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TDN XAC SUAT THONG KE\ANOVA RCBD\"/>
    </mc:Choice>
  </mc:AlternateContent>
  <bookViews>
    <workbookView xWindow="3660" yWindow="16080" windowWidth="20730" windowHeight="11160"/>
  </bookViews>
  <sheets>
    <sheet name="ANOVA RCBD"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A199" i="1" l="1"/>
  <c r="AY302" i="1"/>
  <c r="AO174" i="1" s="1"/>
  <c r="AY301" i="1"/>
  <c r="AO173" i="1" s="1"/>
  <c r="AY299" i="1"/>
  <c r="AN174" i="1" s="1"/>
  <c r="AY298" i="1"/>
  <c r="AN173" i="1" s="1"/>
  <c r="AY297" i="1"/>
  <c r="AN172" i="1" s="1"/>
  <c r="AY296" i="1"/>
  <c r="AM174" i="1" s="1"/>
  <c r="AY295" i="1"/>
  <c r="AM173" i="1" s="1"/>
  <c r="AY294" i="1"/>
  <c r="AM172" i="1" s="1"/>
  <c r="AY293" i="1"/>
  <c r="AL174" i="1" s="1"/>
  <c r="AY292" i="1"/>
  <c r="AL173" i="1" s="1"/>
  <c r="AY291" i="1"/>
  <c r="AL172" i="1" s="1"/>
  <c r="AY290" i="1"/>
  <c r="AK174" i="1" s="1"/>
  <c r="AY289" i="1"/>
  <c r="AK173" i="1" s="1"/>
  <c r="AY288" i="1"/>
  <c r="AK172" i="1" s="1"/>
  <c r="AY287" i="1"/>
  <c r="AJ174" i="1" s="1"/>
  <c r="AY286" i="1"/>
  <c r="AJ173" i="1" s="1"/>
  <c r="AY285" i="1"/>
  <c r="AJ172" i="1" s="1"/>
  <c r="AY284" i="1"/>
  <c r="AI174" i="1" s="1"/>
  <c r="AY283" i="1"/>
  <c r="AI173" i="1" s="1"/>
  <c r="AY282" i="1"/>
  <c r="AI172" i="1" s="1"/>
  <c r="AY281" i="1"/>
  <c r="AH174" i="1" s="1"/>
  <c r="AY280" i="1"/>
  <c r="AH173" i="1" s="1"/>
  <c r="AY279" i="1"/>
  <c r="AH172" i="1" s="1"/>
  <c r="AY278" i="1"/>
  <c r="AG174" i="1" s="1"/>
  <c r="AY277" i="1"/>
  <c r="AG173" i="1" s="1"/>
  <c r="AY276" i="1"/>
  <c r="AG172" i="1" s="1"/>
  <c r="AY275" i="1"/>
  <c r="AF174" i="1" s="1"/>
  <c r="AY274" i="1"/>
  <c r="AF173" i="1" s="1"/>
  <c r="AY273" i="1"/>
  <c r="AF172" i="1" s="1"/>
  <c r="AY272" i="1"/>
  <c r="AE174" i="1" s="1"/>
  <c r="AY271" i="1"/>
  <c r="AE173" i="1" s="1"/>
  <c r="AY270" i="1"/>
  <c r="AE172" i="1" s="1"/>
  <c r="AY269" i="1"/>
  <c r="AD174" i="1" s="1"/>
  <c r="AY268" i="1"/>
  <c r="AD173" i="1" s="1"/>
  <c r="AY267" i="1"/>
  <c r="AD172" i="1" s="1"/>
  <c r="AY266" i="1"/>
  <c r="AC174" i="1" s="1"/>
  <c r="AY265" i="1"/>
  <c r="AC173" i="1" s="1"/>
  <c r="AY264" i="1"/>
  <c r="AC172" i="1" s="1"/>
  <c r="AY263" i="1"/>
  <c r="AB174" i="1" s="1"/>
  <c r="AY262" i="1"/>
  <c r="AB173" i="1" s="1"/>
  <c r="AY261" i="1"/>
  <c r="AB172" i="1" s="1"/>
  <c r="AY260" i="1"/>
  <c r="AA174" i="1" s="1"/>
  <c r="AY259" i="1"/>
  <c r="AA173" i="1" s="1"/>
  <c r="AY258" i="1"/>
  <c r="AA172" i="1" s="1"/>
  <c r="AY257" i="1"/>
  <c r="Z174" i="1" s="1"/>
  <c r="AY256" i="1"/>
  <c r="Z173" i="1" s="1"/>
  <c r="AY255" i="1"/>
  <c r="Z172" i="1" s="1"/>
  <c r="BA186" i="1"/>
  <c r="BA187" i="1"/>
  <c r="BA188" i="1"/>
  <c r="BA189" i="1"/>
  <c r="BA190" i="1"/>
  <c r="BA191" i="1"/>
  <c r="BA192" i="1"/>
  <c r="BA193" i="1"/>
  <c r="BA194" i="1"/>
  <c r="BA195" i="1"/>
  <c r="BA196" i="1"/>
  <c r="BA197" i="1"/>
  <c r="BA198" i="1"/>
  <c r="BA185" i="1"/>
  <c r="BK240" i="1"/>
  <c r="BJ239" i="1"/>
  <c r="BI239" i="1"/>
  <c r="BH238" i="1"/>
  <c r="BG237" i="1"/>
  <c r="BC123" i="1"/>
  <c r="AP173" i="1" l="1"/>
  <c r="AP174" i="1"/>
  <c r="BX103" i="1"/>
  <c r="CJ103" i="1"/>
  <c r="CK103" i="1" s="1"/>
  <c r="CH104" i="1"/>
  <c r="CH105" i="1" s="1"/>
  <c r="BW104" i="1"/>
  <c r="BX104" i="1" s="1"/>
  <c r="BY103" i="1"/>
  <c r="BZ103" i="1" s="1"/>
  <c r="AR114" i="1"/>
  <c r="AR110" i="1"/>
  <c r="AR106" i="1"/>
  <c r="AR102" i="1"/>
  <c r="BB55" i="1"/>
  <c r="AU41" i="1"/>
  <c r="AV41" i="1"/>
  <c r="AW41" i="1"/>
  <c r="AU42" i="1"/>
  <c r="AV42" i="1"/>
  <c r="AW42" i="1"/>
  <c r="AU43" i="1"/>
  <c r="AV43" i="1"/>
  <c r="AW43" i="1"/>
  <c r="AU44" i="1"/>
  <c r="AV44" i="1"/>
  <c r="AW44" i="1"/>
  <c r="AU45" i="1"/>
  <c r="AV45" i="1"/>
  <c r="AW45" i="1"/>
  <c r="AU46" i="1"/>
  <c r="AV46" i="1"/>
  <c r="AW46" i="1"/>
  <c r="AU47" i="1"/>
  <c r="AV47" i="1"/>
  <c r="AW47" i="1"/>
  <c r="AU48" i="1"/>
  <c r="AV48" i="1"/>
  <c r="AW48" i="1"/>
  <c r="AU49" i="1"/>
  <c r="AV49" i="1"/>
  <c r="AW49" i="1"/>
  <c r="AU50" i="1"/>
  <c r="AV50" i="1"/>
  <c r="AW50" i="1"/>
  <c r="AU51" i="1"/>
  <c r="AV51" i="1"/>
  <c r="AW51" i="1"/>
  <c r="AU52" i="1"/>
  <c r="AV52" i="1"/>
  <c r="AW52" i="1"/>
  <c r="AU53" i="1"/>
  <c r="AV53" i="1"/>
  <c r="AW53" i="1"/>
  <c r="AU54" i="1"/>
  <c r="AV54" i="1"/>
  <c r="AW54" i="1"/>
  <c r="AV55" i="1"/>
  <c r="AW55" i="1"/>
  <c r="AV40" i="1"/>
  <c r="AW40" i="1"/>
  <c r="AU40" i="1"/>
  <c r="AQ40" i="1"/>
  <c r="BB40" i="1" s="1"/>
  <c r="AN55" i="1"/>
  <c r="AO56" i="1"/>
  <c r="AP56" i="1"/>
  <c r="AR41" i="1"/>
  <c r="AR42" i="1"/>
  <c r="AR43" i="1"/>
  <c r="AR44" i="1"/>
  <c r="AR45" i="1"/>
  <c r="AR46" i="1"/>
  <c r="AR47" i="1"/>
  <c r="AR48" i="1"/>
  <c r="AR49" i="1"/>
  <c r="AR50" i="1"/>
  <c r="AR51" i="1"/>
  <c r="AR52" i="1"/>
  <c r="AR53" i="1"/>
  <c r="AR54" i="1"/>
  <c r="AR40" i="1"/>
  <c r="AQ41" i="1"/>
  <c r="BB41" i="1" s="1"/>
  <c r="AQ42" i="1"/>
  <c r="AQ43" i="1"/>
  <c r="BB43" i="1" s="1"/>
  <c r="AQ44" i="1"/>
  <c r="BB44" i="1" s="1"/>
  <c r="AQ45" i="1"/>
  <c r="BB45" i="1" s="1"/>
  <c r="AQ46" i="1"/>
  <c r="BB46" i="1" s="1"/>
  <c r="AQ47" i="1"/>
  <c r="BB47" i="1" s="1"/>
  <c r="AQ48" i="1"/>
  <c r="BB48" i="1" s="1"/>
  <c r="AQ49" i="1"/>
  <c r="BB49" i="1" s="1"/>
  <c r="AQ50" i="1"/>
  <c r="BB50" i="1" s="1"/>
  <c r="AQ51" i="1"/>
  <c r="BB51" i="1" s="1"/>
  <c r="AQ52" i="1"/>
  <c r="BB52" i="1" s="1"/>
  <c r="AQ53" i="1"/>
  <c r="BB53" i="1" s="1"/>
  <c r="AQ54" i="1"/>
  <c r="BB54" i="1" s="1"/>
  <c r="AR55" i="1" l="1"/>
  <c r="AU59" i="1"/>
  <c r="BG269" i="1"/>
  <c r="AY300" i="1"/>
  <c r="AO172" i="1" s="1"/>
  <c r="AV56" i="1"/>
  <c r="BW105" i="1"/>
  <c r="BX105" i="1" s="1"/>
  <c r="CJ104" i="1"/>
  <c r="CK104" i="1" s="1"/>
  <c r="BY104" i="1"/>
  <c r="BZ104" i="1" s="1"/>
  <c r="AW56" i="1"/>
  <c r="AQ56" i="1"/>
  <c r="AN60" i="1" s="1"/>
  <c r="AQ64" i="1" s="1"/>
  <c r="BB42" i="1"/>
  <c r="BB56" i="1" s="1"/>
  <c r="AR56" i="1"/>
  <c r="AN61" i="1" s="1"/>
  <c r="CH106" i="1"/>
  <c r="CJ105" i="1"/>
  <c r="CK105" i="1" s="1"/>
  <c r="AU55" i="1"/>
  <c r="AU56" i="1" s="1"/>
  <c r="CA103" i="1"/>
  <c r="AN56" i="1"/>
  <c r="AX56" i="1" l="1"/>
  <c r="AP172" i="1"/>
  <c r="AL182" i="1"/>
  <c r="AF182" i="1"/>
  <c r="BY105" i="1"/>
  <c r="BZ105" i="1" s="1"/>
  <c r="BW106" i="1"/>
  <c r="BX106" i="1" s="1"/>
  <c r="AQ71" i="1"/>
  <c r="CA104" i="1"/>
  <c r="AQ84" i="1"/>
  <c r="AP106" i="1" s="1"/>
  <c r="AT106" i="1" s="1"/>
  <c r="AQ77" i="1"/>
  <c r="AP102" i="1" s="1"/>
  <c r="AT102" i="1" s="1"/>
  <c r="AP114" i="1"/>
  <c r="BY106" i="1"/>
  <c r="BZ106" i="1" s="1"/>
  <c r="CH107" i="1"/>
  <c r="CJ106" i="1"/>
  <c r="CK106" i="1" s="1"/>
  <c r="BW107" i="1" l="1"/>
  <c r="AD167" i="1"/>
  <c r="AH167" i="1"/>
  <c r="AL167" i="1"/>
  <c r="Z167" i="1"/>
  <c r="AA167" i="1"/>
  <c r="AE167" i="1"/>
  <c r="AI167" i="1"/>
  <c r="AM167" i="1"/>
  <c r="AB167" i="1"/>
  <c r="AF167" i="1"/>
  <c r="AJ167" i="1"/>
  <c r="AN167" i="1"/>
  <c r="AC167" i="1"/>
  <c r="AG167" i="1"/>
  <c r="AK167" i="1"/>
  <c r="AO167" i="1"/>
  <c r="CA105" i="1"/>
  <c r="AQ91" i="1"/>
  <c r="AP110" i="1" s="1"/>
  <c r="AT110" i="1" s="1"/>
  <c r="BC126" i="1" s="1"/>
  <c r="BK197" i="1" s="1"/>
  <c r="CH108" i="1"/>
  <c r="CJ107" i="1"/>
  <c r="CK107" i="1" s="1"/>
  <c r="BW108" i="1"/>
  <c r="BX107" i="1"/>
  <c r="BY107" i="1"/>
  <c r="BZ107" i="1" s="1"/>
  <c r="AV106" i="1"/>
  <c r="BH193" i="1"/>
  <c r="BG198" i="1"/>
  <c r="BB196" i="1"/>
  <c r="CA106" i="1"/>
  <c r="BH192" i="1" l="1"/>
  <c r="BD193" i="1"/>
  <c r="BC192" i="1"/>
  <c r="BF189" i="1"/>
  <c r="BE191" i="1"/>
  <c r="CA107" i="1"/>
  <c r="BE189" i="1"/>
  <c r="BG190" i="1"/>
  <c r="BK198" i="1"/>
  <c r="BB191" i="1"/>
  <c r="BC194" i="1"/>
  <c r="BD188" i="1"/>
  <c r="BB193" i="1"/>
  <c r="BD198" i="1"/>
  <c r="BI194" i="1"/>
  <c r="BJ196" i="1"/>
  <c r="AV102" i="1"/>
  <c r="BD191" i="1"/>
  <c r="BI195" i="1"/>
  <c r="BB195" i="1"/>
  <c r="BB194" i="1"/>
  <c r="BG192" i="1"/>
  <c r="BC193" i="1"/>
  <c r="BF199" i="1"/>
  <c r="BG195" i="1"/>
  <c r="BJ195" i="1"/>
  <c r="BL196" i="1"/>
  <c r="BB192" i="1"/>
  <c r="BC188" i="1"/>
  <c r="BE188" i="1"/>
  <c r="BF198" i="1"/>
  <c r="BG194" i="1"/>
  <c r="BJ199" i="1"/>
  <c r="BK196" i="1"/>
  <c r="BC199" i="1"/>
  <c r="BD194" i="1"/>
  <c r="BF197" i="1"/>
  <c r="BC195" i="1"/>
  <c r="BG197" i="1"/>
  <c r="BJ198" i="1"/>
  <c r="BK199" i="1"/>
  <c r="BB190" i="1"/>
  <c r="BC190" i="1"/>
  <c r="BD189" i="1"/>
  <c r="BF196" i="1"/>
  <c r="BH199" i="1"/>
  <c r="BI192" i="1"/>
  <c r="BL195" i="1"/>
  <c r="BB189" i="1"/>
  <c r="BC189" i="1"/>
  <c r="BE198" i="1"/>
  <c r="BF195" i="1"/>
  <c r="BG191" i="1"/>
  <c r="BI196" i="1"/>
  <c r="BB188" i="1"/>
  <c r="BD199" i="1"/>
  <c r="BE197" i="1"/>
  <c r="BF194" i="1"/>
  <c r="BH191" i="1"/>
  <c r="BJ194" i="1"/>
  <c r="BL199" i="1"/>
  <c r="BC191" i="1"/>
  <c r="BE196" i="1"/>
  <c r="BL198" i="1"/>
  <c r="BD190" i="1"/>
  <c r="BG193" i="1"/>
  <c r="BJ197" i="1"/>
  <c r="BK195" i="1"/>
  <c r="BB186" i="1"/>
  <c r="BD187" i="1"/>
  <c r="BE199" i="1"/>
  <c r="BF192" i="1"/>
  <c r="BH195" i="1"/>
  <c r="BI197" i="1"/>
  <c r="BB185" i="1"/>
  <c r="BC186" i="1"/>
  <c r="BD196" i="1"/>
  <c r="BE194" i="1"/>
  <c r="BF191" i="1"/>
  <c r="BH198" i="1"/>
  <c r="BK194" i="1"/>
  <c r="BC196" i="1"/>
  <c r="BD195" i="1"/>
  <c r="BE193" i="1"/>
  <c r="BF190" i="1"/>
  <c r="BH197" i="1"/>
  <c r="BI199" i="1"/>
  <c r="BB199" i="1"/>
  <c r="BC187" i="1"/>
  <c r="BE192" i="1"/>
  <c r="BL197" i="1"/>
  <c r="BF193" i="1"/>
  <c r="BH196" i="1"/>
  <c r="BI198" i="1"/>
  <c r="BB198" i="1"/>
  <c r="BC198" i="1"/>
  <c r="BD197" i="1"/>
  <c r="BE195" i="1"/>
  <c r="BG196" i="1"/>
  <c r="BJ193" i="1"/>
  <c r="BI193" i="1"/>
  <c r="BB197" i="1"/>
  <c r="BC197" i="1"/>
  <c r="BD192" i="1"/>
  <c r="BE190" i="1"/>
  <c r="BG199" i="1"/>
  <c r="BH194" i="1"/>
  <c r="BB187" i="1"/>
  <c r="BM197" i="1"/>
  <c r="BN199" i="1"/>
  <c r="BM198" i="1"/>
  <c r="BO199" i="1"/>
  <c r="BN198" i="1"/>
  <c r="BM199" i="1"/>
  <c r="BO198" i="1"/>
  <c r="BN197" i="1"/>
  <c r="BM196" i="1"/>
  <c r="BW109" i="1"/>
  <c r="BX108" i="1"/>
  <c r="BY108" i="1"/>
  <c r="BZ108" i="1" s="1"/>
  <c r="CH109" i="1"/>
  <c r="CJ108" i="1"/>
  <c r="CK108" i="1" s="1"/>
  <c r="BW110" i="1" l="1"/>
  <c r="BX109" i="1"/>
  <c r="BY109" i="1"/>
  <c r="BZ109" i="1" s="1"/>
  <c r="CH110" i="1"/>
  <c r="CJ109" i="1"/>
  <c r="CK109" i="1" s="1"/>
  <c r="CA108" i="1"/>
  <c r="CH111" i="1" l="1"/>
  <c r="CJ110" i="1"/>
  <c r="CK110" i="1" s="1"/>
  <c r="CA109" i="1"/>
  <c r="BW111" i="1"/>
  <c r="BX110" i="1"/>
  <c r="BY110" i="1"/>
  <c r="BZ110" i="1" s="1"/>
  <c r="BW112" i="1" l="1"/>
  <c r="BY111" i="1"/>
  <c r="BZ111" i="1" s="1"/>
  <c r="BX111" i="1"/>
  <c r="CA110" i="1"/>
  <c r="CH112" i="1"/>
  <c r="CJ111" i="1"/>
  <c r="CK111" i="1" s="1"/>
  <c r="CA111" i="1" l="1"/>
  <c r="CH113" i="1"/>
  <c r="CJ112" i="1"/>
  <c r="CK112" i="1" s="1"/>
  <c r="BW113" i="1"/>
  <c r="BY112" i="1"/>
  <c r="BZ112" i="1" s="1"/>
  <c r="BX112" i="1"/>
  <c r="CA112" i="1" l="1"/>
  <c r="CH114" i="1"/>
  <c r="CJ113" i="1"/>
  <c r="CK113" i="1" s="1"/>
  <c r="BW114" i="1"/>
  <c r="BX113" i="1"/>
  <c r="BY113" i="1"/>
  <c r="BZ113" i="1" s="1"/>
  <c r="BW115" i="1" l="1"/>
  <c r="BY114" i="1"/>
  <c r="BZ114" i="1" s="1"/>
  <c r="BX114" i="1"/>
  <c r="CH115" i="1"/>
  <c r="CJ114" i="1"/>
  <c r="CK114" i="1" s="1"/>
  <c r="CA113" i="1"/>
  <c r="CH116" i="1" l="1"/>
  <c r="CJ115" i="1"/>
  <c r="CK115" i="1" s="1"/>
  <c r="CA114" i="1"/>
  <c r="BW116" i="1"/>
  <c r="BY115" i="1"/>
  <c r="BZ115" i="1" s="1"/>
  <c r="BX115" i="1"/>
  <c r="CA115" i="1" l="1"/>
  <c r="BW117" i="1"/>
  <c r="BX116" i="1"/>
  <c r="BY116" i="1"/>
  <c r="BZ116" i="1" s="1"/>
  <c r="CH117" i="1"/>
  <c r="CJ116" i="1"/>
  <c r="CK116" i="1" s="1"/>
  <c r="CA116" i="1" l="1"/>
  <c r="BW118" i="1"/>
  <c r="BX117" i="1"/>
  <c r="BY117" i="1"/>
  <c r="BZ117" i="1" s="1"/>
  <c r="CH118" i="1"/>
  <c r="CJ117" i="1"/>
  <c r="CK117" i="1" s="1"/>
  <c r="CA117" i="1" l="1"/>
  <c r="BW119" i="1"/>
  <c r="BX118" i="1"/>
  <c r="BY118" i="1"/>
  <c r="BZ118" i="1" s="1"/>
  <c r="CH119" i="1"/>
  <c r="CJ118" i="1"/>
  <c r="CK118" i="1" s="1"/>
  <c r="CA118" i="1" l="1"/>
  <c r="BW120" i="1"/>
  <c r="BY119" i="1"/>
  <c r="BZ119" i="1" s="1"/>
  <c r="BX119" i="1"/>
  <c r="CH120" i="1"/>
  <c r="CJ119" i="1"/>
  <c r="CK119" i="1" s="1"/>
  <c r="CA119" i="1" l="1"/>
  <c r="BW121" i="1"/>
  <c r="BY120" i="1"/>
  <c r="BZ120" i="1" s="1"/>
  <c r="BX120" i="1"/>
  <c r="CH121" i="1"/>
  <c r="CJ120" i="1"/>
  <c r="CK120" i="1" s="1"/>
  <c r="CA120" i="1" l="1"/>
  <c r="BW122" i="1"/>
  <c r="BX121" i="1"/>
  <c r="BY121" i="1"/>
  <c r="BZ121" i="1" s="1"/>
  <c r="CH122" i="1"/>
  <c r="CJ121" i="1"/>
  <c r="CK121" i="1" s="1"/>
  <c r="CH123" i="1" l="1"/>
  <c r="CJ122" i="1"/>
  <c r="CK122" i="1" s="1"/>
  <c r="CA121" i="1"/>
  <c r="BW123" i="1"/>
  <c r="BY122" i="1"/>
  <c r="BZ122" i="1" s="1"/>
  <c r="BX122" i="1"/>
  <c r="CA122" i="1" l="1"/>
  <c r="BW124" i="1"/>
  <c r="BY123" i="1"/>
  <c r="BZ123" i="1" s="1"/>
  <c r="BX123" i="1"/>
  <c r="CH124" i="1"/>
  <c r="CJ123" i="1"/>
  <c r="CK123" i="1" s="1"/>
  <c r="CA123" i="1" l="1"/>
  <c r="BW125" i="1"/>
  <c r="BX124" i="1"/>
  <c r="BY124" i="1"/>
  <c r="BZ124" i="1" s="1"/>
  <c r="CH125" i="1"/>
  <c r="CJ124" i="1"/>
  <c r="CK124" i="1" s="1"/>
  <c r="CA124" i="1" l="1"/>
  <c r="BW126" i="1"/>
  <c r="BX125" i="1"/>
  <c r="BY125" i="1"/>
  <c r="BZ125" i="1" s="1"/>
  <c r="CH126" i="1"/>
  <c r="CJ125" i="1"/>
  <c r="CK125" i="1" s="1"/>
  <c r="BW127" i="1" l="1"/>
  <c r="BX126" i="1"/>
  <c r="BY126" i="1"/>
  <c r="BZ126" i="1" s="1"/>
  <c r="CA125" i="1"/>
  <c r="CH127" i="1"/>
  <c r="CJ126" i="1"/>
  <c r="CK126" i="1" s="1"/>
  <c r="CA126" i="1" l="1"/>
  <c r="CJ127" i="1"/>
  <c r="CK127" i="1" s="1"/>
  <c r="CH128" i="1"/>
  <c r="BW128" i="1"/>
  <c r="BY127" i="1"/>
  <c r="BZ127" i="1" s="1"/>
  <c r="BX127" i="1"/>
  <c r="CA127" i="1" l="1"/>
  <c r="BW129" i="1"/>
  <c r="BY128" i="1"/>
  <c r="BZ128" i="1" s="1"/>
  <c r="BX128" i="1"/>
  <c r="CH129" i="1"/>
  <c r="CJ128" i="1"/>
  <c r="CK128" i="1" s="1"/>
  <c r="CH130" i="1" l="1"/>
  <c r="CJ129" i="1"/>
  <c r="CK129" i="1" s="1"/>
  <c r="CA128" i="1"/>
  <c r="BW130" i="1"/>
  <c r="BX129" i="1"/>
  <c r="BY129" i="1"/>
  <c r="BZ129" i="1" s="1"/>
  <c r="BW131" i="1" l="1"/>
  <c r="BY130" i="1"/>
  <c r="BZ130" i="1" s="1"/>
  <c r="BX130" i="1"/>
  <c r="CA129" i="1"/>
  <c r="CH131" i="1"/>
  <c r="CJ130" i="1"/>
  <c r="CK130" i="1" s="1"/>
  <c r="CA130" i="1" l="1"/>
  <c r="CH132" i="1"/>
  <c r="CJ131" i="1"/>
  <c r="CK131" i="1" s="1"/>
  <c r="BW132" i="1"/>
  <c r="BY131" i="1"/>
  <c r="BZ131" i="1" s="1"/>
  <c r="BX131" i="1"/>
  <c r="CA131" i="1" l="1"/>
  <c r="BW133" i="1"/>
  <c r="BX132" i="1"/>
  <c r="BY132" i="1"/>
  <c r="BZ132" i="1" s="1"/>
  <c r="CH133" i="1"/>
  <c r="CJ132" i="1"/>
  <c r="CK132" i="1" s="1"/>
  <c r="CA132" i="1" l="1"/>
  <c r="CH134" i="1"/>
  <c r="CJ133" i="1"/>
  <c r="CK133" i="1" s="1"/>
  <c r="BW134" i="1"/>
  <c r="BX133" i="1"/>
  <c r="BY133" i="1"/>
  <c r="BZ133" i="1" s="1"/>
  <c r="CA133" i="1" l="1"/>
  <c r="BW135" i="1"/>
  <c r="BX134" i="1"/>
  <c r="BY134" i="1"/>
  <c r="BZ134" i="1" s="1"/>
  <c r="CH135" i="1"/>
  <c r="CJ134" i="1"/>
  <c r="CK134" i="1" s="1"/>
  <c r="BW136" i="1" l="1"/>
  <c r="BY135" i="1"/>
  <c r="BZ135" i="1" s="1"/>
  <c r="BX135" i="1"/>
  <c r="CA134" i="1"/>
  <c r="CH136" i="1"/>
  <c r="CJ135" i="1"/>
  <c r="CK135" i="1" s="1"/>
  <c r="CA135" i="1" l="1"/>
  <c r="CH137" i="1"/>
  <c r="CJ136" i="1"/>
  <c r="CK136" i="1" s="1"/>
  <c r="BW137" i="1"/>
  <c r="BY136" i="1"/>
  <c r="BZ136" i="1" s="1"/>
  <c r="BX136" i="1"/>
  <c r="BW138" i="1" l="1"/>
  <c r="BX137" i="1"/>
  <c r="BY137" i="1"/>
  <c r="BZ137" i="1" s="1"/>
  <c r="CA136" i="1"/>
  <c r="CH138" i="1"/>
  <c r="CJ137" i="1"/>
  <c r="CK137" i="1" s="1"/>
  <c r="CA137" i="1" l="1"/>
  <c r="CH139" i="1"/>
  <c r="CJ138" i="1"/>
  <c r="CK138" i="1" s="1"/>
  <c r="BW139" i="1"/>
  <c r="BY138" i="1"/>
  <c r="BZ138" i="1" s="1"/>
  <c r="BX138" i="1"/>
  <c r="BW140" i="1" l="1"/>
  <c r="BY139" i="1"/>
  <c r="BZ139" i="1" s="1"/>
  <c r="BX139" i="1"/>
  <c r="CA138" i="1"/>
  <c r="CH140" i="1"/>
  <c r="CJ139" i="1"/>
  <c r="CK139" i="1" s="1"/>
  <c r="CA139" i="1" l="1"/>
  <c r="CH141" i="1"/>
  <c r="CJ140" i="1"/>
  <c r="CK140" i="1" s="1"/>
  <c r="BW141" i="1"/>
  <c r="BX140" i="1"/>
  <c r="BY140" i="1"/>
  <c r="BZ140" i="1" s="1"/>
  <c r="CA140" i="1" l="1"/>
  <c r="BW142" i="1"/>
  <c r="BX141" i="1"/>
  <c r="BY141" i="1"/>
  <c r="BZ141" i="1" s="1"/>
  <c r="CH142" i="1"/>
  <c r="CJ141" i="1"/>
  <c r="CK141" i="1" s="1"/>
  <c r="CH143" i="1" l="1"/>
  <c r="CJ142" i="1"/>
  <c r="CK142" i="1" s="1"/>
  <c r="CA141" i="1"/>
  <c r="BW143" i="1"/>
  <c r="BX142" i="1"/>
  <c r="BY142" i="1"/>
  <c r="BZ142" i="1" s="1"/>
  <c r="BW144" i="1" l="1"/>
  <c r="BY143" i="1"/>
  <c r="BZ143" i="1" s="1"/>
  <c r="BX143" i="1"/>
  <c r="CA142" i="1"/>
  <c r="CH144" i="1"/>
  <c r="CJ143" i="1"/>
  <c r="CK143" i="1" s="1"/>
  <c r="CA143" i="1" l="1"/>
  <c r="CH145" i="1"/>
  <c r="CJ144" i="1"/>
  <c r="CK144" i="1" s="1"/>
  <c r="BW145" i="1"/>
  <c r="BY144" i="1"/>
  <c r="BZ144" i="1" s="1"/>
  <c r="BX144" i="1"/>
  <c r="CA144" i="1" l="1"/>
  <c r="CH146" i="1"/>
  <c r="CJ145" i="1"/>
  <c r="CK145" i="1" s="1"/>
  <c r="BW146" i="1"/>
  <c r="BY145" i="1"/>
  <c r="BZ145" i="1" s="1"/>
  <c r="BX145" i="1"/>
  <c r="CA145" i="1" l="1"/>
  <c r="CH147" i="1"/>
  <c r="CJ146" i="1"/>
  <c r="CK146" i="1" s="1"/>
  <c r="BW147" i="1"/>
  <c r="BY146" i="1"/>
  <c r="BZ146" i="1" s="1"/>
  <c r="BX146" i="1"/>
  <c r="CA146" i="1" l="1"/>
  <c r="CH148" i="1"/>
  <c r="CJ147" i="1"/>
  <c r="CK147" i="1" s="1"/>
  <c r="BW148" i="1"/>
  <c r="BY147" i="1"/>
  <c r="BZ147" i="1" s="1"/>
  <c r="BX147" i="1"/>
  <c r="CA147" i="1" l="1"/>
  <c r="BW149" i="1"/>
  <c r="BY148" i="1"/>
  <c r="BZ148" i="1" s="1"/>
  <c r="BX148" i="1"/>
  <c r="CH149" i="1"/>
  <c r="CJ148" i="1"/>
  <c r="CK148" i="1" s="1"/>
  <c r="CH150" i="1" l="1"/>
  <c r="CJ149" i="1"/>
  <c r="CK149" i="1" s="1"/>
  <c r="CA148" i="1"/>
  <c r="BW150" i="1"/>
  <c r="BY149" i="1"/>
  <c r="BZ149" i="1" s="1"/>
  <c r="BX149" i="1"/>
  <c r="CA149" i="1" l="1"/>
  <c r="BX150" i="1"/>
  <c r="BY150" i="1"/>
  <c r="BZ150" i="1" s="1"/>
  <c r="CH151" i="1"/>
  <c r="CJ150" i="1"/>
  <c r="CK150" i="1" s="1"/>
  <c r="CH152" i="1" l="1"/>
  <c r="CJ151" i="1"/>
  <c r="CK151" i="1" s="1"/>
  <c r="CA150" i="1"/>
  <c r="CH153" i="1" l="1"/>
  <c r="CJ152" i="1"/>
  <c r="CK152" i="1" s="1"/>
  <c r="CH154" i="1" l="1"/>
  <c r="CJ153" i="1"/>
  <c r="CK153" i="1" s="1"/>
  <c r="CH155" i="1" l="1"/>
  <c r="CJ154" i="1"/>
  <c r="CK154" i="1" s="1"/>
  <c r="CH156" i="1" l="1"/>
  <c r="CJ155" i="1"/>
  <c r="CK155" i="1" s="1"/>
  <c r="CH157" i="1" l="1"/>
  <c r="CJ156" i="1"/>
  <c r="CK156" i="1" s="1"/>
  <c r="CH158" i="1" l="1"/>
  <c r="CJ157" i="1"/>
  <c r="CK157" i="1" s="1"/>
  <c r="CH159" i="1" l="1"/>
  <c r="CJ158" i="1"/>
  <c r="CK158" i="1" s="1"/>
  <c r="CH160" i="1" l="1"/>
  <c r="CJ159" i="1"/>
  <c r="CK159" i="1" s="1"/>
  <c r="CH161" i="1" l="1"/>
  <c r="CJ160" i="1"/>
  <c r="CK160" i="1" s="1"/>
  <c r="CH162" i="1" l="1"/>
  <c r="CJ161" i="1"/>
  <c r="CK161" i="1" s="1"/>
  <c r="CH163" i="1" l="1"/>
  <c r="CJ162" i="1"/>
  <c r="CK162" i="1" s="1"/>
  <c r="CH164" i="1" l="1"/>
  <c r="CJ163" i="1"/>
  <c r="CK163" i="1" s="1"/>
  <c r="CH165" i="1" l="1"/>
  <c r="CJ164" i="1"/>
  <c r="CK164" i="1" s="1"/>
  <c r="CH166" i="1" l="1"/>
  <c r="CJ165" i="1"/>
  <c r="CK165" i="1" s="1"/>
  <c r="CH167" i="1" l="1"/>
  <c r="CJ166" i="1"/>
  <c r="CK166" i="1" s="1"/>
  <c r="CH168" i="1" l="1"/>
  <c r="CJ167" i="1"/>
  <c r="CK167" i="1" s="1"/>
  <c r="CH169" i="1" l="1"/>
  <c r="CJ168" i="1"/>
  <c r="CK168" i="1" s="1"/>
  <c r="CH170" i="1" l="1"/>
  <c r="CJ169" i="1"/>
  <c r="CK169" i="1" s="1"/>
  <c r="CH171" i="1" l="1"/>
  <c r="CJ170" i="1"/>
  <c r="CK170" i="1" s="1"/>
  <c r="CH172" i="1" l="1"/>
  <c r="CJ171" i="1"/>
  <c r="CK171" i="1" s="1"/>
  <c r="CH173" i="1" l="1"/>
  <c r="CJ172" i="1"/>
  <c r="CK172" i="1" s="1"/>
  <c r="CJ173" i="1" l="1"/>
  <c r="CK173" i="1" s="1"/>
  <c r="CH174" i="1"/>
  <c r="CH175" i="1" l="1"/>
  <c r="CJ174" i="1"/>
  <c r="CK174" i="1" s="1"/>
  <c r="CH176" i="1" l="1"/>
  <c r="CJ175" i="1"/>
  <c r="CK175" i="1" s="1"/>
  <c r="CH177" i="1" l="1"/>
  <c r="CJ176" i="1"/>
  <c r="CK176" i="1" s="1"/>
  <c r="CH178" i="1" l="1"/>
  <c r="CJ177" i="1"/>
  <c r="CK177" i="1" s="1"/>
  <c r="CH179" i="1" l="1"/>
  <c r="CJ178" i="1"/>
  <c r="CK178" i="1" s="1"/>
  <c r="CH180" i="1" l="1"/>
  <c r="CJ179" i="1"/>
  <c r="CK179" i="1" s="1"/>
  <c r="CH181" i="1" l="1"/>
  <c r="CJ180" i="1"/>
  <c r="CK180" i="1" s="1"/>
  <c r="CH182" i="1" l="1"/>
  <c r="CJ181" i="1"/>
  <c r="CK181" i="1" s="1"/>
  <c r="CH183" i="1" l="1"/>
  <c r="CJ182" i="1"/>
  <c r="CK182" i="1" s="1"/>
  <c r="CH184" i="1" l="1"/>
  <c r="CJ183" i="1"/>
  <c r="CK183" i="1" s="1"/>
  <c r="CH185" i="1" l="1"/>
  <c r="CJ184" i="1"/>
  <c r="CK184" i="1" s="1"/>
  <c r="CH186" i="1" l="1"/>
  <c r="CJ185" i="1"/>
  <c r="CK185" i="1" s="1"/>
  <c r="CH187" i="1" l="1"/>
  <c r="CJ186" i="1"/>
  <c r="CK186" i="1" s="1"/>
  <c r="CH188" i="1" l="1"/>
  <c r="CJ187" i="1"/>
  <c r="CK187" i="1" s="1"/>
  <c r="CH189" i="1" l="1"/>
  <c r="CJ188" i="1"/>
  <c r="CK188" i="1" s="1"/>
  <c r="CH190" i="1" l="1"/>
  <c r="CJ189" i="1"/>
  <c r="CK189" i="1" s="1"/>
  <c r="CJ190" i="1" l="1"/>
  <c r="CK190" i="1" s="1"/>
  <c r="CH191" i="1"/>
  <c r="CJ191" i="1" l="1"/>
  <c r="CK191" i="1" s="1"/>
  <c r="CH192" i="1"/>
  <c r="CH193" i="1" l="1"/>
  <c r="CJ192" i="1"/>
  <c r="CK192" i="1" s="1"/>
  <c r="CJ193" i="1" l="1"/>
  <c r="CK193" i="1" s="1"/>
  <c r="CH194" i="1"/>
  <c r="CJ194" i="1" l="1"/>
  <c r="CK194" i="1" s="1"/>
  <c r="CH195" i="1"/>
  <c r="CH196" i="1" l="1"/>
  <c r="CJ195" i="1"/>
  <c r="CK195" i="1" s="1"/>
  <c r="CH197" i="1" l="1"/>
  <c r="CJ196" i="1"/>
  <c r="CK196" i="1" s="1"/>
  <c r="CH198" i="1" l="1"/>
  <c r="CJ197" i="1"/>
  <c r="CK197" i="1" s="1"/>
  <c r="CH199" i="1" l="1"/>
  <c r="CJ198" i="1"/>
  <c r="CK198" i="1" s="1"/>
  <c r="CH200" i="1" l="1"/>
  <c r="CJ199" i="1"/>
  <c r="CK199" i="1" s="1"/>
  <c r="CH201" i="1" l="1"/>
  <c r="CJ200" i="1"/>
  <c r="CK200" i="1" s="1"/>
  <c r="CH202" i="1" l="1"/>
  <c r="CJ201" i="1"/>
  <c r="CK201" i="1" s="1"/>
  <c r="CJ202" i="1" l="1"/>
  <c r="CK202" i="1" s="1"/>
  <c r="CH203" i="1"/>
  <c r="CH204" i="1" l="1"/>
  <c r="CJ203" i="1"/>
  <c r="CK203" i="1" s="1"/>
  <c r="CH205" i="1" l="1"/>
  <c r="CJ204" i="1"/>
  <c r="CK204" i="1" s="1"/>
  <c r="CH206" i="1" l="1"/>
  <c r="CJ205" i="1"/>
  <c r="CK205" i="1" s="1"/>
  <c r="CH207" i="1" l="1"/>
  <c r="CJ206" i="1"/>
  <c r="CK206" i="1" s="1"/>
  <c r="CH208" i="1" l="1"/>
  <c r="CJ207" i="1"/>
  <c r="CK207" i="1" s="1"/>
  <c r="CH209" i="1" l="1"/>
  <c r="CJ208" i="1"/>
  <c r="CK208" i="1" s="1"/>
  <c r="CH210" i="1" l="1"/>
  <c r="CJ209" i="1"/>
  <c r="CK209" i="1" s="1"/>
  <c r="CH211" i="1" l="1"/>
  <c r="CJ210" i="1"/>
  <c r="CK210" i="1" s="1"/>
  <c r="CH212" i="1" l="1"/>
  <c r="CJ211" i="1"/>
  <c r="CK211" i="1" s="1"/>
  <c r="CH213" i="1" l="1"/>
  <c r="CJ212" i="1"/>
  <c r="CK212" i="1" s="1"/>
  <c r="CH214" i="1" l="1"/>
  <c r="CJ213" i="1"/>
  <c r="CK213" i="1" s="1"/>
  <c r="CJ214" i="1" l="1"/>
  <c r="CK214" i="1" s="1"/>
  <c r="CH215" i="1"/>
  <c r="CH216" i="1" l="1"/>
  <c r="CJ215" i="1"/>
  <c r="CK215" i="1" s="1"/>
  <c r="CH217" i="1" l="1"/>
  <c r="CJ216" i="1"/>
  <c r="CK216" i="1" s="1"/>
  <c r="CH218" i="1" l="1"/>
  <c r="CJ217" i="1"/>
  <c r="CK217" i="1" s="1"/>
  <c r="CH219" i="1" l="1"/>
  <c r="CJ218" i="1"/>
  <c r="CK218" i="1" s="1"/>
  <c r="CH220" i="1" l="1"/>
  <c r="CJ219" i="1"/>
  <c r="CK219" i="1" s="1"/>
  <c r="CH221" i="1" l="1"/>
  <c r="CJ220" i="1"/>
  <c r="CK220" i="1" s="1"/>
  <c r="CH222" i="1" l="1"/>
  <c r="CJ221" i="1"/>
  <c r="CK221" i="1" s="1"/>
  <c r="CH223" i="1" l="1"/>
  <c r="CJ222" i="1"/>
  <c r="CK222" i="1" s="1"/>
  <c r="CH224" i="1" l="1"/>
  <c r="CJ223" i="1"/>
  <c r="CK223" i="1" s="1"/>
  <c r="CH225" i="1" l="1"/>
  <c r="CJ224" i="1"/>
  <c r="CK224" i="1" s="1"/>
  <c r="CH226" i="1" l="1"/>
  <c r="CJ225" i="1"/>
  <c r="CK225" i="1" s="1"/>
  <c r="CH227" i="1" l="1"/>
  <c r="CJ226" i="1"/>
  <c r="CK226" i="1" s="1"/>
  <c r="CH228" i="1" l="1"/>
  <c r="CJ227" i="1"/>
  <c r="CK227" i="1" s="1"/>
  <c r="CH229" i="1" l="1"/>
  <c r="CJ228" i="1"/>
  <c r="CK228" i="1" s="1"/>
  <c r="CH230" i="1" l="1"/>
  <c r="CJ229" i="1"/>
  <c r="CK229" i="1" s="1"/>
  <c r="CH231" i="1" l="1"/>
  <c r="CJ230" i="1"/>
  <c r="CK230" i="1" s="1"/>
  <c r="CH232" i="1" l="1"/>
  <c r="CJ231" i="1"/>
  <c r="CK231" i="1" s="1"/>
  <c r="CJ232" i="1" l="1"/>
  <c r="CK232" i="1" s="1"/>
  <c r="CH233" i="1"/>
  <c r="CH234" i="1" l="1"/>
  <c r="CJ233" i="1"/>
  <c r="CK233" i="1" s="1"/>
  <c r="CH235" i="1" l="1"/>
  <c r="CJ234" i="1"/>
  <c r="CK234" i="1" s="1"/>
  <c r="CH236" i="1" l="1"/>
  <c r="CJ235" i="1"/>
  <c r="CK235" i="1" s="1"/>
  <c r="CH237" i="1" l="1"/>
  <c r="CJ236" i="1"/>
  <c r="CK236" i="1" s="1"/>
  <c r="CH238" i="1" l="1"/>
  <c r="CJ237" i="1"/>
  <c r="CK237" i="1" s="1"/>
  <c r="CH239" i="1" l="1"/>
  <c r="CJ238" i="1"/>
  <c r="CK238" i="1" s="1"/>
  <c r="CH240" i="1" l="1"/>
  <c r="CJ239" i="1"/>
  <c r="CK239" i="1" s="1"/>
  <c r="CH241" i="1" l="1"/>
  <c r="CJ240" i="1"/>
  <c r="CK240" i="1" s="1"/>
  <c r="CH242" i="1" l="1"/>
  <c r="CJ241" i="1"/>
  <c r="CK241" i="1" s="1"/>
  <c r="CH243" i="1" l="1"/>
  <c r="CJ242" i="1"/>
  <c r="CK242" i="1" s="1"/>
  <c r="CH244" i="1" l="1"/>
  <c r="CJ243" i="1"/>
  <c r="CK243" i="1" s="1"/>
  <c r="CH245" i="1" l="1"/>
  <c r="CJ244" i="1"/>
  <c r="CK244" i="1" s="1"/>
  <c r="CH246" i="1" l="1"/>
  <c r="CJ245" i="1"/>
  <c r="CK245" i="1" s="1"/>
  <c r="CH247" i="1" l="1"/>
  <c r="CJ246" i="1"/>
  <c r="CK246" i="1" s="1"/>
  <c r="CH248" i="1" l="1"/>
  <c r="CJ247" i="1"/>
  <c r="CK247" i="1" s="1"/>
  <c r="CH249" i="1" l="1"/>
  <c r="CJ248" i="1"/>
  <c r="CK248" i="1" s="1"/>
  <c r="CH250" i="1" l="1"/>
  <c r="CJ249" i="1"/>
  <c r="CK249" i="1" s="1"/>
  <c r="CH251" i="1" l="1"/>
  <c r="CJ250" i="1"/>
  <c r="CK250" i="1" s="1"/>
  <c r="CH252" i="1" l="1"/>
  <c r="CJ251" i="1"/>
  <c r="CK251" i="1" s="1"/>
  <c r="CH253" i="1" l="1"/>
  <c r="CJ252" i="1"/>
  <c r="CK252" i="1" s="1"/>
  <c r="CH254" i="1" l="1"/>
  <c r="CJ253" i="1"/>
  <c r="CK253" i="1" s="1"/>
  <c r="CJ254" i="1" l="1"/>
  <c r="CK254" i="1" s="1"/>
  <c r="CH255" i="1"/>
  <c r="CH256" i="1" l="1"/>
  <c r="CJ255" i="1"/>
  <c r="CK255" i="1" s="1"/>
  <c r="CH257" i="1" l="1"/>
  <c r="CJ257" i="1" s="1"/>
  <c r="CK257" i="1" s="1"/>
  <c r="CJ256" i="1"/>
  <c r="CK256" i="1" s="1"/>
</calcChain>
</file>

<file path=xl/sharedStrings.xml><?xml version="1.0" encoding="utf-8"?>
<sst xmlns="http://schemas.openxmlformats.org/spreadsheetml/2006/main" count="498" uniqueCount="196">
  <si>
    <t>NGHIỆM THỨC</t>
  </si>
  <si>
    <t>TAL102</t>
  </si>
  <si>
    <t>TAL379</t>
  </si>
  <si>
    <t>TAL206</t>
  </si>
  <si>
    <t>STT</t>
  </si>
  <si>
    <t>TAL435</t>
  </si>
  <si>
    <t>TAL411</t>
  </si>
  <si>
    <t>ALLEN527</t>
  </si>
  <si>
    <t>TAL211</t>
  </si>
  <si>
    <t>TAL487</t>
  </si>
  <si>
    <t>CB1795</t>
  </si>
  <si>
    <t>TAL650</t>
  </si>
  <si>
    <t>TAL649</t>
  </si>
  <si>
    <t>TAL860</t>
  </si>
  <si>
    <t>TAL183</t>
  </si>
  <si>
    <t>TAL378</t>
  </si>
  <si>
    <t>CONTROL-1</t>
  </si>
  <si>
    <t>CONTROL-2</t>
  </si>
  <si>
    <t>B1</t>
  </si>
  <si>
    <t>B2</t>
  </si>
  <si>
    <t>B3</t>
  </si>
  <si>
    <t>BLOCK</t>
  </si>
  <si>
    <t>KẾT QUẢ KHỐI LƯỢNG KHÔ CỦA CÂY ĐẬU NÀNH KHI ĐƯỢC CHỦNG VI KHUẨN CỐ ĐỊNH ĐẠM</t>
  </si>
  <si>
    <t>TỔNG CỘNG</t>
  </si>
  <si>
    <t>SỐ LƯỢNG NGHIỆM THỨC = k =</t>
  </si>
  <si>
    <t>SỐ LƯỢNG BLOCK = b =</t>
  </si>
  <si>
    <t>ĐÂY LÀ MEAN MẪU (SAMPLE, KHÔNG PHẢI QUẦN THỂ, POPULATION)</t>
  </si>
  <si>
    <r>
      <t>TỔNG CÁC NGHIỆM THỨC (T</t>
    </r>
    <r>
      <rPr>
        <b/>
        <vertAlign val="subscript"/>
        <sz val="16"/>
        <color theme="1"/>
        <rFont val="Calibri"/>
        <family val="2"/>
        <scheme val="minor"/>
      </rPr>
      <t>i</t>
    </r>
    <r>
      <rPr>
        <b/>
        <sz val="16"/>
        <color theme="1"/>
        <rFont val="Calibri"/>
        <family val="2"/>
        <scheme val="minor"/>
      </rPr>
      <t>)</t>
    </r>
  </si>
  <si>
    <r>
      <t>TRUNG BÌNH NGHIỆM THỨC (x</t>
    </r>
    <r>
      <rPr>
        <b/>
        <vertAlign val="subscript"/>
        <sz val="16"/>
        <color theme="1"/>
        <rFont val="Calibri"/>
        <family val="2"/>
        <scheme val="minor"/>
      </rPr>
      <t>i</t>
    </r>
    <r>
      <rPr>
        <b/>
        <sz val="16"/>
        <color theme="1"/>
        <rFont val="Calibri"/>
        <family val="2"/>
        <scheme val="minor"/>
      </rPr>
      <t>)</t>
    </r>
  </si>
  <si>
    <t>GRAND MEAN (X)</t>
  </si>
  <si>
    <t>TÍNH HỆ SỐ CORRECTION FACTOR (CF)</t>
  </si>
  <si>
    <t>GRAND TOTAL (GT)</t>
  </si>
  <si>
    <t>TÍNH HỆ SỐ THE TOTAL SUM OF SQUARES (SS)</t>
  </si>
  <si>
    <t>BÌNH PHƯƠNG</t>
  </si>
  <si>
    <t>TỔNG</t>
  </si>
  <si>
    <t>TÍNH HỆ SỐ THE TREATMENT SUM OF SQUARES (SST)</t>
  </si>
  <si>
    <t>BÌNH PHƯƠNG CỦA TỔNG NGHIỆM THỨC</t>
  </si>
  <si>
    <t>SỐ LƯỢNG LẦN LẶP LẠI TRONG MỖI BLOCK = n =</t>
  </si>
  <si>
    <t>TÍNH HỆ SỐ THE BLOCK SUM OF SQUARES (SSB)</t>
  </si>
  <si>
    <t>TÍNH HỆ SỐ THE ERROR SUM OF SQUARES (SSE)</t>
  </si>
  <si>
    <t>KẾT QUẢ ANALYSIS OF VARIANCE</t>
  </si>
  <si>
    <t>SOURCE OF VARIATION</t>
  </si>
  <si>
    <t>SUM OF SQUARES</t>
  </si>
  <si>
    <t>DEGREES OF FREEDOM</t>
  </si>
  <si>
    <t>MEAN SQUARES</t>
  </si>
  <si>
    <t>F-RATIO</t>
  </si>
  <si>
    <t>F-RATIO (TABULAR 5%)</t>
  </si>
  <si>
    <t>TREATMENTS</t>
  </si>
  <si>
    <t>BLOCKS</t>
  </si>
  <si>
    <t>SST</t>
  </si>
  <si>
    <t>SSB</t>
  </si>
  <si>
    <t>ERROR</t>
  </si>
  <si>
    <t>SSE</t>
  </si>
  <si>
    <t>TOTAL</t>
  </si>
  <si>
    <t>SS</t>
  </si>
  <si>
    <t>Calculate the Least Significant Different (LSD)</t>
  </si>
  <si>
    <t>df1</t>
  </si>
  <si>
    <t>df2</t>
  </si>
  <si>
    <t>F</t>
  </si>
  <si>
    <t>f(F)</t>
  </si>
  <si>
    <t>p-value</t>
  </si>
  <si>
    <t>cumulative</t>
  </si>
  <si>
    <t>probability</t>
  </si>
  <si>
    <t>p-value = 1 - cumulative</t>
  </si>
  <si>
    <t>http://www.statdistributions.com/f?p=0.05&amp;df1=15&amp;df2=30</t>
  </si>
  <si>
    <t>http://www.statdistributions.com/f?p=0.05&amp;df1=2&amp;df2=30</t>
  </si>
  <si>
    <t>KHÔNG DÙNG ĐẾN TRONG TÍNH TOÁN</t>
  </si>
  <si>
    <t>SỐ KHỐI CHÍNH LÀ SỐ LẦN LẶP LẠI</t>
  </si>
  <si>
    <t>NẾU SỬ DỤNG EXCEL ĐỂ TẠO RA BẢNG ANOVA 1 YẾU TỐ THÌ KẾT QUẢ NHƯ SAU</t>
  </si>
  <si>
    <t>Anova: Single Factor</t>
  </si>
  <si>
    <t>SUMMARY</t>
  </si>
  <si>
    <t>Groups</t>
  </si>
  <si>
    <t>Count</t>
  </si>
  <si>
    <t>Sum</t>
  </si>
  <si>
    <t>Average</t>
  </si>
  <si>
    <t>Variance</t>
  </si>
  <si>
    <t>ANOVA</t>
  </si>
  <si>
    <t>Source of Variation</t>
  </si>
  <si>
    <t>df</t>
  </si>
  <si>
    <t>MS</t>
  </si>
  <si>
    <t>P-value</t>
  </si>
  <si>
    <t>F crit</t>
  </si>
  <si>
    <t>Between Groups</t>
  </si>
  <si>
    <t>Within Groups</t>
  </si>
  <si>
    <t>Total</t>
  </si>
  <si>
    <t>TƯƠNG ỨNG P-VALUE 0.05</t>
  </si>
  <si>
    <t>P-VALUE CỦA F TÍNH</t>
  </si>
  <si>
    <t xml:space="preserve">ĐÂY LÀ F TÍNH HAY F0 </t>
  </si>
  <si>
    <t>ĐÂY LÀ F CRITICAL HAY F BẢNG Ở GIÁ TRỊ P-VALUE 0.05 TƯƠNG ỨNG</t>
  </si>
  <si>
    <t>2 ĐUÔI</t>
  </si>
  <si>
    <t>TÌM t ở alpha 0.05</t>
  </si>
  <si>
    <t>LSD ở alpha 0.05</t>
  </si>
  <si>
    <t>ĐƠN VỊ LÀ g ==&gt; Đây là sinh khối khô của đậu nành mà giữa hai nghiệm thức muốn khác biệt phải hơn/kém nhau đơn vị này</t>
  </si>
  <si>
    <t>SINH KHỐI KHÔ ĐẬU NÀNH (g)</t>
  </si>
  <si>
    <t>a</t>
  </si>
  <si>
    <t>b</t>
  </si>
  <si>
    <t>c</t>
  </si>
  <si>
    <t>ab</t>
  </si>
  <si>
    <t>d</t>
  </si>
  <si>
    <t>e</t>
  </si>
  <si>
    <t>f</t>
  </si>
  <si>
    <t>g</t>
  </si>
  <si>
    <t>A</t>
  </si>
  <si>
    <t>B</t>
  </si>
  <si>
    <t>C</t>
  </si>
  <si>
    <t>BC</t>
  </si>
  <si>
    <t>LSD = 52.2</t>
  </si>
  <si>
    <t>CÁCH PHÂN HẠNG</t>
  </si>
  <si>
    <t>bc</t>
  </si>
  <si>
    <t>cd</t>
  </si>
  <si>
    <t>de</t>
  </si>
  <si>
    <t>def</t>
  </si>
  <si>
    <t>ef</t>
  </si>
  <si>
    <t>CONTROL1</t>
  </si>
  <si>
    <t>CONTROL2</t>
  </si>
  <si>
    <t>Multiple comparisons</t>
  </si>
  <si>
    <t>treatment</t>
  </si>
  <si>
    <t>TAL102-LLL1</t>
  </si>
  <si>
    <t>shoot_weight</t>
  </si>
  <si>
    <t>TAL102-LLL2</t>
  </si>
  <si>
    <t>TAL102-LLL3</t>
  </si>
  <si>
    <t>TAL379-LLL1</t>
  </si>
  <si>
    <t>TAL379-LLL2</t>
  </si>
  <si>
    <t>TAL379-LLL3</t>
  </si>
  <si>
    <t>TAL206-LLL1</t>
  </si>
  <si>
    <t>TAL206-LLL2</t>
  </si>
  <si>
    <t>TAL206-LLL3</t>
  </si>
  <si>
    <t>TAL411-LLL1</t>
  </si>
  <si>
    <t>TAL435-LL1</t>
  </si>
  <si>
    <t>TAL435-LL2</t>
  </si>
  <si>
    <t>TAL435-LL3</t>
  </si>
  <si>
    <t>TAL411-LLL2</t>
  </si>
  <si>
    <t>TAL411-LLL3</t>
  </si>
  <si>
    <t>ALLEN527-LLL1</t>
  </si>
  <si>
    <t>ALLEN527-LLL2</t>
  </si>
  <si>
    <t>ALLEN527-LLL3</t>
  </si>
  <si>
    <t>TAL211-LLL1</t>
  </si>
  <si>
    <t>TAL211-LLL2</t>
  </si>
  <si>
    <t>TAL211-LLL3</t>
  </si>
  <si>
    <t>TAL487-LLL1</t>
  </si>
  <si>
    <t>TAL487-LLL2</t>
  </si>
  <si>
    <t>TAL487-LLL3</t>
  </si>
  <si>
    <t>CB1795-LLL1</t>
  </si>
  <si>
    <t>CB1795-LLL2</t>
  </si>
  <si>
    <t>CB1795-LLL3</t>
  </si>
  <si>
    <t>TAL650-LLL1</t>
  </si>
  <si>
    <t>TAL650-LLL2</t>
  </si>
  <si>
    <t>TAL650-LLL3</t>
  </si>
  <si>
    <t>TAL649-LLL1</t>
  </si>
  <si>
    <t>TAL649-LLL2</t>
  </si>
  <si>
    <t>TAL649-LLL3</t>
  </si>
  <si>
    <t>TAL860-LLL1</t>
  </si>
  <si>
    <t>TAL860-LLL2</t>
  </si>
  <si>
    <t>TAL860-LLL3</t>
  </si>
  <si>
    <t>TAL183-LLL1</t>
  </si>
  <si>
    <t>TAL183-LLL2</t>
  </si>
  <si>
    <t>TAL183-LLL3</t>
  </si>
  <si>
    <t>TAL378-LLL1</t>
  </si>
  <si>
    <t>TAL378-LLL2</t>
  </si>
  <si>
    <t>TAL378-LLL3</t>
  </si>
  <si>
    <t>CONTROL1-LLL1</t>
  </si>
  <si>
    <t>CONTROL1-LLL2</t>
  </si>
  <si>
    <t>CONTROL1-LLL3</t>
  </si>
  <si>
    <t>CONTROL2-LLL1</t>
  </si>
  <si>
    <t>CONTROL2-LLL2</t>
  </si>
  <si>
    <t>CONTROL2-LLL3</t>
  </si>
  <si>
    <t>block</t>
  </si>
  <si>
    <t>yield</t>
  </si>
  <si>
    <t>block1</t>
  </si>
  <si>
    <t>block2</t>
  </si>
  <si>
    <t>block3</t>
  </si>
  <si>
    <t>NẾU DỮ LIỆU THEO KIỂU NÀY THÌ SẼ ĐI THEO KIỂU CRD</t>
  </si>
  <si>
    <t>NẾU DỮ LIỆU THEO KIỂU NÀY THÌ SẼ ĐI THEO KIỂU RCBD</t>
  </si>
  <si>
    <t>SỬ DỤNG HÀM EXCEL TÍNH TỔNG CÁC BÌNH PHƯƠNG =SUMSQ(number1, number 2, …)</t>
  </si>
  <si>
    <t>BLOCK 1</t>
  </si>
  <si>
    <t>BLOCK 2</t>
  </si>
  <si>
    <t>BLOCK 3</t>
  </si>
  <si>
    <t>Anova: Two-Factor Without Replication</t>
  </si>
  <si>
    <t>Rows</t>
  </si>
  <si>
    <t>Columns</t>
  </si>
  <si>
    <t>Error</t>
  </si>
  <si>
    <t>TREATMENT</t>
  </si>
  <si>
    <t>at p = 0.05</t>
  </si>
  <si>
    <t>mean</t>
  </si>
  <si>
    <t>PHƯƠNG SAI TÍNH CHO SAMPLE</t>
  </si>
  <si>
    <t>PHƯƠNG SAI TÍNH CHO POPULATION</t>
  </si>
  <si>
    <t>MEAN BLOCK 1</t>
  </si>
  <si>
    <t>NẾU COI ĐÂY LÀ SỐ LIỆU CỦA MẪU ĐẠI DIỆN</t>
  </si>
  <si>
    <t>NẾU COI ĐÂY LÀ SỐ LIỆU CỦA TỔNG THỂ</t>
  </si>
  <si>
    <t>SỬ DỤNG HÀM =SUMX2MY2 ĐỂ TÍNH PHẦN TỬ SỐ RỒI CHIA CHO (n-1)</t>
  </si>
  <si>
    <t>SỬ DỤNG HÀM VAR.S CHO MẪU</t>
  </si>
  <si>
    <t>SỬ DỤNG HÀM VAR.P CHO TỔNG THỂ</t>
  </si>
  <si>
    <t>NẾU TÍNH THỦ CÔNG THÌ</t>
  </si>
  <si>
    <t>SỬ DỤNG PHẦN MỀM R ĐỂ XỬ LÝ KẾT QUẢ ANOVA</t>
  </si>
  <si>
    <t>QUY TRÌNH KIỂM TRA CÁC GIẢ THUYẾT CHO ANOVA TRONG RSTUDIO</t>
  </si>
  <si>
    <t>QUY TRÌNH THỰC HIỆN Ở ĐÂY: XEM Ô CN247 TRONG FILE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</si>
</sst>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0000000000000"/>
    <numFmt numFmtId="165" formatCode="0.0000"/>
    <numFmt numFmtId="166" formatCode="0.00000"/>
    <numFmt numFmtId="167" formatCode="0.000"/>
    <numFmt numFmtId="168" formatCode="0.000000"/>
    <numFmt numFmtId="169" formatCode="0.0000000"/>
    <numFmt numFmtId="170" formatCode="0.0000000000000"/>
    <numFmt numFmtId="171" formatCode="0.00000000"/>
  </numFmts>
  <fonts count="23" x14ac:knownFonts="1">
    <font>
      <sz val="11"/>
      <color theme="1"/>
      <name val="Calibri"/>
      <family val="2"/>
      <scheme val="minor"/>
    </font>
    <font>
      <b/>
      <sz val="11"/>
      <color theme="1"/>
      <name val="Calibri"/>
      <family val="2"/>
      <scheme val="minor"/>
    </font>
    <font>
      <b/>
      <sz val="11"/>
      <color rgb="FFFF0000"/>
      <name val="Calibri"/>
      <family val="2"/>
      <scheme val="minor"/>
    </font>
    <font>
      <sz val="16"/>
      <color theme="1"/>
      <name val="Calibri"/>
      <family val="2"/>
      <scheme val="minor"/>
    </font>
    <font>
      <b/>
      <sz val="16"/>
      <color theme="1"/>
      <name val="Calibri"/>
      <family val="2"/>
      <scheme val="minor"/>
    </font>
    <font>
      <b/>
      <vertAlign val="subscript"/>
      <sz val="16"/>
      <color theme="1"/>
      <name val="Calibri"/>
      <family val="2"/>
      <scheme val="minor"/>
    </font>
    <font>
      <b/>
      <sz val="16"/>
      <color rgb="FFFF0000"/>
      <name val="Calibri"/>
      <family val="2"/>
      <scheme val="minor"/>
    </font>
    <font>
      <b/>
      <sz val="16"/>
      <color rgb="FF0000FF"/>
      <name val="Calibri"/>
      <family val="2"/>
      <scheme val="minor"/>
    </font>
    <font>
      <b/>
      <sz val="11"/>
      <color rgb="FF0000FF"/>
      <name val="Calibri"/>
      <family val="2"/>
      <scheme val="minor"/>
    </font>
    <font>
      <b/>
      <sz val="18"/>
      <color rgb="FF0000FF"/>
      <name val="Calibri"/>
      <family val="2"/>
      <scheme val="minor"/>
    </font>
    <font>
      <sz val="11"/>
      <color rgb="FF0000FF"/>
      <name val="Calibri"/>
      <family val="2"/>
      <scheme val="minor"/>
    </font>
    <font>
      <b/>
      <sz val="18"/>
      <color rgb="FFFF0000"/>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i/>
      <sz val="11"/>
      <color rgb="FFFF0000"/>
      <name val="Calibri"/>
      <family val="2"/>
      <scheme val="minor"/>
    </font>
    <font>
      <sz val="8"/>
      <name val="Calibri"/>
      <family val="2"/>
      <scheme val="minor"/>
    </font>
    <font>
      <b/>
      <sz val="14"/>
      <color rgb="FFFF0000"/>
      <name val="Calibri"/>
      <family val="2"/>
      <scheme val="minor"/>
    </font>
    <font>
      <sz val="14"/>
      <color theme="1"/>
      <name val="Calibri"/>
      <family val="2"/>
      <scheme val="minor"/>
    </font>
    <font>
      <b/>
      <sz val="14"/>
      <color rgb="FF0000FF"/>
      <name val="Calibri"/>
      <family val="2"/>
      <scheme val="minor"/>
    </font>
    <font>
      <b/>
      <i/>
      <sz val="11"/>
      <color rgb="FF0000FF"/>
      <name val="Calibri"/>
      <family val="2"/>
      <scheme val="minor"/>
    </font>
    <font>
      <b/>
      <sz val="20"/>
      <color rgb="FF00B050"/>
      <name val="Calibri"/>
      <family val="2"/>
      <scheme val="minor"/>
    </font>
    <font>
      <b/>
      <u/>
      <sz val="16"/>
      <color rgb="FF00B050"/>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FFC00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bgColor indexed="64"/>
      </patternFill>
    </fill>
    <fill>
      <patternFill patternType="solid">
        <fgColor rgb="FF92D050"/>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8"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12" fillId="0" borderId="0" applyNumberFormat="0" applyFill="0" applyBorder="0" applyAlignment="0" applyProtection="0"/>
  </cellStyleXfs>
  <cellXfs count="155">
    <xf numFmtId="0" fontId="0" fillId="0" borderId="0" xfId="0"/>
    <xf numFmtId="0" fontId="1" fillId="0" borderId="0" xfId="0" applyFont="1"/>
    <xf numFmtId="0" fontId="2" fillId="0" borderId="0" xfId="0" applyFont="1"/>
    <xf numFmtId="2" fontId="0" fillId="0" borderId="0" xfId="0" applyNumberFormat="1"/>
    <xf numFmtId="164" fontId="0" fillId="0" borderId="0" xfId="0" applyNumberFormat="1"/>
    <xf numFmtId="0" fontId="1" fillId="3" borderId="1" xfId="0" applyFont="1" applyFill="1" applyBorder="1"/>
    <xf numFmtId="0" fontId="0" fillId="3" borderId="0" xfId="0" applyFill="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0" fillId="3" borderId="8" xfId="0" applyFill="1" applyBorder="1"/>
    <xf numFmtId="0" fontId="0" fillId="3" borderId="9" xfId="0" applyFill="1" applyBorder="1"/>
    <xf numFmtId="2" fontId="1" fillId="3" borderId="1" xfId="0" applyNumberFormat="1" applyFont="1" applyFill="1" applyBorder="1"/>
    <xf numFmtId="0" fontId="3" fillId="3" borderId="1" xfId="0" applyFont="1" applyFill="1" applyBorder="1"/>
    <xf numFmtId="0" fontId="4" fillId="3" borderId="1" xfId="0" applyFont="1" applyFill="1" applyBorder="1" applyAlignment="1">
      <alignment horizontal="center" vertical="center"/>
    </xf>
    <xf numFmtId="0" fontId="4" fillId="0" borderId="1" xfId="0" applyFont="1" applyBorder="1" applyAlignment="1">
      <alignment horizontal="center" vertical="center"/>
    </xf>
    <xf numFmtId="0" fontId="3" fillId="0" borderId="1" xfId="0" applyFont="1" applyBorder="1"/>
    <xf numFmtId="0" fontId="4" fillId="2" borderId="1" xfId="0" applyFont="1" applyFill="1" applyBorder="1" applyAlignment="1">
      <alignment horizontal="center" vertical="center"/>
    </xf>
    <xf numFmtId="0" fontId="7" fillId="0" borderId="1" xfId="0" applyFont="1" applyBorder="1"/>
    <xf numFmtId="2" fontId="4" fillId="0" borderId="1" xfId="0" applyNumberFormat="1" applyFont="1" applyBorder="1"/>
    <xf numFmtId="2" fontId="4" fillId="4" borderId="1" xfId="0" applyNumberFormat="1" applyFont="1" applyFill="1" applyBorder="1"/>
    <xf numFmtId="2" fontId="4" fillId="5" borderId="1" xfId="0" applyNumberFormat="1" applyFont="1" applyFill="1" applyBorder="1"/>
    <xf numFmtId="0" fontId="7" fillId="0" borderId="0" xfId="0" applyFont="1" applyAlignment="1">
      <alignment horizontal="center" vertical="center"/>
    </xf>
    <xf numFmtId="2" fontId="4" fillId="0" borderId="1" xfId="0" applyNumberFormat="1" applyFont="1" applyBorder="1" applyAlignment="1">
      <alignment horizontal="right" vertical="center"/>
    </xf>
    <xf numFmtId="2" fontId="6" fillId="0" borderId="1" xfId="0" applyNumberFormat="1" applyFont="1" applyBorder="1" applyAlignment="1">
      <alignment horizontal="right"/>
    </xf>
    <xf numFmtId="2" fontId="7" fillId="0" borderId="1" xfId="0" applyNumberFormat="1" applyFont="1" applyBorder="1" applyAlignment="1">
      <alignment horizontal="right"/>
    </xf>
    <xf numFmtId="2" fontId="6" fillId="4" borderId="1" xfId="0" applyNumberFormat="1" applyFont="1" applyFill="1" applyBorder="1" applyAlignment="1">
      <alignment horizontal="right" vertical="center"/>
    </xf>
    <xf numFmtId="2" fontId="6" fillId="4" borderId="1" xfId="0" applyNumberFormat="1" applyFont="1" applyFill="1" applyBorder="1" applyAlignment="1">
      <alignment horizontal="right"/>
    </xf>
    <xf numFmtId="2" fontId="6" fillId="2" borderId="1" xfId="0" applyNumberFormat="1" applyFont="1" applyFill="1" applyBorder="1" applyAlignment="1">
      <alignment horizontal="right"/>
    </xf>
    <xf numFmtId="2" fontId="4" fillId="2" borderId="1" xfId="0" applyNumberFormat="1" applyFont="1" applyFill="1" applyBorder="1" applyAlignment="1">
      <alignment horizontal="right"/>
    </xf>
    <xf numFmtId="165" fontId="2" fillId="2" borderId="0" xfId="0" applyNumberFormat="1" applyFont="1" applyFill="1"/>
    <xf numFmtId="0" fontId="2" fillId="2" borderId="0" xfId="0" applyFont="1" applyFill="1"/>
    <xf numFmtId="165" fontId="7" fillId="0" borderId="1" xfId="0" applyNumberFormat="1" applyFont="1" applyBorder="1"/>
    <xf numFmtId="2" fontId="7" fillId="2" borderId="1" xfId="0" applyNumberFormat="1" applyFont="1" applyFill="1" applyBorder="1" applyAlignment="1">
      <alignment horizontal="right"/>
    </xf>
    <xf numFmtId="0" fontId="8" fillId="0" borderId="0" xfId="0" applyFont="1"/>
    <xf numFmtId="0" fontId="8" fillId="2" borderId="0" xfId="0" applyFont="1" applyFill="1"/>
    <xf numFmtId="166" fontId="8" fillId="2" borderId="0" xfId="0" applyNumberFormat="1" applyFont="1" applyFill="1"/>
    <xf numFmtId="0" fontId="0" fillId="0" borderId="0" xfId="0" quotePrefix="1"/>
    <xf numFmtId="0" fontId="8" fillId="0" borderId="0" xfId="0" quotePrefix="1" applyFont="1" applyFill="1"/>
    <xf numFmtId="0" fontId="1" fillId="6" borderId="0" xfId="0" applyFont="1" applyFill="1"/>
    <xf numFmtId="165" fontId="9" fillId="0" borderId="0" xfId="0" applyNumberFormat="1" applyFont="1"/>
    <xf numFmtId="0" fontId="10" fillId="0" borderId="0" xfId="0" applyFont="1"/>
    <xf numFmtId="166" fontId="9" fillId="0" borderId="0" xfId="0" applyNumberFormat="1" applyFont="1"/>
    <xf numFmtId="0" fontId="9" fillId="0" borderId="0" xfId="0" applyFont="1"/>
    <xf numFmtId="165" fontId="9" fillId="2" borderId="0" xfId="0" applyNumberFormat="1" applyFont="1" applyFill="1"/>
    <xf numFmtId="0" fontId="1" fillId="7" borderId="0" xfId="0" applyFont="1" applyFill="1"/>
    <xf numFmtId="0" fontId="0" fillId="7" borderId="0" xfId="0" applyFill="1"/>
    <xf numFmtId="0" fontId="0" fillId="6" borderId="0" xfId="0" applyFill="1"/>
    <xf numFmtId="0" fontId="11" fillId="0" borderId="0" xfId="0" applyFont="1"/>
    <xf numFmtId="167" fontId="0" fillId="0" borderId="0" xfId="0" applyNumberFormat="1"/>
    <xf numFmtId="168" fontId="0" fillId="0" borderId="0" xfId="0" applyNumberFormat="1"/>
    <xf numFmtId="169" fontId="0" fillId="4" borderId="1" xfId="0" applyNumberFormat="1" applyFill="1" applyBorder="1"/>
    <xf numFmtId="167" fontId="0" fillId="8" borderId="1" xfId="0" applyNumberFormat="1" applyFill="1" applyBorder="1"/>
    <xf numFmtId="0" fontId="1" fillId="4" borderId="1" xfId="0" applyFont="1" applyFill="1" applyBorder="1"/>
    <xf numFmtId="0" fontId="1" fillId="9" borderId="1" xfId="0" applyFont="1" applyFill="1" applyBorder="1"/>
    <xf numFmtId="169" fontId="0" fillId="9" borderId="1" xfId="0" applyNumberFormat="1" applyFill="1" applyBorder="1"/>
    <xf numFmtId="170" fontId="0" fillId="0" borderId="0" xfId="0" applyNumberFormat="1"/>
    <xf numFmtId="167" fontId="0" fillId="4" borderId="1" xfId="0" applyNumberFormat="1" applyFill="1" applyBorder="1"/>
    <xf numFmtId="169" fontId="1" fillId="0" borderId="0" xfId="0" applyNumberFormat="1" applyFont="1"/>
    <xf numFmtId="165" fontId="0" fillId="4" borderId="1" xfId="0" applyNumberFormat="1" applyFill="1" applyBorder="1"/>
    <xf numFmtId="0" fontId="1" fillId="8" borderId="1" xfId="0" applyFont="1" applyFill="1" applyBorder="1"/>
    <xf numFmtId="0" fontId="1" fillId="10" borderId="0" xfId="0" applyFont="1" applyFill="1"/>
    <xf numFmtId="167" fontId="0" fillId="3" borderId="1" xfId="0" applyNumberFormat="1" applyFill="1" applyBorder="1"/>
    <xf numFmtId="0" fontId="0" fillId="3" borderId="0" xfId="0" applyFill="1"/>
    <xf numFmtId="169" fontId="1" fillId="3" borderId="0" xfId="0" applyNumberFormat="1" applyFont="1" applyFill="1"/>
    <xf numFmtId="0" fontId="12" fillId="0" borderId="0" xfId="1"/>
    <xf numFmtId="0" fontId="0" fillId="0" borderId="0" xfId="0" applyFill="1" applyBorder="1" applyAlignment="1"/>
    <xf numFmtId="0" fontId="0" fillId="0" borderId="11" xfId="0" applyFill="1" applyBorder="1" applyAlignment="1"/>
    <xf numFmtId="0" fontId="14" fillId="0" borderId="12" xfId="0" applyFont="1" applyFill="1" applyBorder="1" applyAlignment="1">
      <alignment horizontal="center"/>
    </xf>
    <xf numFmtId="0" fontId="14" fillId="3" borderId="12" xfId="0" applyFont="1" applyFill="1" applyBorder="1" applyAlignment="1">
      <alignment horizontal="center"/>
    </xf>
    <xf numFmtId="0" fontId="0" fillId="3" borderId="0" xfId="0" applyFill="1" applyBorder="1" applyAlignment="1"/>
    <xf numFmtId="0" fontId="1" fillId="11" borderId="0" xfId="0" applyFont="1" applyFill="1"/>
    <xf numFmtId="0" fontId="15" fillId="2" borderId="12" xfId="0" applyFont="1" applyFill="1" applyBorder="1" applyAlignment="1">
      <alignment horizontal="center"/>
    </xf>
    <xf numFmtId="0" fontId="2" fillId="2" borderId="0" xfId="0" applyFont="1" applyFill="1" applyBorder="1" applyAlignment="1"/>
    <xf numFmtId="0" fontId="2" fillId="0" borderId="0" xfId="0" applyFont="1" applyFill="1" applyBorder="1" applyAlignment="1"/>
    <xf numFmtId="0" fontId="8" fillId="0" borderId="0" xfId="0" applyFont="1" applyFill="1" applyBorder="1" applyAlignment="1"/>
    <xf numFmtId="0" fontId="8" fillId="0" borderId="11" xfId="0" applyFont="1" applyFill="1" applyBorder="1" applyAlignment="1"/>
    <xf numFmtId="0" fontId="10" fillId="0" borderId="11" xfId="0" applyFont="1" applyFill="1" applyBorder="1" applyAlignment="1"/>
    <xf numFmtId="0" fontId="1" fillId="2" borderId="0" xfId="0" applyFont="1" applyFill="1"/>
    <xf numFmtId="0" fontId="0" fillId="2" borderId="0" xfId="0" applyFill="1"/>
    <xf numFmtId="0" fontId="9" fillId="2" borderId="1" xfId="0" applyFont="1" applyFill="1" applyBorder="1" applyAlignment="1">
      <alignment horizontal="center" vertical="center"/>
    </xf>
    <xf numFmtId="0" fontId="9" fillId="2" borderId="1" xfId="0" applyFont="1" applyFill="1" applyBorder="1"/>
    <xf numFmtId="167" fontId="9" fillId="2" borderId="1" xfId="0" applyNumberFormat="1" applyFont="1" applyFill="1" applyBorder="1"/>
    <xf numFmtId="167" fontId="13" fillId="0" borderId="0" xfId="0" applyNumberFormat="1" applyFont="1"/>
    <xf numFmtId="0" fontId="1" fillId="0" borderId="13" xfId="0" applyFont="1" applyBorder="1"/>
    <xf numFmtId="0" fontId="1" fillId="0" borderId="10" xfId="0" applyFont="1" applyBorder="1"/>
    <xf numFmtId="0" fontId="1" fillId="0" borderId="14" xfId="0" applyFont="1" applyBorder="1"/>
    <xf numFmtId="0" fontId="1" fillId="0" borderId="15" xfId="0" applyFont="1" applyBorder="1"/>
    <xf numFmtId="0" fontId="1" fillId="0" borderId="0" xfId="0" applyFont="1" applyBorder="1"/>
    <xf numFmtId="0" fontId="1" fillId="0" borderId="16" xfId="0" applyFont="1" applyBorder="1"/>
    <xf numFmtId="0" fontId="1" fillId="0" borderId="17" xfId="0" applyFont="1" applyBorder="1"/>
    <xf numFmtId="0" fontId="1" fillId="0" borderId="11" xfId="0" applyFont="1" applyBorder="1"/>
    <xf numFmtId="0" fontId="1" fillId="0" borderId="18" xfId="0" applyFont="1" applyBorder="1"/>
    <xf numFmtId="167" fontId="11" fillId="2" borderId="1" xfId="0" applyNumberFormat="1" applyFont="1" applyFill="1" applyBorder="1"/>
    <xf numFmtId="167" fontId="8" fillId="0" borderId="0" xfId="0" applyNumberFormat="1" applyFont="1"/>
    <xf numFmtId="0" fontId="1" fillId="3" borderId="0" xfId="0" applyFont="1" applyFill="1"/>
    <xf numFmtId="0" fontId="1" fillId="4" borderId="0" xfId="0" applyFont="1" applyFill="1"/>
    <xf numFmtId="0" fontId="1" fillId="12" borderId="0" xfId="0" applyFont="1" applyFill="1"/>
    <xf numFmtId="0" fontId="0" fillId="9" borderId="0" xfId="0" applyFont="1" applyFill="1"/>
    <xf numFmtId="0" fontId="1" fillId="13" borderId="0" xfId="0" applyFont="1" applyFill="1"/>
    <xf numFmtId="0" fontId="1" fillId="14" borderId="0" xfId="0" applyFont="1" applyFill="1"/>
    <xf numFmtId="2" fontId="4" fillId="0" borderId="1" xfId="0" applyNumberFormat="1" applyFont="1" applyFill="1" applyBorder="1" applyAlignment="1">
      <alignment horizontal="right" vertical="center"/>
    </xf>
    <xf numFmtId="2" fontId="4" fillId="8" borderId="1" xfId="0" applyNumberFormat="1" applyFont="1" applyFill="1" applyBorder="1" applyAlignment="1">
      <alignment horizontal="center" vertical="center"/>
    </xf>
    <xf numFmtId="0" fontId="4" fillId="8" borderId="1" xfId="0" applyFont="1" applyFill="1" applyBorder="1" applyAlignment="1">
      <alignment horizontal="center" vertical="center"/>
    </xf>
    <xf numFmtId="0" fontId="4" fillId="9" borderId="1" xfId="0" applyFont="1" applyFill="1" applyBorder="1" applyAlignment="1">
      <alignment horizontal="center" vertical="center"/>
    </xf>
    <xf numFmtId="0" fontId="4" fillId="4" borderId="1" xfId="0" applyFont="1" applyFill="1" applyBorder="1" applyAlignment="1">
      <alignment horizontal="center" vertical="center"/>
    </xf>
    <xf numFmtId="2" fontId="4" fillId="9" borderId="1" xfId="0" applyNumberFormat="1" applyFont="1" applyFill="1" applyBorder="1" applyAlignment="1">
      <alignment horizontal="center" vertical="center"/>
    </xf>
    <xf numFmtId="2" fontId="4" fillId="4" borderId="1" xfId="0" applyNumberFormat="1" applyFont="1" applyFill="1" applyBorder="1" applyAlignment="1">
      <alignment horizontal="center" vertical="center"/>
    </xf>
    <xf numFmtId="2" fontId="4" fillId="3" borderId="1" xfId="0" applyNumberFormat="1" applyFont="1" applyFill="1" applyBorder="1" applyAlignment="1">
      <alignment horizontal="center" vertical="center"/>
    </xf>
    <xf numFmtId="2" fontId="4" fillId="6" borderId="1" xfId="0" applyNumberFormat="1" applyFont="1" applyFill="1" applyBorder="1" applyAlignment="1">
      <alignment horizontal="center" vertical="center"/>
    </xf>
    <xf numFmtId="0" fontId="4" fillId="6" borderId="1" xfId="0" applyFont="1" applyFill="1" applyBorder="1" applyAlignment="1">
      <alignment horizontal="center" vertical="center"/>
    </xf>
    <xf numFmtId="2" fontId="4" fillId="15" borderId="1" xfId="0" applyNumberFormat="1" applyFont="1" applyFill="1" applyBorder="1" applyAlignment="1">
      <alignment horizontal="center" vertical="center"/>
    </xf>
    <xf numFmtId="0" fontId="4" fillId="15" borderId="1" xfId="0" applyFont="1" applyFill="1" applyBorder="1" applyAlignment="1">
      <alignment horizontal="center" vertical="center"/>
    </xf>
    <xf numFmtId="2" fontId="4" fillId="13" borderId="1" xfId="0" applyNumberFormat="1" applyFont="1" applyFill="1" applyBorder="1" applyAlignment="1">
      <alignment horizontal="center" vertical="center"/>
    </xf>
    <xf numFmtId="0" fontId="4" fillId="13" borderId="1" xfId="0" applyFont="1" applyFill="1" applyBorder="1" applyAlignment="1">
      <alignment horizontal="center" vertical="center"/>
    </xf>
    <xf numFmtId="2" fontId="4" fillId="16" borderId="1" xfId="0" applyNumberFormat="1" applyFont="1" applyFill="1" applyBorder="1" applyAlignment="1">
      <alignment horizontal="center" vertical="center"/>
    </xf>
    <xf numFmtId="0" fontId="4" fillId="16" borderId="1" xfId="0" applyFont="1" applyFill="1" applyBorder="1" applyAlignment="1">
      <alignment horizontal="center" vertical="center"/>
    </xf>
    <xf numFmtId="2" fontId="4" fillId="12" borderId="1" xfId="0" applyNumberFormat="1" applyFont="1" applyFill="1" applyBorder="1" applyAlignment="1">
      <alignment horizontal="center" vertical="center"/>
    </xf>
    <xf numFmtId="0" fontId="4" fillId="12" borderId="1" xfId="0" applyFont="1" applyFill="1" applyBorder="1" applyAlignment="1">
      <alignment horizontal="center" vertical="center"/>
    </xf>
    <xf numFmtId="2" fontId="4" fillId="14" borderId="1" xfId="0" applyNumberFormat="1" applyFont="1" applyFill="1" applyBorder="1" applyAlignment="1">
      <alignment horizontal="center" vertical="center"/>
    </xf>
    <xf numFmtId="0" fontId="4" fillId="14" borderId="1" xfId="0" applyFont="1" applyFill="1" applyBorder="1" applyAlignment="1">
      <alignment horizontal="center" vertical="center"/>
    </xf>
    <xf numFmtId="2" fontId="4" fillId="17" borderId="1" xfId="0" applyNumberFormat="1" applyFont="1" applyFill="1" applyBorder="1" applyAlignment="1">
      <alignment horizontal="center" vertical="center"/>
    </xf>
    <xf numFmtId="0" fontId="4" fillId="17" borderId="1" xfId="0" applyFont="1" applyFill="1" applyBorder="1" applyAlignment="1">
      <alignment horizontal="center" vertical="center"/>
    </xf>
    <xf numFmtId="167" fontId="13" fillId="0" borderId="0" xfId="0" applyNumberFormat="1" applyFont="1" applyAlignment="1">
      <alignment wrapText="1"/>
    </xf>
    <xf numFmtId="0" fontId="0" fillId="13" borderId="0" xfId="0" applyFill="1"/>
    <xf numFmtId="0" fontId="17" fillId="13" borderId="0" xfId="0" applyFont="1" applyFill="1"/>
    <xf numFmtId="0" fontId="18" fillId="13" borderId="0" xfId="0" applyFont="1" applyFill="1"/>
    <xf numFmtId="0" fontId="19" fillId="13" borderId="0" xfId="0" applyFont="1" applyFill="1"/>
    <xf numFmtId="0" fontId="4" fillId="0" borderId="19" xfId="0" applyFont="1" applyBorder="1" applyAlignment="1">
      <alignment horizontal="center" vertical="center"/>
    </xf>
    <xf numFmtId="2" fontId="4" fillId="0" borderId="19" xfId="0" applyNumberFormat="1" applyFont="1" applyBorder="1" applyAlignment="1">
      <alignment horizontal="right" vertical="center"/>
    </xf>
    <xf numFmtId="0" fontId="8" fillId="17" borderId="1" xfId="0" applyFont="1" applyFill="1" applyBorder="1"/>
    <xf numFmtId="0" fontId="0" fillId="4" borderId="1" xfId="0" applyFill="1" applyBorder="1"/>
    <xf numFmtId="0" fontId="0" fillId="9" borderId="1" xfId="0" applyFill="1" applyBorder="1"/>
    <xf numFmtId="0" fontId="0" fillId="6" borderId="1" xfId="0" applyFill="1" applyBorder="1"/>
    <xf numFmtId="166" fontId="4" fillId="4" borderId="1" xfId="0" applyNumberFormat="1" applyFont="1" applyFill="1" applyBorder="1"/>
    <xf numFmtId="0" fontId="17" fillId="0" borderId="0" xfId="0" applyFont="1"/>
    <xf numFmtId="0" fontId="1" fillId="2" borderId="1" xfId="0" applyFont="1" applyFill="1" applyBorder="1"/>
    <xf numFmtId="171" fontId="0" fillId="0" borderId="0" xfId="0" applyNumberFormat="1" applyFill="1" applyBorder="1" applyAlignment="1"/>
    <xf numFmtId="171" fontId="0" fillId="0" borderId="11" xfId="0" applyNumberFormat="1" applyFill="1" applyBorder="1" applyAlignment="1"/>
    <xf numFmtId="166" fontId="2" fillId="0" borderId="0" xfId="0" applyNumberFormat="1" applyFont="1" applyFill="1" applyBorder="1" applyAlignment="1"/>
    <xf numFmtId="165" fontId="2" fillId="0" borderId="0" xfId="0" applyNumberFormat="1" applyFont="1" applyFill="1" applyBorder="1" applyAlignment="1"/>
    <xf numFmtId="169" fontId="9" fillId="0" borderId="0" xfId="0" applyNumberFormat="1" applyFont="1"/>
    <xf numFmtId="169" fontId="2" fillId="0" borderId="11" xfId="0" applyNumberFormat="1" applyFont="1" applyFill="1" applyBorder="1" applyAlignment="1"/>
    <xf numFmtId="0" fontId="20" fillId="0" borderId="12" xfId="0" applyFont="1" applyFill="1" applyBorder="1" applyAlignment="1">
      <alignment horizontal="center"/>
    </xf>
    <xf numFmtId="0" fontId="20" fillId="0" borderId="0" xfId="0" applyFont="1" applyFill="1" applyBorder="1" applyAlignment="1">
      <alignment horizontal="center"/>
    </xf>
    <xf numFmtId="0" fontId="15" fillId="0" borderId="12" xfId="0" applyFont="1" applyFill="1" applyBorder="1" applyAlignment="1">
      <alignment horizontal="center"/>
    </xf>
    <xf numFmtId="0" fontId="13" fillId="0" borderId="0" xfId="0" applyFont="1"/>
    <xf numFmtId="0" fontId="2" fillId="0" borderId="0" xfId="0" applyFont="1" applyFill="1" applyBorder="1" applyAlignment="1">
      <alignment horizontal="center"/>
    </xf>
    <xf numFmtId="171" fontId="2" fillId="0" borderId="0" xfId="0" applyNumberFormat="1" applyFont="1" applyFill="1" applyBorder="1" applyAlignment="1"/>
    <xf numFmtId="0" fontId="6" fillId="0" borderId="0" xfId="0" applyFont="1"/>
    <xf numFmtId="0" fontId="21" fillId="2" borderId="0" xfId="0" applyFont="1" applyFill="1"/>
    <xf numFmtId="0" fontId="22" fillId="0" borderId="0" xfId="1" applyFont="1"/>
  </cellXfs>
  <cellStyles count="2">
    <cellStyle name="Hyperlink" xfId="1" builtinId="8"/>
    <cellStyle name="Normal" xfId="0" builtinId="0"/>
  </cellStyles>
  <dxfs count="0"/>
  <tableStyles count="0" defaultTableStyle="TableStyleMedium2" defaultPivotStyle="PivotStyleLight16"/>
  <colors>
    <mruColors>
      <color rgb="FF66FFCC"/>
      <color rgb="FF000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F-DISTRITUBTION (VẼ</a:t>
            </a:r>
            <a:r>
              <a:rPr lang="en-US" baseline="0"/>
              <a:t> TỪ F-CRITICAL)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'ANOVA RCBD'!$BX$102</c:f>
              <c:strCache>
                <c:ptCount val="1"/>
                <c:pt idx="0">
                  <c:v>f(F)</c:v>
                </c:pt>
              </c:strCache>
            </c:strRef>
          </c:tx>
          <c:spPr>
            <a:ln w="28575" cap="rnd">
              <a:solidFill>
                <a:schemeClr val="accent1"/>
              </a:solidFill>
              <a:round/>
            </a:ln>
            <a:effectLst/>
          </c:spPr>
          <c:marker>
            <c:symbol val="none"/>
          </c:marker>
          <c:cat>
            <c:numRef>
              <c:f>'ANOVA RCBD'!$BW$103:$BW$150</c:f>
              <c:numCache>
                <c:formatCode>0.000</c:formatCode>
                <c:ptCount val="48"/>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numCache>
            </c:numRef>
          </c:cat>
          <c:val>
            <c:numRef>
              <c:f>'ANOVA RCBD'!$BX$103:$BX$150</c:f>
              <c:numCache>
                <c:formatCode>0.0000000</c:formatCode>
                <c:ptCount val="48"/>
                <c:pt idx="0">
                  <c:v>0</c:v>
                </c:pt>
                <c:pt idx="1">
                  <c:v>2.7050874253423098E-2</c:v>
                </c:pt>
                <c:pt idx="2">
                  <c:v>0.34564768887314751</c:v>
                </c:pt>
                <c:pt idx="3">
                  <c:v>0.79630501418392308</c:v>
                </c:pt>
                <c:pt idx="4">
                  <c:v>0.97504770067881052</c:v>
                </c:pt>
                <c:pt idx="5">
                  <c:v>0.88057919636887505</c:v>
                </c:pt>
                <c:pt idx="6">
                  <c:v>0.67421783918074807</c:v>
                </c:pt>
                <c:pt idx="7">
                  <c:v>0.46941098728803643</c:v>
                </c:pt>
                <c:pt idx="8">
                  <c:v>0.30900839069861258</c:v>
                </c:pt>
                <c:pt idx="9">
                  <c:v>0.19685072178906415</c:v>
                </c:pt>
                <c:pt idx="10">
                  <c:v>0.1231237456880009</c:v>
                </c:pt>
                <c:pt idx="11">
                  <c:v>7.6319416910608118E-2</c:v>
                </c:pt>
                <c:pt idx="12">
                  <c:v>4.7172023089306174E-2</c:v>
                </c:pt>
                <c:pt idx="13">
                  <c:v>2.9192561326637272E-2</c:v>
                </c:pt>
                <c:pt idx="14">
                  <c:v>1.8138276375950422E-2</c:v>
                </c:pt>
                <c:pt idx="15">
                  <c:v>1.1335996688525429E-2</c:v>
                </c:pt>
                <c:pt idx="16">
                  <c:v>7.1350378211992088E-3</c:v>
                </c:pt>
                <c:pt idx="17">
                  <c:v>4.5263696385546984E-3</c:v>
                </c:pt>
                <c:pt idx="18">
                  <c:v>2.8955582069034587E-3</c:v>
                </c:pt>
                <c:pt idx="19">
                  <c:v>1.868358340522945E-3</c:v>
                </c:pt>
                <c:pt idx="20">
                  <c:v>1.2161396896957658E-3</c:v>
                </c:pt>
                <c:pt idx="21">
                  <c:v>7.9855351586732382E-4</c:v>
                </c:pt>
                <c:pt idx="22">
                  <c:v>5.289195682782209E-4</c:v>
                </c:pt>
                <c:pt idx="23">
                  <c:v>3.5333284351689136E-4</c:v>
                </c:pt>
                <c:pt idx="24">
                  <c:v>2.380203882738088E-4</c:v>
                </c:pt>
                <c:pt idx="25">
                  <c:v>1.6165747092121874E-4</c:v>
                </c:pt>
                <c:pt idx="26">
                  <c:v>1.1067186184151588E-4</c:v>
                </c:pt>
                <c:pt idx="27">
                  <c:v>7.6355864247922708E-5</c:v>
                </c:pt>
                <c:pt idx="28">
                  <c:v>5.3077810731437822E-5</c:v>
                </c:pt>
                <c:pt idx="29">
                  <c:v>3.7166361766833351E-5</c:v>
                </c:pt>
                <c:pt idx="30">
                  <c:v>2.6209278907964215E-5</c:v>
                </c:pt>
                <c:pt idx="31">
                  <c:v>1.8609339343193496E-5</c:v>
                </c:pt>
                <c:pt idx="32">
                  <c:v>1.330094650443918E-5</c:v>
                </c:pt>
                <c:pt idx="33">
                  <c:v>9.5679099735721445E-6</c:v>
                </c:pt>
                <c:pt idx="34">
                  <c:v>6.9253936031944004E-6</c:v>
                </c:pt>
                <c:pt idx="35">
                  <c:v>5.0428662532178602E-6</c:v>
                </c:pt>
                <c:pt idx="36">
                  <c:v>3.6934460848738656E-6</c:v>
                </c:pt>
                <c:pt idx="37">
                  <c:v>2.7203583972741346E-6</c:v>
                </c:pt>
                <c:pt idx="38">
                  <c:v>2.0145695191068272E-6</c:v>
                </c:pt>
                <c:pt idx="39">
                  <c:v>1.4997707063257672E-6</c:v>
                </c:pt>
                <c:pt idx="40">
                  <c:v>1.1222292077594006E-6</c:v>
                </c:pt>
                <c:pt idx="41">
                  <c:v>8.4388414640663983E-7</c:v>
                </c:pt>
                <c:pt idx="42">
                  <c:v>6.3761992141313142E-7</c:v>
                </c:pt>
                <c:pt idx="43">
                  <c:v>4.8401031462003858E-7</c:v>
                </c:pt>
                <c:pt idx="44">
                  <c:v>3.6906216303996673E-7</c:v>
                </c:pt>
                <c:pt idx="45">
                  <c:v>2.8264255319140228E-7</c:v>
                </c:pt>
                <c:pt idx="46">
                  <c:v>2.1737621373112893E-7</c:v>
                </c:pt>
                <c:pt idx="47">
                  <c:v>1.6786824326747769E-7</c:v>
                </c:pt>
              </c:numCache>
            </c:numRef>
          </c:val>
          <c:smooth val="0"/>
          <c:extLst>
            <c:ext xmlns:c16="http://schemas.microsoft.com/office/drawing/2014/chart" uri="{C3380CC4-5D6E-409C-BE32-E72D297353CC}">
              <c16:uniqueId val="{00000000-976D-4E32-B5A1-A78BEF5A66B9}"/>
            </c:ext>
          </c:extLst>
        </c:ser>
        <c:ser>
          <c:idx val="1"/>
          <c:order val="1"/>
          <c:tx>
            <c:strRef>
              <c:f>'ANOVA RCBD'!$BY$102</c:f>
              <c:strCache>
                <c:ptCount val="1"/>
                <c:pt idx="0">
                  <c:v>f(F)</c:v>
                </c:pt>
              </c:strCache>
            </c:strRef>
          </c:tx>
          <c:spPr>
            <a:ln w="28575" cap="rnd">
              <a:solidFill>
                <a:schemeClr val="accent2"/>
              </a:solidFill>
              <a:round/>
            </a:ln>
            <a:effectLst/>
          </c:spPr>
          <c:marker>
            <c:symbol val="none"/>
          </c:marker>
          <c:cat>
            <c:numRef>
              <c:f>'ANOVA RCBD'!$BW$103:$BW$150</c:f>
              <c:numCache>
                <c:formatCode>0.000</c:formatCode>
                <c:ptCount val="48"/>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numCache>
            </c:numRef>
          </c:cat>
          <c:val>
            <c:numRef>
              <c:f>'ANOVA RCBD'!$BY$103:$BY$150</c:f>
              <c:numCache>
                <c:formatCode>0.0000000</c:formatCode>
                <c:ptCount val="48"/>
                <c:pt idx="0">
                  <c:v>0</c:v>
                </c:pt>
                <c:pt idx="1">
                  <c:v>9.4432561448094051E-4</c:v>
                </c:pt>
                <c:pt idx="2">
                  <c:v>3.1961971603718234E-2</c:v>
                </c:pt>
                <c:pt idx="3">
                  <c:v>0.14843902048975816</c:v>
                </c:pt>
                <c:pt idx="4">
                  <c:v>0.3311653170303982</c:v>
                </c:pt>
                <c:pt idx="5">
                  <c:v>0.5199486767532765</c:v>
                </c:pt>
                <c:pt idx="6">
                  <c:v>0.67609713948095096</c:v>
                </c:pt>
                <c:pt idx="7">
                  <c:v>0.78990587806271284</c:v>
                </c:pt>
                <c:pt idx="8">
                  <c:v>0.86690492689527232</c:v>
                </c:pt>
                <c:pt idx="9">
                  <c:v>0.91675207149811877</c:v>
                </c:pt>
                <c:pt idx="10">
                  <c:v>0.94820899749913568</c:v>
                </c:pt>
                <c:pt idx="11">
                  <c:v>0.96779063153824851</c:v>
                </c:pt>
                <c:pt idx="12">
                  <c:v>0.97990749589553983</c:v>
                </c:pt>
                <c:pt idx="13">
                  <c:v>0.98739896244432113</c:v>
                </c:pt>
                <c:pt idx="14">
                  <c:v>0.99204275333062619</c:v>
                </c:pt>
                <c:pt idx="15">
                  <c:v>0.99493551392656443</c:v>
                </c:pt>
                <c:pt idx="16">
                  <c:v>0.9967491829755214</c:v>
                </c:pt>
                <c:pt idx="17">
                  <c:v>0.99789482897561932</c:v>
                </c:pt>
                <c:pt idx="18">
                  <c:v>0.9986244029220257</c:v>
                </c:pt>
                <c:pt idx="19">
                  <c:v>0.99909297896557048</c:v>
                </c:pt>
                <c:pt idx="20">
                  <c:v>0.99939655461611232</c:v>
                </c:pt>
                <c:pt idx="21">
                  <c:v>0.99959496123435398</c:v>
                </c:pt>
                <c:pt idx="22">
                  <c:v>0.99972576876791819</c:v>
                </c:pt>
                <c:pt idx="23">
                  <c:v>0.99981275539938008</c:v>
                </c:pt>
                <c:pt idx="24">
                  <c:v>0.99987109328708623</c:v>
                </c:pt>
                <c:pt idx="25">
                  <c:v>0.99991054342272134</c:v>
                </c:pt>
                <c:pt idx="26">
                  <c:v>0.99993743756589037</c:v>
                </c:pt>
                <c:pt idx="27">
                  <c:v>0.99995591681073814</c:v>
                </c:pt>
                <c:pt idx="28">
                  <c:v>0.99996871152397837</c:v>
                </c:pt>
                <c:pt idx="29">
                  <c:v>0.99997763630966319</c:v>
                </c:pt>
                <c:pt idx="30">
                  <c:v>0.99998390658969161</c:v>
                </c:pt>
                <c:pt idx="31">
                  <c:v>0.99998834267527648</c:v>
                </c:pt>
                <c:pt idx="32">
                  <c:v>0.99999150233518974</c:v>
                </c:pt>
                <c:pt idx="33">
                  <c:v>0.99999376757402536</c:v>
                </c:pt>
                <c:pt idx="34">
                  <c:v>0.99999540186439773</c:v>
                </c:pt>
                <c:pt idx="35">
                  <c:v>0.99999658817146642</c:v>
                </c:pt>
                <c:pt idx="36">
                  <c:v>0.99999745439845822</c:v>
                </c:pt>
                <c:pt idx="37">
                  <c:v>0.99999809053453315</c:v>
                </c:pt>
                <c:pt idx="38">
                  <c:v>0.99999856029026968</c:v>
                </c:pt>
                <c:pt idx="39">
                  <c:v>0.99999890904567956</c:v>
                </c:pt>
                <c:pt idx="40">
                  <c:v>0.99999916931477539</c:v>
                </c:pt>
                <c:pt idx="41">
                  <c:v>0.9999993645265155</c:v>
                </c:pt>
                <c:pt idx="42">
                  <c:v>0.99999951165699374</c:v>
                </c:pt>
                <c:pt idx="43">
                  <c:v>0.99999962307289525</c:v>
                </c:pt>
                <c:pt idx="44">
                  <c:v>0.99999970783009329</c:v>
                </c:pt>
                <c:pt idx="45">
                  <c:v>0.99999977259361938</c:v>
                </c:pt>
                <c:pt idx="46">
                  <c:v>0.99999982229299045</c:v>
                </c:pt>
                <c:pt idx="47">
                  <c:v>0.99999986059152723</c:v>
                </c:pt>
              </c:numCache>
            </c:numRef>
          </c:val>
          <c:smooth val="0"/>
          <c:extLst>
            <c:ext xmlns:c16="http://schemas.microsoft.com/office/drawing/2014/chart" uri="{C3380CC4-5D6E-409C-BE32-E72D297353CC}">
              <c16:uniqueId val="{00000001-976D-4E32-B5A1-A78BEF5A66B9}"/>
            </c:ext>
          </c:extLst>
        </c:ser>
        <c:dLbls>
          <c:showLegendKey val="0"/>
          <c:showVal val="0"/>
          <c:showCatName val="0"/>
          <c:showSerName val="0"/>
          <c:showPercent val="0"/>
          <c:showBubbleSize val="0"/>
        </c:dLbls>
        <c:smooth val="0"/>
        <c:axId val="232431743"/>
        <c:axId val="232440063"/>
      </c:lineChart>
      <c:catAx>
        <c:axId val="232431743"/>
        <c:scaling>
          <c:orientation val="minMax"/>
        </c:scaling>
        <c:delete val="0"/>
        <c:axPos val="b"/>
        <c:numFmt formatCode="0.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40063"/>
        <c:crosses val="autoZero"/>
        <c:auto val="1"/>
        <c:lblAlgn val="ctr"/>
        <c:lblOffset val="100"/>
        <c:noMultiLvlLbl val="0"/>
      </c:catAx>
      <c:valAx>
        <c:axId val="232440063"/>
        <c:scaling>
          <c:orientation val="minMax"/>
        </c:scaling>
        <c:delete val="0"/>
        <c:axPos val="l"/>
        <c:majorGridlines>
          <c:spPr>
            <a:ln w="9525" cap="flat" cmpd="sng" algn="ctr">
              <a:solidFill>
                <a:schemeClr val="tx1">
                  <a:lumMod val="15000"/>
                  <a:lumOff val="85000"/>
                </a:schemeClr>
              </a:solidFill>
              <a:round/>
            </a:ln>
            <a:effectLst/>
          </c:spPr>
        </c:majorGridlines>
        <c:numFmt formatCode="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31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F-DISTRIBUTION</a:t>
            </a:r>
            <a:r>
              <a:rPr lang="en-US" baseline="0"/>
              <a:t> VẼ TỪ P-VALUE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'ANOVA RCBD'!$CK$102</c:f>
              <c:strCache>
                <c:ptCount val="1"/>
                <c:pt idx="0">
                  <c:v>f(F)</c:v>
                </c:pt>
              </c:strCache>
            </c:strRef>
          </c:tx>
          <c:spPr>
            <a:ln w="19050" cap="rnd">
              <a:noFill/>
              <a:round/>
            </a:ln>
            <a:effectLst/>
          </c:spPr>
          <c:marker>
            <c:symbol val="circle"/>
            <c:size val="5"/>
            <c:spPr>
              <a:solidFill>
                <a:schemeClr val="accent1"/>
              </a:solidFill>
              <a:ln w="9525">
                <a:solidFill>
                  <a:schemeClr val="accent1"/>
                </a:solidFill>
              </a:ln>
              <a:effectLst/>
            </c:spPr>
          </c:marker>
          <c:dPt>
            <c:idx val="95"/>
            <c:marker>
              <c:symbol val="circle"/>
              <c:size val="10"/>
              <c:spPr>
                <a:solidFill>
                  <a:srgbClr val="FF0000"/>
                </a:solidFill>
                <a:ln w="9525">
                  <a:solidFill>
                    <a:srgbClr val="FF0000"/>
                  </a:solidFill>
                </a:ln>
                <a:effectLst/>
              </c:spPr>
            </c:marker>
            <c:bubble3D val="0"/>
            <c:extLst>
              <c:ext xmlns:c16="http://schemas.microsoft.com/office/drawing/2014/chart" uri="{C3380CC4-5D6E-409C-BE32-E72D297353CC}">
                <c16:uniqueId val="{00000003-7F2F-4FCC-A27A-A64BB920ED1C}"/>
              </c:ext>
            </c:extLst>
          </c:dPt>
          <c:xVal>
            <c:numRef>
              <c:f>'ANOVA RCBD'!$CJ$103:$CJ$257</c:f>
              <c:numCache>
                <c:formatCode>0.0000000</c:formatCode>
                <c:ptCount val="155"/>
                <c:pt idx="0">
                  <c:v>0</c:v>
                </c:pt>
                <c:pt idx="1">
                  <c:v>0.31112810171207111</c:v>
                </c:pt>
                <c:pt idx="2">
                  <c:v>0.36004027407103595</c:v>
                </c:pt>
                <c:pt idx="3">
                  <c:v>0.39420884947869972</c:v>
                </c:pt>
                <c:pt idx="4">
                  <c:v>0.42163091455498425</c:v>
                </c:pt>
                <c:pt idx="5">
                  <c:v>0.44507959130787722</c:v>
                </c:pt>
                <c:pt idx="6">
                  <c:v>0.4658782833168395</c:v>
                </c:pt>
                <c:pt idx="7">
                  <c:v>0.48477190948135823</c:v>
                </c:pt>
                <c:pt idx="8">
                  <c:v>0.50222540642545566</c:v>
                </c:pt>
                <c:pt idx="9">
                  <c:v>0.51855044123541261</c:v>
                </c:pt>
                <c:pt idx="10">
                  <c:v>0.53396721545178816</c:v>
                </c:pt>
                <c:pt idx="11">
                  <c:v>0.54863773266191507</c:v>
                </c:pt>
                <c:pt idx="12">
                  <c:v>0.56268508164779296</c:v>
                </c:pt>
                <c:pt idx="13">
                  <c:v>0.57620527921888731</c:v>
                </c:pt>
                <c:pt idx="14">
                  <c:v>0.58927489007239042</c:v>
                </c:pt>
                <c:pt idx="15">
                  <c:v>0.6019561210469021</c:v>
                </c:pt>
                <c:pt idx="16">
                  <c:v>0.61430033811585216</c:v>
                </c:pt>
                <c:pt idx="17">
                  <c:v>0.62635056184130422</c:v>
                </c:pt>
                <c:pt idx="18">
                  <c:v>0.63814328031828382</c:v>
                </c:pt>
                <c:pt idx="19">
                  <c:v>0.64970979370751802</c:v>
                </c:pt>
                <c:pt idx="20">
                  <c:v>0.66107722966864113</c:v>
                </c:pt>
                <c:pt idx="21">
                  <c:v>0.67226932275236184</c:v>
                </c:pt>
                <c:pt idx="22">
                  <c:v>0.68330702137121668</c:v>
                </c:pt>
                <c:pt idx="23">
                  <c:v>0.69420896675004062</c:v>
                </c:pt>
                <c:pt idx="24">
                  <c:v>0.70499187542372033</c:v>
                </c:pt>
                <c:pt idx="25">
                  <c:v>0.71567084810413784</c:v>
                </c:pt>
                <c:pt idx="26">
                  <c:v>0.72625962166801805</c:v>
                </c:pt>
                <c:pt idx="27">
                  <c:v>0.73677077673372504</c:v>
                </c:pt>
                <c:pt idx="28">
                  <c:v>0.74721591022595668</c:v>
                </c:pt>
                <c:pt idx="29">
                  <c:v>0.7576057800978917</c:v>
                </c:pt>
                <c:pt idx="30">
                  <c:v>0.76795042774030853</c:v>
                </c:pt>
                <c:pt idx="31">
                  <c:v>0.77825928238664177</c:v>
                </c:pt>
                <c:pt idx="32">
                  <c:v>0.7885412509049452</c:v>
                </c:pt>
                <c:pt idx="33">
                  <c:v>0.79880479567055107</c:v>
                </c:pt>
                <c:pt idx="34">
                  <c:v>0.80905800267906824</c:v>
                </c:pt>
                <c:pt idx="35">
                  <c:v>0.81930864164689321</c:v>
                </c:pt>
                <c:pt idx="36">
                  <c:v>0.82956421952565984</c:v>
                </c:pt>
                <c:pt idx="37">
                  <c:v>0.83983202860617556</c:v>
                </c:pt>
                <c:pt idx="38">
                  <c:v>0.85011919019019999</c:v>
                </c:pt>
                <c:pt idx="39">
                  <c:v>0.86043269465299743</c:v>
                </c:pt>
                <c:pt idx="40">
                  <c:v>0.87077943859679541</c:v>
                </c:pt>
                <c:pt idx="41">
                  <c:v>0.88116625969854612</c:v>
                </c:pt>
                <c:pt idx="42">
                  <c:v>0.89159996977938216</c:v>
                </c:pt>
                <c:pt idx="43">
                  <c:v>0.90208738656412357</c:v>
                </c:pt>
                <c:pt idx="44">
                  <c:v>0.91263536455420824</c:v>
                </c:pt>
                <c:pt idx="45">
                  <c:v>0.92325082540413039</c:v>
                </c:pt>
                <c:pt idx="46">
                  <c:v>0.93394078816845694</c:v>
                </c:pt>
                <c:pt idx="47">
                  <c:v>0.9447123997723843</c:v>
                </c:pt>
                <c:pt idx="48">
                  <c:v>0.95557296605293029</c:v>
                </c:pt>
                <c:pt idx="49">
                  <c:v>0.96652998371970145</c:v>
                </c:pt>
                <c:pt idx="50">
                  <c:v>0.97759117359360137</c:v>
                </c:pt>
                <c:pt idx="51">
                  <c:v>0.98876451549888544</c:v>
                </c:pt>
                <c:pt idx="52">
                  <c:v>1.0000582852090523</c:v>
                </c:pt>
                <c:pt idx="53">
                  <c:v>1.0114810938808052</c:v>
                </c:pt>
                <c:pt idx="54">
                  <c:v>1.0230419304536187</c:v>
                </c:pt>
                <c:pt idx="55">
                  <c:v>1.0347502075467037</c:v>
                </c:pt>
                <c:pt idx="56">
                  <c:v>1.0466158114519202</c:v>
                </c:pt>
                <c:pt idx="57">
                  <c:v>1.0586491569027709</c:v>
                </c:pt>
                <c:pt idx="58">
                  <c:v>1.0708612473986419</c:v>
                </c:pt>
                <c:pt idx="59">
                  <c:v>1.0832637419835252</c:v>
                </c:pt>
                <c:pt idx="60">
                  <c:v>1.0958690295239157</c:v>
                </c:pt>
                <c:pt idx="61">
                  <c:v>1.108690311707073</c:v>
                </c:pt>
                <c:pt idx="62">
                  <c:v>1.1217416961953377</c:v>
                </c:pt>
                <c:pt idx="63">
                  <c:v>1.135038301633811</c:v>
                </c:pt>
                <c:pt idx="64">
                  <c:v>1.1485963765288796</c:v>
                </c:pt>
                <c:pt idx="65">
                  <c:v>1.1624334344085847</c:v>
                </c:pt>
                <c:pt idx="66">
                  <c:v>1.1765684081618217</c:v>
                </c:pt>
                <c:pt idx="67">
                  <c:v>1.1910218270566695</c:v>
                </c:pt>
                <c:pt idx="68">
                  <c:v>1.2058160206912927</c:v>
                </c:pt>
                <c:pt idx="69">
                  <c:v>1.2209753550768729</c:v>
                </c:pt>
                <c:pt idx="70">
                  <c:v>1.2365265072479232</c:v>
                </c:pt>
                <c:pt idx="71">
                  <c:v>1.2524987863177646</c:v>
                </c:pt>
                <c:pt idx="72">
                  <c:v>1.2689245108494585</c:v>
                </c:pt>
                <c:pt idx="73">
                  <c:v>1.2858394549365613</c:v>
                </c:pt>
                <c:pt idx="74">
                  <c:v>1.3032833786788323</c:v>
                </c:pt>
                <c:pt idx="75">
                  <c:v>1.3213006630675663</c:v>
                </c:pt>
                <c:pt idx="76">
                  <c:v>1.3399410750473191</c:v>
                </c:pt>
                <c:pt idx="77">
                  <c:v>1.3592606962434206</c:v>
                </c:pt>
                <c:pt idx="78">
                  <c:v>1.3793230593309493</c:v>
                </c:pt>
                <c:pt idx="79">
                  <c:v>1.4002005504348898</c:v>
                </c:pt>
                <c:pt idx="80">
                  <c:v>1.4219761560287898</c:v>
                </c:pt>
                <c:pt idx="81">
                  <c:v>1.4447456611721492</c:v>
                </c:pt>
                <c:pt idx="82">
                  <c:v>1.4686204466593769</c:v>
                </c:pt>
                <c:pt idx="83">
                  <c:v>1.4937310921490521</c:v>
                </c:pt>
                <c:pt idx="84">
                  <c:v>1.5202320809161505</c:v>
                </c:pt>
                <c:pt idx="85">
                  <c:v>1.5483080365448605</c:v>
                </c:pt>
                <c:pt idx="86">
                  <c:v>1.5781821315202016</c:v>
                </c:pt>
                <c:pt idx="87">
                  <c:v>1.6101276427258051</c:v>
                </c:pt>
                <c:pt idx="88">
                  <c:v>1.644484180511864</c:v>
                </c:pt>
                <c:pt idx="89">
                  <c:v>1.6816810576226469</c:v>
                </c:pt>
                <c:pt idx="90">
                  <c:v>1.7222719283741936</c:v>
                </c:pt>
                <c:pt idx="91">
                  <c:v>1.7669879124846051</c:v>
                </c:pt>
                <c:pt idx="92">
                  <c:v>1.8168224478133961</c:v>
                </c:pt>
                <c:pt idx="93">
                  <c:v>1.8731736880346295</c:v>
                </c:pt>
                <c:pt idx="94">
                  <c:v>1.9380986186671236</c:v>
                </c:pt>
                <c:pt idx="95">
                  <c:v>2.0148036912954947</c:v>
                </c:pt>
                <c:pt idx="96">
                  <c:v>2.1086969822761823</c:v>
                </c:pt>
                <c:pt idx="97">
                  <c:v>2.2300052575810558</c:v>
                </c:pt>
                <c:pt idx="98">
                  <c:v>2.401965634414331</c:v>
                </c:pt>
                <c:pt idx="99">
                  <c:v>2.7001803409766274</c:v>
                </c:pt>
                <c:pt idx="100">
                  <c:v>2.7045533944893583</c:v>
                </c:pt>
                <c:pt idx="101">
                  <c:v>2.7089724265207309</c:v>
                </c:pt>
                <c:pt idx="102">
                  <c:v>2.7134384028718213</c:v>
                </c:pt>
                <c:pt idx="103">
                  <c:v>2.7179523198804967</c:v>
                </c:pt>
                <c:pt idx="104">
                  <c:v>2.7225152057174267</c:v>
                </c:pt>
                <c:pt idx="105">
                  <c:v>2.7271281217514103</c:v>
                </c:pt>
                <c:pt idx="106">
                  <c:v>2.7317921639885134</c:v>
                </c:pt>
                <c:pt idx="107">
                  <c:v>2.7365084645898494</c:v>
                </c:pt>
                <c:pt idx="108">
                  <c:v>2.7412781934732107</c:v>
                </c:pt>
                <c:pt idx="109">
                  <c:v>2.7461025600041453</c:v>
                </c:pt>
                <c:pt idx="110">
                  <c:v>2.7509828147825672</c:v>
                </c:pt>
                <c:pt idx="111">
                  <c:v>2.7559202515313816</c:v>
                </c:pt>
                <c:pt idx="112">
                  <c:v>2.7609162090942529</c:v>
                </c:pt>
                <c:pt idx="113">
                  <c:v>2.7659720735501008</c:v>
                </c:pt>
                <c:pt idx="114">
                  <c:v>2.771089280452621</c:v>
                </c:pt>
                <c:pt idx="115">
                  <c:v>2.7762693172037904</c:v>
                </c:pt>
                <c:pt idx="116">
                  <c:v>2.78151372557106</c:v>
                </c:pt>
                <c:pt idx="117">
                  <c:v>2.7868241043588049</c:v>
                </c:pt>
                <c:pt idx="118">
                  <c:v>2.7922021122454739</c:v>
                </c:pt>
                <c:pt idx="119">
                  <c:v>2.7976494707989255</c:v>
                </c:pt>
                <c:pt idx="120">
                  <c:v>2.8031679676835091</c:v>
                </c:pt>
                <c:pt idx="121">
                  <c:v>2.808759460073698</c:v>
                </c:pt>
                <c:pt idx="122">
                  <c:v>2.8144258782904066</c:v>
                </c:pt>
                <c:pt idx="123">
                  <c:v>2.8201692296776306</c:v>
                </c:pt>
                <c:pt idx="124">
                  <c:v>2.8259916027386947</c:v>
                </c:pt>
                <c:pt idx="125">
                  <c:v>2.8318951715531986</c:v>
                </c:pt>
                <c:pt idx="126">
                  <c:v>2.8378822004978166</c:v>
                </c:pt>
                <c:pt idx="127">
                  <c:v>2.8439550492963117</c:v>
                </c:pt>
                <c:pt idx="128">
                  <c:v>2.8501161784266853</c:v>
                </c:pt>
                <c:pt idx="129">
                  <c:v>2.8563681549161211</c:v>
                </c:pt>
                <c:pt idx="130">
                  <c:v>2.8627136585575439</c:v>
                </c:pt>
                <c:pt idx="131">
                  <c:v>2.8691554885850667</c:v>
                </c:pt>
                <c:pt idx="132">
                  <c:v>2.8756965708495152</c:v>
                </c:pt>
                <c:pt idx="133">
                  <c:v>2.8823399655395736</c:v>
                </c:pt>
                <c:pt idx="134">
                  <c:v>2.8890888754990591</c:v>
                </c:pt>
                <c:pt idx="135">
                  <c:v>2.8959466551962434</c:v>
                </c:pt>
                <c:pt idx="136">
                  <c:v>2.9029168204074893</c:v>
                </c:pt>
                <c:pt idx="137">
                  <c:v>2.9100030586844539</c:v>
                </c:pt>
                <c:pt idx="138">
                  <c:v>2.9172092406819754</c:v>
                </c:pt>
                <c:pt idx="139">
                  <c:v>2.9245394324329173</c:v>
                </c:pt>
                <c:pt idx="140">
                  <c:v>2.9319979086663697</c:v>
                </c:pt>
                <c:pt idx="141">
                  <c:v>2.939589167277231</c:v>
                </c:pt>
                <c:pt idx="142">
                  <c:v>2.9473179450685691</c:v>
                </c:pt>
                <c:pt idx="143">
                  <c:v>2.9551892349031905</c:v>
                </c:pt>
                <c:pt idx="144">
                  <c:v>2.9632083044183344</c:v>
                </c:pt>
                <c:pt idx="145">
                  <c:v>2.9713807164772192</c:v>
                </c:pt>
                <c:pt idx="146">
                  <c:v>2.9797123515542223</c:v>
                </c:pt>
                <c:pt idx="147">
                  <c:v>2.9882094322768586</c:v>
                </c:pt>
                <c:pt idx="148">
                  <c:v>2.9968785503783444</c:v>
                </c:pt>
                <c:pt idx="149">
                  <c:v>3.0057266963500364</c:v>
                </c:pt>
                <c:pt idx="150">
                  <c:v>3.0147612921242906</c:v>
                </c:pt>
                <c:pt idx="151">
                  <c:v>3.0239902271664061</c:v>
                </c:pt>
                <c:pt idx="152">
                  <c:v>3.0334218984106651</c:v>
                </c:pt>
                <c:pt idx="153">
                  <c:v>3.0430652545414727</c:v>
                </c:pt>
                <c:pt idx="154">
                  <c:v>3.0529298451984639</c:v>
                </c:pt>
              </c:numCache>
            </c:numRef>
          </c:xVal>
          <c:yVal>
            <c:numRef>
              <c:f>'ANOVA RCBD'!$CK$103:$CK$257</c:f>
              <c:numCache>
                <c:formatCode>0.000000</c:formatCode>
                <c:ptCount val="155"/>
                <c:pt idx="0">
                  <c:v>0</c:v>
                </c:pt>
                <c:pt idx="1">
                  <c:v>0.1577833945123244</c:v>
                </c:pt>
                <c:pt idx="2">
                  <c:v>0.25444380111100451</c:v>
                </c:pt>
                <c:pt idx="3">
                  <c:v>0.33194974541516903</c:v>
                </c:pt>
                <c:pt idx="4">
                  <c:v>0.39776689007016236</c:v>
                </c:pt>
                <c:pt idx="5">
                  <c:v>0.45524906319280084</c:v>
                </c:pt>
                <c:pt idx="6">
                  <c:v>0.50629761071613899</c:v>
                </c:pt>
                <c:pt idx="7">
                  <c:v>0.55213230469271257</c:v>
                </c:pt>
                <c:pt idx="8">
                  <c:v>0.59359933195509362</c:v>
                </c:pt>
                <c:pt idx="9">
                  <c:v>0.63131848603106566</c:v>
                </c:pt>
                <c:pt idx="10">
                  <c:v>0.66576229309197588</c:v>
                </c:pt>
                <c:pt idx="11">
                  <c:v>0.69730227797750888</c:v>
                </c:pt>
                <c:pt idx="12">
                  <c:v>0.72623778764258118</c:v>
                </c:pt>
                <c:pt idx="13">
                  <c:v>0.75281486284532195</c:v>
                </c:pt>
                <c:pt idx="14">
                  <c:v>0.77723909915585676</c:v>
                </c:pt>
                <c:pt idx="15">
                  <c:v>0.79968470600129216</c:v>
                </c:pt>
                <c:pt idx="16">
                  <c:v>0.82030106701010919</c:v>
                </c:pt>
                <c:pt idx="17">
                  <c:v>0.83921760433276082</c:v>
                </c:pt>
                <c:pt idx="18">
                  <c:v>0.8565474595676883</c:v>
                </c:pt>
                <c:pt idx="19">
                  <c:v>0.87239032903282931</c:v>
                </c:pt>
                <c:pt idx="20">
                  <c:v>0.88683468199167836</c:v>
                </c:pt>
                <c:pt idx="21">
                  <c:v>0.8999595202820948</c:v>
                </c:pt>
                <c:pt idx="22">
                  <c:v>0.91183579149080396</c:v>
                </c:pt>
                <c:pt idx="23">
                  <c:v>0.92252753653715158</c:v>
                </c:pt>
                <c:pt idx="24">
                  <c:v>0.93209283095772566</c:v>
                </c:pt>
                <c:pt idx="25">
                  <c:v>0.94058456402633317</c:v>
                </c:pt>
                <c:pt idx="26">
                  <c:v>0.94805108901352431</c:v>
                </c:pt>
                <c:pt idx="27">
                  <c:v>0.95453677003176662</c:v>
                </c:pt>
                <c:pt idx="28">
                  <c:v>0.96008244513111218</c:v>
                </c:pt>
                <c:pt idx="29">
                  <c:v>0.96472582100203186</c:v>
                </c:pt>
                <c:pt idx="30">
                  <c:v>0.96850181139384062</c:v>
                </c:pt>
                <c:pt idx="31">
                  <c:v>0.97144282888134914</c:v>
                </c:pt>
                <c:pt idx="32">
                  <c:v>0.97357903770649545</c:v>
                </c:pt>
                <c:pt idx="33">
                  <c:v>0.97493857394046191</c:v>
                </c:pt>
                <c:pt idx="34">
                  <c:v>0.97554773805107986</c:v>
                </c:pt>
                <c:pt idx="35">
                  <c:v>0.9754311640428851</c:v>
                </c:pt>
                <c:pt idx="36">
                  <c:v>0.97461196860697363</c:v>
                </c:pt>
                <c:pt idx="37">
                  <c:v>0.97311188313210162</c:v>
                </c:pt>
                <c:pt idx="38">
                  <c:v>0.97095137095591533</c:v>
                </c:pt>
                <c:pt idx="39">
                  <c:v>0.96814973185113717</c:v>
                </c:pt>
                <c:pt idx="40">
                  <c:v>0.96472519542797619</c:v>
                </c:pt>
                <c:pt idx="41">
                  <c:v>0.96069500487615711</c:v>
                </c:pt>
                <c:pt idx="42">
                  <c:v>0.95607549225722477</c:v>
                </c:pt>
                <c:pt idx="43">
                  <c:v>0.95088214638099056</c:v>
                </c:pt>
                <c:pt idx="44">
                  <c:v>0.9451296741526517</c:v>
                </c:pt>
                <c:pt idx="45">
                  <c:v>0.93883205615369481</c:v>
                </c:pt>
                <c:pt idx="46">
                  <c:v>0.93200259711581968</c:v>
                </c:pt>
                <c:pt idx="47">
                  <c:v>0.92465397185939624</c:v>
                </c:pt>
                <c:pt idx="48">
                  <c:v>0.91679826719364255</c:v>
                </c:pt>
                <c:pt idx="49">
                  <c:v>0.90844702021242396</c:v>
                </c:pt>
                <c:pt idx="50">
                  <c:v>0.89961125336556558</c:v>
                </c:pt>
                <c:pt idx="51">
                  <c:v>0.89030150663928032</c:v>
                </c:pt>
                <c:pt idx="52">
                  <c:v>0.88052786713976838</c:v>
                </c:pt>
                <c:pt idx="53">
                  <c:v>0.87029999633956234</c:v>
                </c:pt>
                <c:pt idx="54">
                  <c:v>0.85962715521706212</c:v>
                </c:pt>
                <c:pt idx="55">
                  <c:v>0.84851822749386552</c:v>
                </c:pt>
                <c:pt idx="56">
                  <c:v>0.83698174115272472</c:v>
                </c:pt>
                <c:pt idx="57">
                  <c:v>0.82502588839966584</c:v>
                </c:pt>
                <c:pt idx="58">
                  <c:v>0.81265854421740769</c:v>
                </c:pt>
                <c:pt idx="59">
                  <c:v>0.79988728364284378</c:v>
                </c:pt>
                <c:pt idx="60">
                  <c:v>0.78671939788912615</c:v>
                </c:pt>
                <c:pt idx="61">
                  <c:v>0.77316190942232887</c:v>
                </c:pt>
                <c:pt idx="62">
                  <c:v>0.75922158609372192</c:v>
                </c:pt>
                <c:pt idx="63">
                  <c:v>0.74490495442136351</c:v>
                </c:pt>
                <c:pt idx="64">
                  <c:v>0.73021831210850163</c:v>
                </c:pt>
                <c:pt idx="65">
                  <c:v>0.71516773988180493</c:v>
                </c:pt>
                <c:pt idx="66">
                  <c:v>0.69975911272896463</c:v>
                </c:pt>
                <c:pt idx="67">
                  <c:v>0.68399811061340199</c:v>
                </c:pt>
                <c:pt idx="68">
                  <c:v>0.66789022874340265</c:v>
                </c:pt>
                <c:pt idx="69">
                  <c:v>0.651440787474314</c:v>
                </c:pt>
                <c:pt idx="70">
                  <c:v>0.63465494192572725</c:v>
                </c:pt>
                <c:pt idx="71">
                  <c:v>0.61753769140116277</c:v>
                </c:pt>
                <c:pt idx="72">
                  <c:v>0.60009388870627911</c:v>
                </c:pt>
                <c:pt idx="73">
                  <c:v>0.5823282494736709</c:v>
                </c:pt>
                <c:pt idx="74">
                  <c:v>0.56424536161904881</c:v>
                </c:pt>
                <c:pt idx="75">
                  <c:v>0.5458496950762417</c:v>
                </c:pt>
                <c:pt idx="76">
                  <c:v>0.52714561198919085</c:v>
                </c:pt>
                <c:pt idx="77">
                  <c:v>0.50813737758045885</c:v>
                </c:pt>
                <c:pt idx="78">
                  <c:v>0.48882917197181097</c:v>
                </c:pt>
                <c:pt idx="79">
                  <c:v>0.46922510330871603</c:v>
                </c:pt>
                <c:pt idx="80">
                  <c:v>0.44932922264527825</c:v>
                </c:pt>
                <c:pt idx="81">
                  <c:v>0.42914554119131093</c:v>
                </c:pt>
                <c:pt idx="82">
                  <c:v>0.40867805072697033</c:v>
                </c:pt>
                <c:pt idx="83">
                  <c:v>0.38793074828046226</c:v>
                </c:pt>
                <c:pt idx="84">
                  <c:v>0.36690766658370222</c:v>
                </c:pt>
                <c:pt idx="85">
                  <c:v>0.34561291243819658</c:v>
                </c:pt>
                <c:pt idx="86">
                  <c:v>0.32405071605090946</c:v>
                </c:pt>
                <c:pt idx="87">
                  <c:v>0.30222549582485064</c:v>
                </c:pt>
                <c:pt idx="88">
                  <c:v>0.28014194533608727</c:v>
                </c:pt>
                <c:pt idx="89">
                  <c:v>0.25780515287712774</c:v>
                </c:pt>
                <c:pt idx="90">
                  <c:v>0.23522077007432349</c:v>
                </c:pt>
                <c:pt idx="91">
                  <c:v>0.21239525679163559</c:v>
                </c:pt>
                <c:pt idx="92">
                  <c:v>0.18933624912123678</c:v>
                </c:pt>
                <c:pt idx="93">
                  <c:v>0.16605313514883993</c:v>
                </c:pt>
                <c:pt idx="94">
                  <c:v>0.1425580016005589</c:v>
                </c:pt>
                <c:pt idx="95">
                  <c:v>0.11886729116510172</c:v>
                </c:pt>
                <c:pt idx="96">
                  <c:v>9.5004954707917186E-2</c:v>
                </c:pt>
                <c:pt idx="97">
                  <c:v>7.1009181414796979E-2</c:v>
                </c:pt>
                <c:pt idx="98">
                  <c:v>4.6949525774058996E-2</c:v>
                </c:pt>
                <c:pt idx="99">
                  <c:v>2.2986504065689386E-2</c:v>
                </c:pt>
                <c:pt idx="100">
                  <c:v>2.2748551477530871E-2</c:v>
                </c:pt>
                <c:pt idx="101">
                  <c:v>2.2510655139676199E-2</c:v>
                </c:pt>
                <c:pt idx="102">
                  <c:v>2.2272816086291884E-2</c:v>
                </c:pt>
                <c:pt idx="103">
                  <c:v>2.2035035374203465E-2</c:v>
                </c:pt>
                <c:pt idx="104">
                  <c:v>2.1797314083621903E-2</c:v>
                </c:pt>
                <c:pt idx="105">
                  <c:v>2.1559653318903485E-2</c:v>
                </c:pt>
                <c:pt idx="106">
                  <c:v>2.132205420934034E-2</c:v>
                </c:pt>
                <c:pt idx="107">
                  <c:v>2.1084517909986698E-2</c:v>
                </c:pt>
                <c:pt idx="108">
                  <c:v>2.0847045602520611E-2</c:v>
                </c:pt>
                <c:pt idx="109">
                  <c:v>2.0609638496145864E-2</c:v>
                </c:pt>
                <c:pt idx="110">
                  <c:v>2.0372297828531925E-2</c:v>
                </c:pt>
                <c:pt idx="111">
                  <c:v>2.0135024866799557E-2</c:v>
                </c:pt>
                <c:pt idx="112">
                  <c:v>1.9897820908549295E-2</c:v>
                </c:pt>
                <c:pt idx="113">
                  <c:v>1.9660687282939786E-2</c:v>
                </c:pt>
                <c:pt idx="114">
                  <c:v>1.9423625351816066E-2</c:v>
                </c:pt>
                <c:pt idx="115">
                  <c:v>1.9186636510891201E-2</c:v>
                </c:pt>
                <c:pt idx="116">
                  <c:v>1.8949722190986514E-2</c:v>
                </c:pt>
                <c:pt idx="117">
                  <c:v>1.8712883859330547E-2</c:v>
                </c:pt>
                <c:pt idx="118">
                  <c:v>1.8476123020923392E-2</c:v>
                </c:pt>
                <c:pt idx="119">
                  <c:v>1.823944121996882E-2</c:v>
                </c:pt>
                <c:pt idx="120">
                  <c:v>1.800284004137916E-2</c:v>
                </c:pt>
                <c:pt idx="121">
                  <c:v>1.7766321112356896E-2</c:v>
                </c:pt>
                <c:pt idx="122">
                  <c:v>1.752988610405869E-2</c:v>
                </c:pt>
                <c:pt idx="123">
                  <c:v>1.7293536733347221E-2</c:v>
                </c:pt>
                <c:pt idx="124">
                  <c:v>1.7057274764635415E-2</c:v>
                </c:pt>
                <c:pt idx="125">
                  <c:v>1.6821102011831263E-2</c:v>
                </c:pt>
                <c:pt idx="126">
                  <c:v>1.6585020340388022E-2</c:v>
                </c:pt>
                <c:pt idx="127">
                  <c:v>1.6349031669468987E-2</c:v>
                </c:pt>
                <c:pt idx="128">
                  <c:v>1.6113137974233267E-2</c:v>
                </c:pt>
                <c:pt idx="129">
                  <c:v>1.5877341288251766E-2</c:v>
                </c:pt>
                <c:pt idx="130">
                  <c:v>1.5641643706063121E-2</c:v>
                </c:pt>
                <c:pt idx="131">
                  <c:v>1.5406047385879619E-2</c:v>
                </c:pt>
                <c:pt idx="132">
                  <c:v>1.5170554552452559E-2</c:v>
                </c:pt>
                <c:pt idx="133">
                  <c:v>1.4935167500113236E-2</c:v>
                </c:pt>
                <c:pt idx="134">
                  <c:v>1.4699888595996746E-2</c:v>
                </c:pt>
                <c:pt idx="135">
                  <c:v>1.4464720283469268E-2</c:v>
                </c:pt>
                <c:pt idx="136">
                  <c:v>1.4229665085769989E-2</c:v>
                </c:pt>
                <c:pt idx="137">
                  <c:v>1.3994725609886764E-2</c:v>
                </c:pt>
                <c:pt idx="138">
                  <c:v>1.3759904550684893E-2</c:v>
                </c:pt>
                <c:pt idx="139">
                  <c:v>1.352520469530896E-2</c:v>
                </c:pt>
                <c:pt idx="140">
                  <c:v>1.3290628927880214E-2</c:v>
                </c:pt>
                <c:pt idx="141">
                  <c:v>1.3056180234516636E-2</c:v>
                </c:pt>
                <c:pt idx="142">
                  <c:v>1.2821861708701504E-2</c:v>
                </c:pt>
                <c:pt idx="143">
                  <c:v>1.2587676557032364E-2</c:v>
                </c:pt>
                <c:pt idx="144">
                  <c:v>1.2353628105384009E-2</c:v>
                </c:pt>
                <c:pt idx="145">
                  <c:v>1.211971980552407E-2</c:v>
                </c:pt>
                <c:pt idx="146">
                  <c:v>1.1885955242222211E-2</c:v>
                </c:pt>
                <c:pt idx="147">
                  <c:v>1.1652338140900631E-2</c:v>
                </c:pt>
                <c:pt idx="148">
                  <c:v>1.1418872375877902E-2</c:v>
                </c:pt>
                <c:pt idx="149">
                  <c:v>1.1185561979264248E-2</c:v>
                </c:pt>
                <c:pt idx="150">
                  <c:v>1.0952411150574179E-2</c:v>
                </c:pt>
                <c:pt idx="151">
                  <c:v>1.0719424267129555E-2</c:v>
                </c:pt>
                <c:pt idx="152">
                  <c:v>1.0486605895336462E-2</c:v>
                </c:pt>
                <c:pt idx="153">
                  <c:v>1.0253960802928072E-2</c:v>
                </c:pt>
                <c:pt idx="154">
                  <c:v>1.0021493972280186E-2</c:v>
                </c:pt>
              </c:numCache>
            </c:numRef>
          </c:yVal>
          <c:smooth val="0"/>
          <c:extLst>
            <c:ext xmlns:c16="http://schemas.microsoft.com/office/drawing/2014/chart" uri="{C3380CC4-5D6E-409C-BE32-E72D297353CC}">
              <c16:uniqueId val="{00000000-7F2F-4FCC-A27A-A64BB920ED1C}"/>
            </c:ext>
          </c:extLst>
        </c:ser>
        <c:dLbls>
          <c:showLegendKey val="0"/>
          <c:showVal val="0"/>
          <c:showCatName val="0"/>
          <c:showSerName val="0"/>
          <c:showPercent val="0"/>
          <c:showBubbleSize val="0"/>
        </c:dLbls>
        <c:axId val="161254127"/>
        <c:axId val="161255375"/>
      </c:scatterChart>
      <c:valAx>
        <c:axId val="161254127"/>
        <c:scaling>
          <c:orientation val="minMax"/>
        </c:scaling>
        <c:delete val="0"/>
        <c:axPos val="b"/>
        <c:majorGridlines>
          <c:spPr>
            <a:ln w="9525" cap="flat" cmpd="sng" algn="ctr">
              <a:solidFill>
                <a:schemeClr val="tx1">
                  <a:lumMod val="15000"/>
                  <a:lumOff val="85000"/>
                </a:schemeClr>
              </a:solidFill>
              <a:round/>
            </a:ln>
            <a:effectLst/>
          </c:spPr>
        </c:majorGridlines>
        <c:numFmt formatCode="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55375"/>
        <c:crosses val="autoZero"/>
        <c:crossBetween val="midCat"/>
      </c:valAx>
      <c:valAx>
        <c:axId val="161255375"/>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541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GIÁ</a:t>
            </a:r>
            <a:r>
              <a:rPr lang="en-US" b="1" baseline="0"/>
              <a:t> TRỊ TRUNG BÌNH CỦA CÁC NGHIỆM THỨC</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'ANOVA RCBD'!$AM$40:$AM$55</c:f>
              <c:strCache>
                <c:ptCount val="16"/>
                <c:pt idx="0">
                  <c:v>TAL102</c:v>
                </c:pt>
                <c:pt idx="1">
                  <c:v>TAL379</c:v>
                </c:pt>
                <c:pt idx="2">
                  <c:v>TAL206</c:v>
                </c:pt>
                <c:pt idx="3">
                  <c:v>TAL435</c:v>
                </c:pt>
                <c:pt idx="4">
                  <c:v>TAL411</c:v>
                </c:pt>
                <c:pt idx="5">
                  <c:v>ALLEN527</c:v>
                </c:pt>
                <c:pt idx="6">
                  <c:v>TAL211</c:v>
                </c:pt>
                <c:pt idx="7">
                  <c:v>TAL487</c:v>
                </c:pt>
                <c:pt idx="8">
                  <c:v>CB1795</c:v>
                </c:pt>
                <c:pt idx="9">
                  <c:v>TAL650</c:v>
                </c:pt>
                <c:pt idx="10">
                  <c:v>TAL649</c:v>
                </c:pt>
                <c:pt idx="11">
                  <c:v>TAL860</c:v>
                </c:pt>
                <c:pt idx="12">
                  <c:v>TAL183</c:v>
                </c:pt>
                <c:pt idx="13">
                  <c:v>TAL378</c:v>
                </c:pt>
                <c:pt idx="14">
                  <c:v>CONTROL-1</c:v>
                </c:pt>
                <c:pt idx="15">
                  <c:v>CONTROL-2</c:v>
                </c:pt>
              </c:strCache>
            </c:strRef>
          </c:cat>
          <c:val>
            <c:numRef>
              <c:f>'ANOVA RCBD'!$AR$40:$AR$55</c:f>
              <c:numCache>
                <c:formatCode>0.00</c:formatCode>
                <c:ptCount val="16"/>
                <c:pt idx="0">
                  <c:v>10.363333333333332</c:v>
                </c:pt>
                <c:pt idx="1">
                  <c:v>9.6166666666666671</c:v>
                </c:pt>
                <c:pt idx="2">
                  <c:v>9.3466666666666658</c:v>
                </c:pt>
                <c:pt idx="3">
                  <c:v>8.6866666666666674</c:v>
                </c:pt>
                <c:pt idx="4">
                  <c:v>8.6166666666666671</c:v>
                </c:pt>
                <c:pt idx="5">
                  <c:v>8.5166666666666657</c:v>
                </c:pt>
                <c:pt idx="6">
                  <c:v>8.0966666666666658</c:v>
                </c:pt>
                <c:pt idx="7">
                  <c:v>7.7633333333333328</c:v>
                </c:pt>
                <c:pt idx="8">
                  <c:v>6.8866666666666667</c:v>
                </c:pt>
                <c:pt idx="9">
                  <c:v>6.5366666666666662</c:v>
                </c:pt>
                <c:pt idx="10">
                  <c:v>6.4899999999999993</c:v>
                </c:pt>
                <c:pt idx="11">
                  <c:v>5.79</c:v>
                </c:pt>
                <c:pt idx="12">
                  <c:v>5.0266666666666664</c:v>
                </c:pt>
                <c:pt idx="13">
                  <c:v>4.9733333333333336</c:v>
                </c:pt>
                <c:pt idx="14">
                  <c:v>1.5433333333333332</c:v>
                </c:pt>
                <c:pt idx="15">
                  <c:v>6.69</c:v>
                </c:pt>
              </c:numCache>
            </c:numRef>
          </c:val>
          <c:extLst>
            <c:ext xmlns:c16="http://schemas.microsoft.com/office/drawing/2014/chart" uri="{C3380CC4-5D6E-409C-BE32-E72D297353CC}">
              <c16:uniqueId val="{00000000-EBA6-4F13-A490-4A064D9F2190}"/>
            </c:ext>
          </c:extLst>
        </c:ser>
        <c:dLbls>
          <c:showLegendKey val="0"/>
          <c:showVal val="0"/>
          <c:showCatName val="0"/>
          <c:showSerName val="0"/>
          <c:showPercent val="0"/>
          <c:showBubbleSize val="0"/>
        </c:dLbls>
        <c:gapWidth val="219"/>
        <c:overlap val="-27"/>
        <c:axId val="238888255"/>
        <c:axId val="238884927"/>
      </c:barChart>
      <c:catAx>
        <c:axId val="23888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884927"/>
        <c:crosses val="autoZero"/>
        <c:auto val="1"/>
        <c:lblAlgn val="ctr"/>
        <c:lblOffset val="100"/>
        <c:noMultiLvlLbl val="0"/>
      </c:catAx>
      <c:valAx>
        <c:axId val="2388849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8882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60" b="1" i="0" u="none" strike="noStrike" kern="1200" spc="0" baseline="0">
                <a:solidFill>
                  <a:schemeClr val="tx1">
                    <a:lumMod val="65000"/>
                    <a:lumOff val="35000"/>
                  </a:schemeClr>
                </a:solidFill>
                <a:latin typeface="+mn-lt"/>
                <a:ea typeface="+mn-ea"/>
                <a:cs typeface="+mn-cs"/>
              </a:defRPr>
            </a:pPr>
            <a:r>
              <a:rPr lang="en-US"/>
              <a:t>SO SÁNH</a:t>
            </a:r>
            <a:r>
              <a:rPr lang="en-US" baseline="0"/>
              <a:t> ẢNH HƯỞNG CỦA CÁC CHỦNG VI KHUẨN RHIZOBIUM ĐẾN SINH KHỐI KHÔ ĐẬU NÀNH</a:t>
            </a:r>
            <a:endParaRPr lang="en-US"/>
          </a:p>
        </c:rich>
      </c:tx>
      <c:overlay val="0"/>
      <c:spPr>
        <a:noFill/>
        <a:ln>
          <a:noFill/>
        </a:ln>
        <a:effectLst/>
      </c:spPr>
      <c:txPr>
        <a:bodyPr rot="0" spcFirstLastPara="1" vertOverflow="ellipsis" vert="horz" wrap="square" anchor="ctr" anchorCtr="1"/>
        <a:lstStyle/>
        <a:p>
          <a:pPr>
            <a:defRPr sz="15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'ANOVA RCBD'!$AX$184</c:f>
              <c:strCache>
                <c:ptCount val="1"/>
                <c:pt idx="0">
                  <c:v>SINH KHỐI KHÔ ĐẬU NÀNH (g)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'ANOVA RCBD'!$AW$185:$AW$200</c:f>
              <c:strCache>
                <c:ptCount val="16"/>
                <c:pt idx="0">
                  <c:v>TAL102</c:v>
                </c:pt>
                <c:pt idx="1">
                  <c:v>TAL379</c:v>
                </c:pt>
                <c:pt idx="2">
                  <c:v>TAL206</c:v>
                </c:pt>
                <c:pt idx="3">
                  <c:v>TAL435</c:v>
                </c:pt>
                <c:pt idx="4">
                  <c:v>TAL411</c:v>
                </c:pt>
                <c:pt idx="5">
                  <c:v>ALLEN527</c:v>
                </c:pt>
                <c:pt idx="6">
                  <c:v>TAL211</c:v>
                </c:pt>
                <c:pt idx="7">
                  <c:v>TAL487</c:v>
                </c:pt>
                <c:pt idx="8">
                  <c:v>CB1795</c:v>
                </c:pt>
                <c:pt idx="9">
                  <c:v>CONTROL-2</c:v>
                </c:pt>
                <c:pt idx="10">
                  <c:v>TAL650</c:v>
                </c:pt>
                <c:pt idx="11">
                  <c:v>TAL649</c:v>
                </c:pt>
                <c:pt idx="12">
                  <c:v>TAL860</c:v>
                </c:pt>
                <c:pt idx="13">
                  <c:v>TAL183</c:v>
                </c:pt>
                <c:pt idx="14">
                  <c:v>TAL378</c:v>
                </c:pt>
                <c:pt idx="15">
                  <c:v>CONTROL-1</c:v>
                </c:pt>
              </c:strCache>
            </c:strRef>
          </c:cat>
          <c:val>
            <c:numRef>
              <c:f>'ANOVA RCBD'!$AX$185:$AX$200</c:f>
              <c:numCache>
                <c:formatCode>0.000</c:formatCode>
                <c:ptCount val="16"/>
                <c:pt idx="0">
                  <c:v>10.363333333333332</c:v>
                </c:pt>
                <c:pt idx="1">
                  <c:v>9.6166666666666671</c:v>
                </c:pt>
                <c:pt idx="2">
                  <c:v>9.3466666666666658</c:v>
                </c:pt>
                <c:pt idx="3">
                  <c:v>8.6866666666666674</c:v>
                </c:pt>
                <c:pt idx="4">
                  <c:v>8.6166666666666671</c:v>
                </c:pt>
                <c:pt idx="5">
                  <c:v>8.5166666666666657</c:v>
                </c:pt>
                <c:pt idx="6">
                  <c:v>8.0966666666666658</c:v>
                </c:pt>
                <c:pt idx="7">
                  <c:v>7.7633333333333328</c:v>
                </c:pt>
                <c:pt idx="8">
                  <c:v>6.8866666666666667</c:v>
                </c:pt>
                <c:pt idx="9">
                  <c:v>6.69</c:v>
                </c:pt>
                <c:pt idx="10">
                  <c:v>6.5366666666666662</c:v>
                </c:pt>
                <c:pt idx="11">
                  <c:v>6.4899999999999993</c:v>
                </c:pt>
                <c:pt idx="12">
                  <c:v>5.79</c:v>
                </c:pt>
                <c:pt idx="13">
                  <c:v>5.0266666666666664</c:v>
                </c:pt>
                <c:pt idx="14">
                  <c:v>4.9733333333333336</c:v>
                </c:pt>
                <c:pt idx="15">
                  <c:v>1.5429999999999999</c:v>
                </c:pt>
              </c:numCache>
            </c:numRef>
          </c:val>
          <c:extLst>
            <c:ext xmlns:c16="http://schemas.microsoft.com/office/drawing/2014/chart" uri="{C3380CC4-5D6E-409C-BE32-E72D297353CC}">
              <c16:uniqueId val="{00000000-0DEE-4F34-8911-C737167A40EE}"/>
            </c:ext>
          </c:extLst>
        </c:ser>
        <c:dLbls>
          <c:showLegendKey val="0"/>
          <c:showVal val="0"/>
          <c:showCatName val="0"/>
          <c:showSerName val="0"/>
          <c:showPercent val="0"/>
          <c:showBubbleSize val="0"/>
        </c:dLbls>
        <c:gapWidth val="219"/>
        <c:overlap val="-27"/>
        <c:axId val="160653519"/>
        <c:axId val="160648111"/>
      </c:barChart>
      <c:catAx>
        <c:axId val="16065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endParaRPr lang="en-US"/>
          </a:p>
        </c:txPr>
        <c:crossAx val="160648111"/>
        <c:crosses val="autoZero"/>
        <c:auto val="1"/>
        <c:lblAlgn val="ctr"/>
        <c:lblOffset val="100"/>
        <c:noMultiLvlLbl val="0"/>
      </c:catAx>
      <c:valAx>
        <c:axId val="160648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r>
                  <a:rPr lang="en-US"/>
                  <a:t>Sinh khối khô đậu nành (g)</a:t>
                </a:r>
              </a:p>
            </c:rich>
          </c:tx>
          <c:overlay val="0"/>
          <c:spPr>
            <a:noFill/>
            <a:ln>
              <a:noFill/>
            </a:ln>
            <a:effectLst/>
          </c:spPr>
          <c:txPr>
            <a:bodyPr rot="-540000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endParaRPr lang="en-US"/>
          </a:p>
        </c:txPr>
        <c:crossAx val="1606535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300" b="1"/>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25.png"/><Relationship Id="rId18" Type="http://schemas.openxmlformats.org/officeDocument/2006/relationships/image" Target="../media/image30.png"/><Relationship Id="rId3" Type="http://schemas.openxmlformats.org/officeDocument/2006/relationships/chart" Target="../charts/chart2.xml"/><Relationship Id="rId7" Type="http://schemas.openxmlformats.org/officeDocument/2006/relationships/chart" Target="../charts/chart4.xml"/><Relationship Id="rId12" Type="http://schemas.openxmlformats.org/officeDocument/2006/relationships/image" Target="../media/image24.PNG"/><Relationship Id="rId17" Type="http://schemas.openxmlformats.org/officeDocument/2006/relationships/image" Target="../media/image29.png"/><Relationship Id="rId2" Type="http://schemas.openxmlformats.org/officeDocument/2006/relationships/chart" Target="../charts/chart1.xml"/><Relationship Id="rId16" Type="http://schemas.openxmlformats.org/officeDocument/2006/relationships/image" Target="../media/image28.png"/><Relationship Id="rId1" Type="http://schemas.openxmlformats.org/officeDocument/2006/relationships/image" Target="../media/image17.png"/><Relationship Id="rId6" Type="http://schemas.openxmlformats.org/officeDocument/2006/relationships/chart" Target="../charts/chart3.xml"/><Relationship Id="rId11" Type="http://schemas.openxmlformats.org/officeDocument/2006/relationships/image" Target="../media/image23.png"/><Relationship Id="rId5" Type="http://schemas.openxmlformats.org/officeDocument/2006/relationships/image" Target="../media/image19.png"/><Relationship Id="rId15" Type="http://schemas.openxmlformats.org/officeDocument/2006/relationships/image" Target="../media/image27.png"/><Relationship Id="rId10" Type="http://schemas.openxmlformats.org/officeDocument/2006/relationships/image" Target="../media/image22.png"/><Relationship Id="rId19" Type="http://schemas.openxmlformats.org/officeDocument/2006/relationships/image" Target="../media/image31.png"/><Relationship Id="rId4" Type="http://schemas.openxmlformats.org/officeDocument/2006/relationships/image" Target="../media/image18.png"/><Relationship Id="rId9" Type="http://schemas.openxmlformats.org/officeDocument/2006/relationships/image" Target="../media/image21.gif"/><Relationship Id="rId14" Type="http://schemas.openxmlformats.org/officeDocument/2006/relationships/image" Target="../media/image26.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2.emf"/><Relationship Id="rId16" Type="http://schemas.openxmlformats.org/officeDocument/2006/relationships/image" Target="../media/image16.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5" Type="http://schemas.openxmlformats.org/officeDocument/2006/relationships/image" Target="../media/image1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xdr:from>
      <xdr:col>17</xdr:col>
      <xdr:colOff>80963</xdr:colOff>
      <xdr:row>15</xdr:row>
      <xdr:rowOff>28575</xdr:rowOff>
    </xdr:from>
    <xdr:to>
      <xdr:col>30</xdr:col>
      <xdr:colOff>252413</xdr:colOff>
      <xdr:row>17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509838" y="219075"/>
          <a:ext cx="7458075" cy="428625"/>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lang="en-US" sz="1800" b="1" i="0" u="none" strike="noStrike" baseline="0">
              <a:solidFill>
                <a:schemeClr val="dk1"/>
              </a:solidFill>
              <a:latin typeface="+mn-lt"/>
              <a:ea typeface="+mn-ea"/>
              <a:cs typeface="+mn-cs"/>
            </a:rPr>
            <a:t>ANALYSIS OF VARIANCE FOR A </a:t>
          </a:r>
          <a:r>
            <a:rPr lang="en-US" sz="1800" b="1" i="1" u="none" strike="noStrike" baseline="0">
              <a:solidFill>
                <a:schemeClr val="dk1"/>
              </a:solidFill>
              <a:latin typeface="+mn-lt"/>
              <a:ea typeface="+mn-ea"/>
              <a:cs typeface="+mn-cs"/>
            </a:rPr>
            <a:t>Rhizobium </a:t>
          </a:r>
          <a:r>
            <a:rPr lang="en-US" sz="1800" b="1" i="0" u="none" strike="noStrike" baseline="0">
              <a:solidFill>
                <a:schemeClr val="dk1"/>
              </a:solidFill>
              <a:latin typeface="+mn-lt"/>
              <a:ea typeface="+mn-ea"/>
              <a:cs typeface="+mn-cs"/>
            </a:rPr>
            <a:t>STRAIN SELECTION EXPERIMENT</a:t>
          </a:r>
          <a:endParaRPr lang="en-US" sz="1800" b="1"/>
        </a:p>
      </xdr:txBody>
    </xdr:sp>
    <xdr:clientData/>
  </xdr:twoCellAnchor>
  <xdr:twoCellAnchor>
    <xdr:from>
      <xdr:col>17</xdr:col>
      <xdr:colOff>82152</xdr:colOff>
      <xdr:row>17</xdr:row>
      <xdr:rowOff>166689</xdr:rowOff>
    </xdr:from>
    <xdr:to>
      <xdr:col>31</xdr:col>
      <xdr:colOff>35717</xdr:colOff>
      <xdr:row>27</xdr:row>
      <xdr:rowOff>38101</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2520552" y="738189"/>
          <a:ext cx="7945040" cy="17764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b="1">
              <a:solidFill>
                <a:srgbClr val="0000FF"/>
              </a:solidFill>
              <a:effectLst/>
            </a:rPr>
            <a:t>QUY TRÌNH</a:t>
          </a:r>
          <a:r>
            <a:rPr lang="en-US" b="1" baseline="0">
              <a:solidFill>
                <a:srgbClr val="0000FF"/>
              </a:solidFill>
              <a:effectLst/>
            </a:rPr>
            <a:t> TÍNH TAY ANOVA SỬ DỤNG PHÂN HẠNG LSD</a:t>
          </a:r>
          <a:endParaRPr lang="en-US" b="1">
            <a:solidFill>
              <a:srgbClr val="0000FF"/>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b="1">
              <a:solidFill>
                <a:srgbClr val="0000FF"/>
              </a:solidFill>
              <a:effectLst/>
            </a:rPr>
            <a:t>Nguồn:</a:t>
          </a:r>
          <a:r>
            <a:rPr lang="en-US" b="1" baseline="0">
              <a:solidFill>
                <a:srgbClr val="0000FF"/>
              </a:solidFill>
              <a:effectLst/>
            </a:rPr>
            <a:t> </a:t>
          </a:r>
          <a:r>
            <a:rPr lang="en-US" b="1">
              <a:solidFill>
                <a:srgbClr val="0000FF"/>
              </a:solidFill>
              <a:effectLst/>
            </a:rPr>
            <a:t>Somasegaran, P., and H. J. Hoben. “Methods in Legume-Rhizobium Technology.” University of Hawaii, 1985. p. 461.</a:t>
          </a:r>
        </a:p>
        <a:p>
          <a:endParaRPr lang="en-US" sz="1100" b="1" i="0" u="none" strike="noStrike" baseline="0">
            <a:solidFill>
              <a:schemeClr val="dk1"/>
            </a:solidFill>
            <a:latin typeface="+mn-lt"/>
            <a:ea typeface="+mn-ea"/>
            <a:cs typeface="+mn-cs"/>
          </a:endParaRPr>
        </a:p>
        <a:p>
          <a:r>
            <a:rPr lang="en-US" sz="1100" b="1" i="0" u="none" strike="noStrike" baseline="0">
              <a:solidFill>
                <a:schemeClr val="dk1"/>
              </a:solidFill>
              <a:latin typeface="+mn-lt"/>
              <a:ea typeface="+mn-ea"/>
              <a:cs typeface="+mn-cs"/>
            </a:rPr>
            <a:t>• The data in Table A.12 presents the dry weight (g) of plant tops from a strain selection experiment for soybean (</a:t>
          </a:r>
          <a:r>
            <a:rPr lang="en-US" sz="1100" b="1" i="1" u="none" strike="noStrike" baseline="0">
              <a:solidFill>
                <a:schemeClr val="dk1"/>
              </a:solidFill>
              <a:latin typeface="+mn-lt"/>
              <a:ea typeface="+mn-ea"/>
              <a:cs typeface="+mn-cs"/>
            </a:rPr>
            <a:t>G. max </a:t>
          </a:r>
          <a:r>
            <a:rPr lang="en-US" sz="1100" b="1" i="0" u="none" strike="noStrike" baseline="0">
              <a:solidFill>
                <a:schemeClr val="dk1"/>
              </a:solidFill>
              <a:latin typeface="+mn-lt"/>
              <a:ea typeface="+mn-ea"/>
              <a:cs typeface="+mn-cs"/>
            </a:rPr>
            <a:t>var. Jupiter). </a:t>
          </a:r>
        </a:p>
        <a:p>
          <a:r>
            <a:rPr lang="en-US" sz="1100" b="1" i="0" u="none" strike="noStrike" baseline="0">
              <a:solidFill>
                <a:schemeClr val="dk1"/>
              </a:solidFill>
              <a:latin typeface="+mn-lt"/>
              <a:ea typeface="+mn-ea"/>
              <a:cs typeface="+mn-cs"/>
            </a:rPr>
            <a:t>• The experiment was a Randomized Complete Block Design (RCBD), with 3 blocks and 16 treatments (14 inoculated + 2 controls). </a:t>
          </a:r>
        </a:p>
        <a:p>
          <a:r>
            <a:rPr lang="en-US" sz="1100" b="1" i="0" u="none" strike="noStrike" baseline="0">
              <a:solidFill>
                <a:srgbClr val="FF0000"/>
              </a:solidFill>
              <a:latin typeface="+mn-lt"/>
              <a:ea typeface="+mn-ea"/>
              <a:cs typeface="+mn-cs"/>
            </a:rPr>
            <a:t>• Each treatment was replicated once within each block. [LẶP LẠI MỘT LẦN TRONG MỖI BLOCK]</a:t>
          </a:r>
        </a:p>
        <a:p>
          <a:r>
            <a:rPr lang="en-US" sz="1100" b="1" i="0" u="none" strike="noStrike" baseline="0">
              <a:solidFill>
                <a:schemeClr val="dk1"/>
              </a:solidFill>
              <a:latin typeface="+mn-lt"/>
              <a:ea typeface="+mn-ea"/>
              <a:cs typeface="+mn-cs"/>
            </a:rPr>
            <a:t>• Each treatment-plot was a Leonard jar unit with two soybean plants. </a:t>
          </a:r>
        </a:p>
        <a:p>
          <a:r>
            <a:rPr lang="en-US" sz="1100" b="1" i="0" u="none" strike="noStrike" baseline="0">
              <a:solidFill>
                <a:schemeClr val="dk1"/>
              </a:solidFill>
              <a:latin typeface="+mn-lt"/>
              <a:ea typeface="+mn-ea"/>
              <a:cs typeface="+mn-cs"/>
            </a:rPr>
            <a:t>• The plant tops were harvested at 32 days and oven dried at 70 °C. </a:t>
          </a:r>
        </a:p>
        <a:p>
          <a:r>
            <a:rPr lang="en-US" sz="1100" b="1" i="0" u="none" strike="noStrike" baseline="0">
              <a:solidFill>
                <a:schemeClr val="dk1"/>
              </a:solidFill>
              <a:latin typeface="+mn-lt"/>
              <a:ea typeface="+mn-ea"/>
              <a:cs typeface="+mn-cs"/>
            </a:rPr>
            <a:t>• The strains of </a:t>
          </a:r>
          <a:r>
            <a:rPr lang="en-US" sz="1100" b="1" i="1" u="none" strike="noStrike" baseline="0">
              <a:solidFill>
                <a:schemeClr val="dk1"/>
              </a:solidFill>
              <a:latin typeface="+mn-lt"/>
              <a:ea typeface="+mn-ea"/>
              <a:cs typeface="+mn-cs"/>
            </a:rPr>
            <a:t>Bradyrhizobium japonicum </a:t>
          </a:r>
          <a:r>
            <a:rPr lang="en-US" sz="1100" b="1" i="0" u="none" strike="noStrike" baseline="0">
              <a:solidFill>
                <a:schemeClr val="dk1"/>
              </a:solidFill>
              <a:latin typeface="+mn-lt"/>
              <a:ea typeface="+mn-ea"/>
              <a:cs typeface="+mn-cs"/>
            </a:rPr>
            <a:t>have been ranked according to dry weight.</a:t>
          </a:r>
          <a:endParaRPr lang="en-US" sz="1100" b="1"/>
        </a:p>
      </xdr:txBody>
    </xdr:sp>
    <xdr:clientData/>
  </xdr:twoCellAnchor>
  <xdr:twoCellAnchor>
    <xdr:from>
      <xdr:col>31</xdr:col>
      <xdr:colOff>485775</xdr:colOff>
      <xdr:row>21</xdr:row>
      <xdr:rowOff>95250</xdr:rowOff>
    </xdr:from>
    <xdr:to>
      <xdr:col>36</xdr:col>
      <xdr:colOff>361950</xdr:colOff>
      <xdr:row>23</xdr:row>
      <xdr:rowOff>133350</xdr:rowOff>
    </xdr:to>
    <xdr:sp macro="" textlink="">
      <xdr:nvSpPr>
        <xdr:cNvPr id="13" name="Arrow: Right 12">
          <a:extLst>
            <a:ext uri="{FF2B5EF4-FFF2-40B4-BE49-F238E27FC236}">
              <a16:creationId xmlns:a16="http://schemas.microsoft.com/office/drawing/2014/main" id="{00000000-0008-0000-0000-00000D000000}"/>
            </a:ext>
          </a:extLst>
        </xdr:cNvPr>
        <xdr:cNvSpPr/>
      </xdr:nvSpPr>
      <xdr:spPr>
        <a:xfrm>
          <a:off x="10915650" y="1428750"/>
          <a:ext cx="2924175"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176213</xdr:colOff>
      <xdr:row>25</xdr:row>
      <xdr:rowOff>19053</xdr:rowOff>
    </xdr:from>
    <xdr:to>
      <xdr:col>39</xdr:col>
      <xdr:colOff>595313</xdr:colOff>
      <xdr:row>34</xdr:row>
      <xdr:rowOff>80963</xdr:rowOff>
    </xdr:to>
    <xdr:sp macro="" textlink="">
      <xdr:nvSpPr>
        <xdr:cNvPr id="14" name="Arrow: Right 13">
          <a:extLst>
            <a:ext uri="{FF2B5EF4-FFF2-40B4-BE49-F238E27FC236}">
              <a16:creationId xmlns:a16="http://schemas.microsoft.com/office/drawing/2014/main" id="{00000000-0008-0000-0000-00000E000000}"/>
            </a:ext>
          </a:extLst>
        </xdr:cNvPr>
        <xdr:cNvSpPr/>
      </xdr:nvSpPr>
      <xdr:spPr>
        <a:xfrm rot="5400000">
          <a:off x="15432883" y="2793208"/>
          <a:ext cx="1776410"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552451</xdr:colOff>
      <xdr:row>44</xdr:row>
      <xdr:rowOff>95250</xdr:rowOff>
    </xdr:from>
    <xdr:to>
      <xdr:col>36</xdr:col>
      <xdr:colOff>400051</xdr:colOff>
      <xdr:row>46</xdr:row>
      <xdr:rowOff>133350</xdr:rowOff>
    </xdr:to>
    <xdr:sp macro="" textlink="">
      <xdr:nvSpPr>
        <xdr:cNvPr id="15" name="Arrow: Right 14">
          <a:extLst>
            <a:ext uri="{FF2B5EF4-FFF2-40B4-BE49-F238E27FC236}">
              <a16:creationId xmlns:a16="http://schemas.microsoft.com/office/drawing/2014/main" id="{00000000-0008-0000-0000-00000F000000}"/>
            </a:ext>
          </a:extLst>
        </xdr:cNvPr>
        <xdr:cNvSpPr/>
      </xdr:nvSpPr>
      <xdr:spPr>
        <a:xfrm>
          <a:off x="12811126" y="6381750"/>
          <a:ext cx="1676400" cy="571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133350</xdr:colOff>
      <xdr:row>30</xdr:row>
      <xdr:rowOff>161925</xdr:rowOff>
    </xdr:from>
    <xdr:to>
      <xdr:col>33</xdr:col>
      <xdr:colOff>237163</xdr:colOff>
      <xdr:row>63</xdr:row>
      <xdr:rowOff>28575</xdr:rowOff>
    </xdr:to>
    <xdr:grpSp>
      <xdr:nvGrpSpPr>
        <xdr:cNvPr id="24" name="Group 23">
          <a:extLst>
            <a:ext uri="{FF2B5EF4-FFF2-40B4-BE49-F238E27FC236}">
              <a16:creationId xmlns:a16="http://schemas.microsoft.com/office/drawing/2014/main" id="{00000000-0008-0000-0000-000018000000}"/>
            </a:ext>
          </a:extLst>
        </xdr:cNvPr>
        <xdr:cNvGrpSpPr/>
      </xdr:nvGrpSpPr>
      <xdr:grpSpPr>
        <a:xfrm>
          <a:off x="12392025" y="5876925"/>
          <a:ext cx="11190913" cy="7762875"/>
          <a:chOff x="2686050" y="3448050"/>
          <a:chExt cx="9866938" cy="7639050"/>
        </a:xfrm>
      </xdr:grpSpPr>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
          <a:stretch>
            <a:fillRect/>
          </a:stretch>
        </xdr:blipFill>
        <xdr:spPr>
          <a:xfrm>
            <a:off x="4857750" y="3448050"/>
            <a:ext cx="7695238" cy="7600000"/>
          </a:xfrm>
          <a:prstGeom prst="rect">
            <a:avLst/>
          </a:prstGeom>
          <a:ln>
            <a:solidFill>
              <a:srgbClr val="C00000"/>
            </a:solidFill>
          </a:ln>
        </xdr:spPr>
      </xdr:pic>
      <xdr:sp macro="" textlink="">
        <xdr:nvSpPr>
          <xdr:cNvPr id="5" name="Rectangle 4">
            <a:extLst>
              <a:ext uri="{FF2B5EF4-FFF2-40B4-BE49-F238E27FC236}">
                <a16:creationId xmlns:a16="http://schemas.microsoft.com/office/drawing/2014/main" id="{00000000-0008-0000-0000-000005000000}"/>
              </a:ext>
            </a:extLst>
          </xdr:cNvPr>
          <xdr:cNvSpPr/>
        </xdr:nvSpPr>
        <xdr:spPr>
          <a:xfrm>
            <a:off x="2686050" y="8419715"/>
            <a:ext cx="1916230" cy="941469"/>
          </a:xfrm>
          <a:prstGeom prst="rect">
            <a:avLst/>
          </a:prstGeom>
          <a:ln>
            <a:solidFill>
              <a:srgbClr val="C00000"/>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US" sz="1400" b="1">
                <a:ln>
                  <a:solidFill>
                    <a:schemeClr val="accent2">
                      <a:lumMod val="75000"/>
                    </a:schemeClr>
                  </a:solidFill>
                </a:ln>
                <a:solidFill>
                  <a:srgbClr val="FF0000"/>
                </a:solidFill>
              </a:rPr>
              <a:t>ĐỐI</a:t>
            </a:r>
            <a:r>
              <a:rPr lang="en-US" sz="1400" b="1" baseline="0">
                <a:ln>
                  <a:solidFill>
                    <a:schemeClr val="accent2">
                      <a:lumMod val="75000"/>
                    </a:schemeClr>
                  </a:solidFill>
                </a:ln>
                <a:solidFill>
                  <a:srgbClr val="FF0000"/>
                </a:solidFill>
              </a:rPr>
              <a:t> CHỨNG ÂM (KHÔNG CHỦNG VI KHUẨN CỐ ĐỊNH ĐẠM)</a:t>
            </a:r>
            <a:endParaRPr lang="en-US" sz="1400" b="1">
              <a:ln>
                <a:solidFill>
                  <a:schemeClr val="accent2">
                    <a:lumMod val="75000"/>
                  </a:schemeClr>
                </a:solidFill>
              </a:ln>
              <a:solidFill>
                <a:srgbClr val="FF0000"/>
              </a:solidFill>
            </a:endParaRPr>
          </a:p>
        </xdr:txBody>
      </xdr:sp>
      <xdr:sp macro="" textlink="">
        <xdr:nvSpPr>
          <xdr:cNvPr id="6" name="Rectangle 5">
            <a:extLst>
              <a:ext uri="{FF2B5EF4-FFF2-40B4-BE49-F238E27FC236}">
                <a16:creationId xmlns:a16="http://schemas.microsoft.com/office/drawing/2014/main" id="{00000000-0008-0000-0000-000006000000}"/>
              </a:ext>
            </a:extLst>
          </xdr:cNvPr>
          <xdr:cNvSpPr/>
        </xdr:nvSpPr>
        <xdr:spPr>
          <a:xfrm>
            <a:off x="2695443" y="9531198"/>
            <a:ext cx="1897443" cy="1555902"/>
          </a:xfrm>
          <a:prstGeom prst="rect">
            <a:avLst/>
          </a:prstGeom>
          <a:ln>
            <a:solidFill>
              <a:srgbClr val="C00000"/>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400" b="1">
                <a:ln>
                  <a:solidFill>
                    <a:schemeClr val="accent2">
                      <a:lumMod val="75000"/>
                    </a:schemeClr>
                  </a:solidFill>
                </a:ln>
                <a:solidFill>
                  <a:srgbClr val="FF0000"/>
                </a:solidFill>
              </a:rPr>
              <a:t>ĐỐI</a:t>
            </a:r>
            <a:r>
              <a:rPr lang="en-US" sz="1400" b="1" baseline="0">
                <a:ln>
                  <a:solidFill>
                    <a:schemeClr val="accent2">
                      <a:lumMod val="75000"/>
                    </a:schemeClr>
                  </a:solidFill>
                </a:ln>
                <a:solidFill>
                  <a:srgbClr val="FF0000"/>
                </a:solidFill>
              </a:rPr>
              <a:t> CHỨNG DƯƠNG (BÓN DUNG DỊCH UREA THAY CHO NGUỒN NITROGEN TỔNG HỢP TỪ VI KHUẨN)</a:t>
            </a:r>
            <a:endParaRPr lang="en-US" sz="1400" b="1">
              <a:ln>
                <a:solidFill>
                  <a:schemeClr val="accent2">
                    <a:lumMod val="75000"/>
                  </a:schemeClr>
                </a:solidFill>
              </a:ln>
              <a:solidFill>
                <a:srgbClr val="FF0000"/>
              </a:solidFill>
            </a:endParaRPr>
          </a:p>
        </xdr:txBody>
      </xdr:sp>
      <xdr:cxnSp macro="">
        <xdr:nvCxnSpPr>
          <xdr:cNvPr id="8" name="Straight Arrow Connector 7">
            <a:extLst>
              <a:ext uri="{FF2B5EF4-FFF2-40B4-BE49-F238E27FC236}">
                <a16:creationId xmlns:a16="http://schemas.microsoft.com/office/drawing/2014/main" id="{00000000-0008-0000-0000-000008000000}"/>
              </a:ext>
            </a:extLst>
          </xdr:cNvPr>
          <xdr:cNvCxnSpPr>
            <a:stCxn id="5" idx="3"/>
          </xdr:cNvCxnSpPr>
        </xdr:nvCxnSpPr>
        <xdr:spPr>
          <a:xfrm>
            <a:off x="4602280" y="8890450"/>
            <a:ext cx="469664" cy="530195"/>
          </a:xfrm>
          <a:prstGeom prst="straightConnector1">
            <a:avLst/>
          </a:prstGeom>
          <a:ln>
            <a:solidFill>
              <a:srgbClr val="C0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9" name="Straight Arrow Connector 8">
            <a:extLst>
              <a:ext uri="{FF2B5EF4-FFF2-40B4-BE49-F238E27FC236}">
                <a16:creationId xmlns:a16="http://schemas.microsoft.com/office/drawing/2014/main" id="{00000000-0008-0000-0000-000009000000}"/>
              </a:ext>
            </a:extLst>
          </xdr:cNvPr>
          <xdr:cNvCxnSpPr>
            <a:stCxn id="6" idx="3"/>
          </xdr:cNvCxnSpPr>
        </xdr:nvCxnSpPr>
        <xdr:spPr>
          <a:xfrm flipV="1">
            <a:off x="4592887" y="9709583"/>
            <a:ext cx="441484" cy="599567"/>
          </a:xfrm>
          <a:prstGeom prst="straightConnector1">
            <a:avLst/>
          </a:prstGeom>
          <a:ln>
            <a:solidFill>
              <a:srgbClr val="C00000"/>
            </a:solidFill>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8667750" y="10515600"/>
            <a:ext cx="2143125" cy="314325"/>
          </a:xfrm>
          <a:prstGeom prst="rect">
            <a:avLst/>
          </a:prstGeom>
          <a:solidFill>
            <a:schemeClr val="accent4">
              <a:lumMod val="20000"/>
              <a:lumOff val="80000"/>
            </a:schemeClr>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ln>
                  <a:noFill/>
                </a:ln>
              </a:rPr>
              <a:t>SỐ</a:t>
            </a:r>
            <a:r>
              <a:rPr lang="en-US" sz="1100" b="1" baseline="0">
                <a:ln>
                  <a:noFill/>
                </a:ln>
              </a:rPr>
              <a:t> LIỆU GỐC BỊ NHẦM</a:t>
            </a:r>
            <a:endParaRPr lang="en-US" sz="1100" b="1">
              <a:ln>
                <a:noFill/>
              </a:ln>
            </a:endParaRPr>
          </a:p>
        </xdr:txBody>
      </xdr:sp>
      <xdr:cxnSp macro="">
        <xdr:nvCxnSpPr>
          <xdr:cNvPr id="19" name="Straight Arrow Connector 18">
            <a:extLst>
              <a:ext uri="{FF2B5EF4-FFF2-40B4-BE49-F238E27FC236}">
                <a16:creationId xmlns:a16="http://schemas.microsoft.com/office/drawing/2014/main" id="{00000000-0008-0000-0000-000013000000}"/>
              </a:ext>
            </a:extLst>
          </xdr:cNvPr>
          <xdr:cNvCxnSpPr/>
        </xdr:nvCxnSpPr>
        <xdr:spPr>
          <a:xfrm flipH="1" flipV="1">
            <a:off x="7362825" y="9848850"/>
            <a:ext cx="1304925" cy="752475"/>
          </a:xfrm>
          <a:prstGeom prst="straightConnector1">
            <a:avLst/>
          </a:prstGeom>
          <a:ln w="28575">
            <a:tailEnd type="triangle"/>
          </a:ln>
        </xdr:spPr>
        <xdr:style>
          <a:lnRef idx="1">
            <a:schemeClr val="accent6"/>
          </a:lnRef>
          <a:fillRef idx="0">
            <a:schemeClr val="accent6"/>
          </a:fillRef>
          <a:effectRef idx="0">
            <a:schemeClr val="accent6"/>
          </a:effectRef>
          <a:fontRef idx="minor">
            <a:schemeClr val="tx1"/>
          </a:fontRef>
        </xdr:style>
      </xdr:cxnSp>
      <xdr:cxnSp macro="">
        <xdr:nvCxnSpPr>
          <xdr:cNvPr id="20" name="Straight Arrow Connector 19">
            <a:extLst>
              <a:ext uri="{FF2B5EF4-FFF2-40B4-BE49-F238E27FC236}">
                <a16:creationId xmlns:a16="http://schemas.microsoft.com/office/drawing/2014/main" id="{00000000-0008-0000-0000-000014000000}"/>
              </a:ext>
            </a:extLst>
          </xdr:cNvPr>
          <xdr:cNvCxnSpPr/>
        </xdr:nvCxnSpPr>
        <xdr:spPr>
          <a:xfrm flipV="1">
            <a:off x="10658475" y="9791701"/>
            <a:ext cx="590550" cy="828674"/>
          </a:xfrm>
          <a:prstGeom prst="straightConnector1">
            <a:avLst/>
          </a:prstGeom>
          <a:ln w="28575">
            <a:tailEnd type="triangle"/>
          </a:ln>
        </xdr:spPr>
        <xdr:style>
          <a:lnRef idx="1">
            <a:schemeClr val="accent6"/>
          </a:lnRef>
          <a:fillRef idx="0">
            <a:schemeClr val="accent6"/>
          </a:fillRef>
          <a:effectRef idx="0">
            <a:schemeClr val="accent6"/>
          </a:effectRef>
          <a:fontRef idx="minor">
            <a:schemeClr val="tx1"/>
          </a:fontRef>
        </xdr:style>
      </xdr:cxnSp>
    </xdr:grpSp>
    <xdr:clientData/>
  </xdr:twoCellAnchor>
  <mc:AlternateContent xmlns:mc="http://schemas.openxmlformats.org/markup-compatibility/2006">
    <mc:Choice xmlns:a14="http://schemas.microsoft.com/office/drawing/2010/main" Requires="a14">
      <xdr:twoCellAnchor editAs="oneCell">
        <xdr:from>
          <xdr:col>38</xdr:col>
          <xdr:colOff>28575</xdr:colOff>
          <xdr:row>64</xdr:row>
          <xdr:rowOff>95250</xdr:rowOff>
        </xdr:from>
        <xdr:to>
          <xdr:col>39</xdr:col>
          <xdr:colOff>609600</xdr:colOff>
          <xdr:row>68</xdr:row>
          <xdr:rowOff>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44</xdr:col>
      <xdr:colOff>104775</xdr:colOff>
      <xdr:row>44</xdr:row>
      <xdr:rowOff>95250</xdr:rowOff>
    </xdr:from>
    <xdr:to>
      <xdr:col>45</xdr:col>
      <xdr:colOff>552450</xdr:colOff>
      <xdr:row>46</xdr:row>
      <xdr:rowOff>133350</xdr:rowOff>
    </xdr:to>
    <xdr:sp macro="" textlink="">
      <xdr:nvSpPr>
        <xdr:cNvPr id="26" name="Arrow: Right 25">
          <a:extLst>
            <a:ext uri="{FF2B5EF4-FFF2-40B4-BE49-F238E27FC236}">
              <a16:creationId xmlns:a16="http://schemas.microsoft.com/office/drawing/2014/main" id="{00000000-0008-0000-0000-00001A000000}"/>
            </a:ext>
          </a:extLst>
        </xdr:cNvPr>
        <xdr:cNvSpPr/>
      </xdr:nvSpPr>
      <xdr:spPr>
        <a:xfrm>
          <a:off x="24526875" y="6381750"/>
          <a:ext cx="1057275" cy="571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38</xdr:col>
          <xdr:colOff>85725</xdr:colOff>
          <xdr:row>71</xdr:row>
          <xdr:rowOff>142875</xdr:rowOff>
        </xdr:from>
        <xdr:to>
          <xdr:col>44</xdr:col>
          <xdr:colOff>361950</xdr:colOff>
          <xdr:row>73</xdr:row>
          <xdr:rowOff>114300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57150</xdr:colOff>
          <xdr:row>77</xdr:row>
          <xdr:rowOff>114300</xdr:rowOff>
        </xdr:from>
        <xdr:to>
          <xdr:col>42</xdr:col>
          <xdr:colOff>95250</xdr:colOff>
          <xdr:row>81</xdr:row>
          <xdr:rowOff>76200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57150</xdr:colOff>
          <xdr:row>84</xdr:row>
          <xdr:rowOff>142875</xdr:rowOff>
        </xdr:from>
        <xdr:to>
          <xdr:col>43</xdr:col>
          <xdr:colOff>2352675</xdr:colOff>
          <xdr:row>87</xdr:row>
          <xdr:rowOff>142875</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76200</xdr:colOff>
          <xdr:row>91</xdr:row>
          <xdr:rowOff>76200</xdr:rowOff>
        </xdr:from>
        <xdr:to>
          <xdr:col>40</xdr:col>
          <xdr:colOff>47625</xdr:colOff>
          <xdr:row>93</xdr:row>
          <xdr:rowOff>76200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76200</xdr:colOff>
          <xdr:row>100</xdr:row>
          <xdr:rowOff>57150</xdr:rowOff>
        </xdr:from>
        <xdr:to>
          <xdr:col>42</xdr:col>
          <xdr:colOff>895350</xdr:colOff>
          <xdr:row>102</xdr:row>
          <xdr:rowOff>28575</xdr:rowOff>
        </xdr:to>
        <xdr:sp macro="" textlink="">
          <xdr:nvSpPr>
            <xdr:cNvPr id="1035" name="Object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57150</xdr:colOff>
          <xdr:row>104</xdr:row>
          <xdr:rowOff>85725</xdr:rowOff>
        </xdr:from>
        <xdr:to>
          <xdr:col>42</xdr:col>
          <xdr:colOff>866775</xdr:colOff>
          <xdr:row>106</xdr:row>
          <xdr:rowOff>57150</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28575</xdr:colOff>
          <xdr:row>108</xdr:row>
          <xdr:rowOff>104775</xdr:rowOff>
        </xdr:from>
        <xdr:to>
          <xdr:col>42</xdr:col>
          <xdr:colOff>2438400</xdr:colOff>
          <xdr:row>110</xdr:row>
          <xdr:rowOff>0</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44</xdr:col>
          <xdr:colOff>304800</xdr:colOff>
          <xdr:row>99</xdr:row>
          <xdr:rowOff>180975</xdr:rowOff>
        </xdr:from>
        <xdr:to>
          <xdr:col>44</xdr:col>
          <xdr:colOff>828675</xdr:colOff>
          <xdr:row>102</xdr:row>
          <xdr:rowOff>171450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44</xdr:col>
          <xdr:colOff>285750</xdr:colOff>
          <xdr:row>104</xdr:row>
          <xdr:rowOff>0</xdr:rowOff>
        </xdr:from>
        <xdr:to>
          <xdr:col>44</xdr:col>
          <xdr:colOff>857250</xdr:colOff>
          <xdr:row>107</xdr:row>
          <xdr:rowOff>47625</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44</xdr:col>
          <xdr:colOff>95250</xdr:colOff>
          <xdr:row>108</xdr:row>
          <xdr:rowOff>85725</xdr:rowOff>
        </xdr:from>
        <xdr:to>
          <xdr:col>44</xdr:col>
          <xdr:colOff>1895475</xdr:colOff>
          <xdr:row>111</xdr:row>
          <xdr:rowOff>47625</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152400</xdr:colOff>
          <xdr:row>100</xdr:row>
          <xdr:rowOff>104775</xdr:rowOff>
        </xdr:from>
        <xdr:to>
          <xdr:col>46</xdr:col>
          <xdr:colOff>7200900</xdr:colOff>
          <xdr:row>103</xdr:row>
          <xdr:rowOff>104775</xdr:rowOff>
        </xdr:to>
        <xdr:sp macro="" textlink="">
          <xdr:nvSpPr>
            <xdr:cNvPr id="1041" name="Object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38100</xdr:colOff>
          <xdr:row>112</xdr:row>
          <xdr:rowOff>114300</xdr:rowOff>
        </xdr:from>
        <xdr:to>
          <xdr:col>42</xdr:col>
          <xdr:colOff>1581150</xdr:colOff>
          <xdr:row>114</xdr:row>
          <xdr:rowOff>19050</xdr:rowOff>
        </xdr:to>
        <xdr:sp macro="" textlink="">
          <xdr:nvSpPr>
            <xdr:cNvPr id="1042" name="Object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133350</xdr:colOff>
          <xdr:row>104</xdr:row>
          <xdr:rowOff>133350</xdr:rowOff>
        </xdr:from>
        <xdr:to>
          <xdr:col>46</xdr:col>
          <xdr:colOff>7086600</xdr:colOff>
          <xdr:row>107</xdr:row>
          <xdr:rowOff>152400</xdr:rowOff>
        </xdr:to>
        <xdr:sp macro="" textlink="">
          <xdr:nvSpPr>
            <xdr:cNvPr id="1043" name="Object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53</xdr:col>
      <xdr:colOff>1181100</xdr:colOff>
      <xdr:row>77</xdr:row>
      <xdr:rowOff>28574</xdr:rowOff>
    </xdr:from>
    <xdr:to>
      <xdr:col>62</xdr:col>
      <xdr:colOff>400050</xdr:colOff>
      <xdr:row>111</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3624500" y="13515974"/>
          <a:ext cx="7772400" cy="6867526"/>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Use</a:t>
          </a:r>
          <a:r>
            <a:rPr lang="en-US" sz="1100" b="1" baseline="0"/>
            <a:t> of the F-distribution</a:t>
          </a:r>
        </a:p>
        <a:p>
          <a:endParaRPr lang="en-US" sz="1100" b="1" baseline="0"/>
        </a:p>
        <a:p>
          <a:r>
            <a:rPr lang="en-US" sz="1100" b="0" i="0" u="none" strike="noStrike" baseline="0">
              <a:solidFill>
                <a:schemeClr val="dk1"/>
              </a:solidFill>
              <a:latin typeface="+mn-lt"/>
              <a:ea typeface="+mn-ea"/>
              <a:cs typeface="+mn-cs"/>
            </a:rPr>
            <a:t>The statistic F is a ratio of two variances and these variances are the 'mean squares'. </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To identify the F-distribution, the degrees of freedom (df) of each variance needs to be specified.</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 The degrees of freedom of two variances may be represented as df1 and df2, where df1 is the number of degrees of freedom in the numerator and df2 is the number of degrees of freedom in the denominator.</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From the calculations in the table of analysis of variance for Treatments, F(df1, df2) = F(15,30). </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From a F - distribution table, the critical value for F(15,30) with p = 0.05 is 2.01.</a:t>
          </a:r>
        </a:p>
        <a:p>
          <a:r>
            <a:rPr lang="en-US" sz="1100" b="0" i="0" u="none" strike="noStrike" baseline="0">
              <a:solidFill>
                <a:schemeClr val="dk1"/>
              </a:solidFill>
              <a:latin typeface="+mn-lt"/>
              <a:ea typeface="+mn-ea"/>
              <a:cs typeface="+mn-cs"/>
            </a:rPr>
            <a:t>Enter this tabular value into the table.</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 Similarly for Blocks, the critical value for F(2,30) with p = 0.05 is 3.32. </a:t>
          </a:r>
        </a:p>
        <a:p>
          <a:r>
            <a:rPr lang="en-US" sz="1100" b="0" i="0" u="none" strike="noStrike" baseline="0">
              <a:solidFill>
                <a:schemeClr val="dk1"/>
              </a:solidFill>
              <a:latin typeface="+mn-lt"/>
              <a:ea typeface="+mn-ea"/>
              <a:cs typeface="+mn-cs"/>
            </a:rPr>
            <a:t>Enter this tabular value into the table.</a:t>
          </a:r>
        </a:p>
        <a:p>
          <a:endParaRPr lang="en-US" sz="1100" b="0" i="0" u="none" strike="noStrike" baseline="0">
            <a:solidFill>
              <a:schemeClr val="dk1"/>
            </a:solidFill>
            <a:latin typeface="+mn-lt"/>
            <a:ea typeface="+mn-ea"/>
            <a:cs typeface="+mn-cs"/>
          </a:endParaRPr>
        </a:p>
        <a:p>
          <a:r>
            <a:rPr lang="en-US" sz="1100" b="1" i="0" u="none" strike="noStrike" baseline="0">
              <a:solidFill>
                <a:srgbClr val="FF0000"/>
              </a:solidFill>
              <a:latin typeface="+mn-lt"/>
              <a:ea typeface="+mn-ea"/>
              <a:cs typeface="+mn-cs"/>
            </a:rPr>
            <a:t>SO SÁNH KẾT QUẢ</a:t>
          </a:r>
        </a:p>
        <a:p>
          <a:r>
            <a:rPr lang="en-US" sz="1100" b="0" i="0" u="none" strike="noStrike" baseline="0">
              <a:solidFill>
                <a:schemeClr val="dk1"/>
              </a:solidFill>
              <a:latin typeface="+mn-lt"/>
              <a:ea typeface="+mn-ea"/>
              <a:cs typeface="+mn-cs"/>
            </a:rPr>
            <a:t>Since the calculated </a:t>
          </a:r>
          <a:r>
            <a:rPr lang="en-US" sz="1100" b="1" i="0" u="none" strike="noStrike" baseline="0">
              <a:solidFill>
                <a:schemeClr val="dk1"/>
              </a:solidFill>
              <a:latin typeface="+mn-lt"/>
              <a:ea typeface="+mn-ea"/>
              <a:cs typeface="+mn-cs"/>
            </a:rPr>
            <a:t>F-ratio for treatments is greater than the tabular value of F at the 5% level, the results indicate significant differences between the strains of </a:t>
          </a:r>
          <a:r>
            <a:rPr lang="en-US" sz="1100" b="1" i="1" u="none" strike="noStrike" baseline="0">
              <a:solidFill>
                <a:schemeClr val="dk1"/>
              </a:solidFill>
              <a:latin typeface="+mn-lt"/>
              <a:ea typeface="+mn-ea"/>
              <a:cs typeface="+mn-cs"/>
            </a:rPr>
            <a:t>B. japonicum </a:t>
          </a:r>
          <a:r>
            <a:rPr lang="en-US" sz="1100" b="1" i="0" u="none" strike="noStrike" baseline="0">
              <a:solidFill>
                <a:schemeClr val="dk1"/>
              </a:solidFill>
              <a:latin typeface="+mn-lt"/>
              <a:ea typeface="+mn-ea"/>
              <a:cs typeface="+mn-cs"/>
            </a:rPr>
            <a:t>in their nitrogen-fixing effectiveness. ==&gt; </a:t>
          </a:r>
          <a:r>
            <a:rPr lang="en-US" sz="1100" b="1" i="0" u="none" strike="noStrike" baseline="0">
              <a:solidFill>
                <a:srgbClr val="FF0000"/>
              </a:solidFill>
              <a:latin typeface="+mn-lt"/>
              <a:ea typeface="+mn-ea"/>
              <a:cs typeface="+mn-cs"/>
            </a:rPr>
            <a:t>GIỮA CÁC CHỦNG VI KHUẨN CHO SỰ KHÁC BIỆT CÓ Ý NGHĨA LÊN SINH KHỐI CÂY ĐẬU NÀNH</a:t>
          </a:r>
        </a:p>
        <a:p>
          <a:endParaRPr lang="en-US" sz="1100" b="1" i="0" u="none" strike="noStrike" baseline="0">
            <a:solidFill>
              <a:srgbClr val="FF0000"/>
            </a:solidFill>
            <a:latin typeface="+mn-lt"/>
            <a:ea typeface="+mn-ea"/>
            <a:cs typeface="+mn-cs"/>
          </a:endParaRPr>
        </a:p>
        <a:p>
          <a:r>
            <a:rPr lang="en-US" sz="1100" b="1" i="0" u="none" strike="noStrike" baseline="0">
              <a:solidFill>
                <a:srgbClr val="FF0000"/>
              </a:solidFill>
              <a:latin typeface="+mn-lt"/>
              <a:ea typeface="+mn-ea"/>
              <a:cs typeface="+mn-cs"/>
            </a:rPr>
            <a:t>GIẢI THÍCH KẾT QUẢ</a:t>
          </a:r>
        </a:p>
        <a:p>
          <a:r>
            <a:rPr lang="en-US" sz="1100" b="0" i="0" u="none" strike="noStrike" baseline="0">
              <a:solidFill>
                <a:schemeClr val="dk1"/>
              </a:solidFill>
              <a:latin typeface="+mn-lt"/>
              <a:ea typeface="+mn-ea"/>
              <a:cs typeface="+mn-cs"/>
            </a:rPr>
            <a:t>Since the calculated F-ratio for treatments is greater than the tabular value of F at the 5% level, the results indicate significant differences between the strains of </a:t>
          </a:r>
          <a:r>
            <a:rPr lang="en-US" sz="1100" b="0" i="1" u="none" strike="noStrike" baseline="0">
              <a:solidFill>
                <a:schemeClr val="dk1"/>
              </a:solidFill>
              <a:latin typeface="+mn-lt"/>
              <a:ea typeface="+mn-ea"/>
              <a:cs typeface="+mn-cs"/>
            </a:rPr>
            <a:t>B. japonicum </a:t>
          </a:r>
          <a:r>
            <a:rPr lang="en-US" sz="1100" b="0" i="0" u="none" strike="noStrike" baseline="0">
              <a:solidFill>
                <a:schemeClr val="dk1"/>
              </a:solidFill>
              <a:latin typeface="+mn-lt"/>
              <a:ea typeface="+mn-ea"/>
              <a:cs typeface="+mn-cs"/>
            </a:rPr>
            <a:t>in their nitrogen-fixing effectiveness.</a:t>
          </a:r>
        </a:p>
        <a:p>
          <a:endParaRPr lang="en-US" sz="1100" b="0" i="0" u="none" strike="noStrike" baseline="0">
            <a:solidFill>
              <a:schemeClr val="dk1"/>
            </a:solidFill>
            <a:latin typeface="+mn-lt"/>
            <a:ea typeface="+mn-ea"/>
            <a:cs typeface="+mn-cs"/>
          </a:endParaRPr>
        </a:p>
        <a:p>
          <a:r>
            <a:rPr lang="en-US" sz="1100" b="1" i="0" u="none" strike="noStrike" baseline="0">
              <a:solidFill>
                <a:schemeClr val="dk1"/>
              </a:solidFill>
              <a:latin typeface="+mn-lt"/>
              <a:ea typeface="+mn-ea"/>
              <a:cs typeface="+mn-cs"/>
            </a:rPr>
            <a:t>The calculated F-ratio for blocks is less than the tabular value indicating the "blocking" of the experiment did not create any significant disuniformity in the aeration, light, or other environmental factors in the greenhouse. ==&gt; </a:t>
          </a:r>
          <a:r>
            <a:rPr lang="en-US" sz="1100" b="1" i="0" u="none" strike="noStrike" baseline="0">
              <a:solidFill>
                <a:srgbClr val="FF0000"/>
              </a:solidFill>
              <a:latin typeface="+mn-lt"/>
              <a:ea typeface="+mn-ea"/>
              <a:cs typeface="+mn-cs"/>
            </a:rPr>
            <a:t>GIỮA CÁC BLOCK KHÔNG THẤY SỰ KHÁC BIỆT, CHO THẤY ẢNH HƯỞNG CỦA YẾU TỐ MÔI TRƯỜNG LÀ ĐỒNG ĐỀU, KHÔNG TẠO RA SỰ KHÁC BIỆT GIỮA CÁC BLOCK.</a:t>
          </a:r>
          <a:endParaRPr lang="en-US" sz="1100" b="0" i="0" u="none" strike="noStrike" baseline="0">
            <a:solidFill>
              <a:srgbClr val="FF0000"/>
            </a:solidFill>
            <a:latin typeface="+mn-lt"/>
            <a:ea typeface="+mn-ea"/>
            <a:cs typeface="+mn-cs"/>
          </a:endParaRPr>
        </a:p>
        <a:p>
          <a:endParaRPr lang="en-US" sz="1100" b="0" i="0" u="none" strike="noStrike" baseline="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How to read F Distribution Table used in Analysis of Variance (ANOVA)</a:t>
          </a:r>
          <a:endParaRPr lang="en-US" sz="1100" b="1" i="0" u="none" strike="noStrike" baseline="0">
            <a:solidFill>
              <a:schemeClr val="dk1"/>
            </a:solidFill>
            <a:latin typeface="+mn-lt"/>
            <a:ea typeface="+mn-ea"/>
            <a:cs typeface="+mn-cs"/>
          </a:endParaRPr>
        </a:p>
        <a:p>
          <a:r>
            <a:rPr lang="en-US" sz="1100" b="1" i="0" u="none" strike="noStrike" baseline="0">
              <a:solidFill>
                <a:schemeClr val="dk1"/>
              </a:solidFill>
              <a:latin typeface="+mn-lt"/>
              <a:ea typeface="+mn-ea"/>
              <a:cs typeface="+mn-cs"/>
            </a:rPr>
            <a:t>https://t.me/c/1605387342/133 </a:t>
          </a:r>
        </a:p>
        <a:p>
          <a:r>
            <a:rPr lang="en-US" sz="1100" b="1" i="0" u="none" strike="noStrike" baseline="0">
              <a:solidFill>
                <a:schemeClr val="dk1"/>
              </a:solidFill>
              <a:latin typeface="+mn-lt"/>
              <a:ea typeface="+mn-ea"/>
              <a:cs typeface="+mn-cs"/>
            </a:rPr>
            <a:t>https://www.youtube.com/watch?v=FPqeVhtOXEo </a:t>
          </a:r>
        </a:p>
        <a:p>
          <a:endParaRPr lang="en-US" sz="1100" b="1"/>
        </a:p>
        <a:p>
          <a:r>
            <a:rPr lang="en-US" sz="1100" b="1"/>
            <a:t>TRA BẢNG</a:t>
          </a:r>
        </a:p>
        <a:p>
          <a:r>
            <a:rPr lang="en-US" sz="1100" b="1"/>
            <a:t>http://www.statdistributions.com/f/</a:t>
          </a:r>
        </a:p>
        <a:p>
          <a:r>
            <a:rPr lang="en-US" sz="1100" b="1"/>
            <a:t>https://www.statology.org/f-distribution-calculator/ </a:t>
          </a:r>
        </a:p>
        <a:p>
          <a:r>
            <a:rPr lang="en-US" sz="1100" b="1"/>
            <a:t>https://homepage.divms.uiowa.edu/~mbognar/applets/f.html </a:t>
          </a:r>
        </a:p>
      </xdr:txBody>
    </xdr:sp>
    <xdr:clientData/>
  </xdr:twoCellAnchor>
  <xdr:twoCellAnchor>
    <xdr:from>
      <xdr:col>91</xdr:col>
      <xdr:colOff>28574</xdr:colOff>
      <xdr:row>87</xdr:row>
      <xdr:rowOff>23811</xdr:rowOff>
    </xdr:from>
    <xdr:to>
      <xdr:col>111</xdr:col>
      <xdr:colOff>485775</xdr:colOff>
      <xdr:row>120</xdr:row>
      <xdr:rowOff>9525</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98</xdr:col>
      <xdr:colOff>321526</xdr:colOff>
      <xdr:row>126</xdr:row>
      <xdr:rowOff>66094</xdr:rowOff>
    </xdr:from>
    <xdr:to>
      <xdr:col>141</xdr:col>
      <xdr:colOff>365069</xdr:colOff>
      <xdr:row>193</xdr:row>
      <xdr:rowOff>241444</xdr:rowOff>
    </xdr:to>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69</xdr:col>
      <xdr:colOff>276225</xdr:colOff>
      <xdr:row>92</xdr:row>
      <xdr:rowOff>95250</xdr:rowOff>
    </xdr:from>
    <xdr:to>
      <xdr:col>73</xdr:col>
      <xdr:colOff>657225</xdr:colOff>
      <xdr:row>98</xdr:row>
      <xdr:rowOff>28575</xdr:rowOff>
    </xdr:to>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55540275" y="16440150"/>
          <a:ext cx="2819400" cy="1076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BẬC</a:t>
          </a:r>
          <a:r>
            <a:rPr lang="en-US" sz="1100" b="1" baseline="0"/>
            <a:t> TỰ DO</a:t>
          </a:r>
        </a:p>
        <a:p>
          <a:endParaRPr lang="en-US" sz="1100" b="1" baseline="0"/>
        </a:p>
        <a:p>
          <a:r>
            <a:rPr lang="en-US" sz="1100" b="1" baseline="0"/>
            <a:t>DF1 = 15 (LÀ CÓ 16 NGHIỆM THỨC TRỪ ĐI 1)</a:t>
          </a:r>
        </a:p>
        <a:p>
          <a:endParaRPr lang="en-US" sz="1100" b="1" baseline="0"/>
        </a:p>
        <a:p>
          <a:r>
            <a:rPr lang="en-US" sz="1100" b="1" baseline="0"/>
            <a:t>DF2 = 30 (LÀ CỦA ERROR)</a:t>
          </a:r>
          <a:endParaRPr lang="en-US" sz="1100" b="1"/>
        </a:p>
      </xdr:txBody>
    </xdr:sp>
    <xdr:clientData/>
  </xdr:twoCellAnchor>
  <xdr:twoCellAnchor>
    <xdr:from>
      <xdr:col>71</xdr:col>
      <xdr:colOff>466725</xdr:colOff>
      <xdr:row>98</xdr:row>
      <xdr:rowOff>28575</xdr:rowOff>
    </xdr:from>
    <xdr:to>
      <xdr:col>71</xdr:col>
      <xdr:colOff>495300</xdr:colOff>
      <xdr:row>100</xdr:row>
      <xdr:rowOff>171450</xdr:rowOff>
    </xdr:to>
    <xdr:cxnSp macro="">
      <xdr:nvCxnSpPr>
        <xdr:cNvPr id="22" name="Straight Arrow Connector 21">
          <a:extLst>
            <a:ext uri="{FF2B5EF4-FFF2-40B4-BE49-F238E27FC236}">
              <a16:creationId xmlns:a16="http://schemas.microsoft.com/office/drawing/2014/main" id="{00000000-0008-0000-0000-000016000000}"/>
            </a:ext>
          </a:extLst>
        </xdr:cNvPr>
        <xdr:cNvCxnSpPr>
          <a:stCxn id="18" idx="2"/>
        </xdr:cNvCxnSpPr>
      </xdr:nvCxnSpPr>
      <xdr:spPr>
        <a:xfrm>
          <a:off x="56949975" y="17516475"/>
          <a:ext cx="28575" cy="523875"/>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838200</xdr:colOff>
      <xdr:row>91</xdr:row>
      <xdr:rowOff>95250</xdr:rowOff>
    </xdr:from>
    <xdr:to>
      <xdr:col>77</xdr:col>
      <xdr:colOff>228600</xdr:colOff>
      <xdr:row>97</xdr:row>
      <xdr:rowOff>28575</xdr:rowOff>
    </xdr:to>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58540650" y="16249650"/>
          <a:ext cx="2819400" cy="1076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HÀM</a:t>
          </a:r>
          <a:r>
            <a:rPr lang="en-US" sz="1100" b="1" baseline="0"/>
            <a:t> F.DIST</a:t>
          </a:r>
        </a:p>
        <a:p>
          <a:endParaRPr lang="en-US" sz="1100" b="1" baseline="0"/>
        </a:p>
        <a:p>
          <a:r>
            <a:rPr lang="en-US" sz="1100" b="1" baseline="0"/>
            <a:t>NẾU TRUE LÀ TÍCH LŨY (CUMULATIVE),</a:t>
          </a:r>
        </a:p>
        <a:p>
          <a:r>
            <a:rPr lang="en-US" sz="1100" b="1" baseline="0"/>
            <a:t>FLASE LÀ MẬT ĐỘ XÁC XUẤT (PROBABILITY)</a:t>
          </a:r>
        </a:p>
      </xdr:txBody>
    </xdr:sp>
    <xdr:clientData/>
  </xdr:twoCellAnchor>
  <xdr:twoCellAnchor>
    <xdr:from>
      <xdr:col>75</xdr:col>
      <xdr:colOff>581025</xdr:colOff>
      <xdr:row>97</xdr:row>
      <xdr:rowOff>28575</xdr:rowOff>
    </xdr:from>
    <xdr:to>
      <xdr:col>75</xdr:col>
      <xdr:colOff>771525</xdr:colOff>
      <xdr:row>100</xdr:row>
      <xdr:rowOff>19050</xdr:rowOff>
    </xdr:to>
    <xdr:cxnSp macro="">
      <xdr:nvCxnSpPr>
        <xdr:cNvPr id="42" name="Straight Arrow Connector 41">
          <a:extLst>
            <a:ext uri="{FF2B5EF4-FFF2-40B4-BE49-F238E27FC236}">
              <a16:creationId xmlns:a16="http://schemas.microsoft.com/office/drawing/2014/main" id="{00000000-0008-0000-0000-00002A000000}"/>
            </a:ext>
          </a:extLst>
        </xdr:cNvPr>
        <xdr:cNvCxnSpPr>
          <a:stCxn id="41" idx="2"/>
        </xdr:cNvCxnSpPr>
      </xdr:nvCxnSpPr>
      <xdr:spPr>
        <a:xfrm>
          <a:off x="59950350" y="17325975"/>
          <a:ext cx="190500" cy="561975"/>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342899</xdr:colOff>
      <xdr:row>86</xdr:row>
      <xdr:rowOff>95251</xdr:rowOff>
    </xdr:from>
    <xdr:to>
      <xdr:col>79</xdr:col>
      <xdr:colOff>962025</xdr:colOff>
      <xdr:row>88</xdr:row>
      <xdr:rowOff>152401</xdr:rowOff>
    </xdr:to>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57835799" y="15297151"/>
          <a:ext cx="7448551" cy="4381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CÁCH</a:t>
          </a:r>
          <a:r>
            <a:rPr lang="en-US" sz="2000" b="1" baseline="0"/>
            <a:t> VẼ BẢNG F-DISTRIBUTION ĐỂ TỰ TÌM F-CRITICAL THỦ CÔNG</a:t>
          </a:r>
        </a:p>
      </xdr:txBody>
    </xdr:sp>
    <xdr:clientData/>
  </xdr:twoCellAnchor>
  <xdr:twoCellAnchor>
    <xdr:from>
      <xdr:col>68</xdr:col>
      <xdr:colOff>571500</xdr:colOff>
      <xdr:row>105</xdr:row>
      <xdr:rowOff>47625</xdr:rowOff>
    </xdr:from>
    <xdr:to>
      <xdr:col>73</xdr:col>
      <xdr:colOff>342900</xdr:colOff>
      <xdr:row>109</xdr:row>
      <xdr:rowOff>257175</xdr:rowOff>
    </xdr:to>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55225950" y="18973800"/>
          <a:ext cx="2819400" cy="1076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TẠO</a:t>
          </a:r>
          <a:r>
            <a:rPr lang="en-US" sz="1100" b="1" baseline="0"/>
            <a:t> RA DÃY SỐ F</a:t>
          </a:r>
        </a:p>
      </xdr:txBody>
    </xdr:sp>
    <xdr:clientData/>
  </xdr:twoCellAnchor>
  <xdr:twoCellAnchor>
    <xdr:from>
      <xdr:col>73</xdr:col>
      <xdr:colOff>342900</xdr:colOff>
      <xdr:row>102</xdr:row>
      <xdr:rowOff>47625</xdr:rowOff>
    </xdr:from>
    <xdr:to>
      <xdr:col>73</xdr:col>
      <xdr:colOff>1000125</xdr:colOff>
      <xdr:row>107</xdr:row>
      <xdr:rowOff>100013</xdr:rowOff>
    </xdr:to>
    <xdr:cxnSp macro="">
      <xdr:nvCxnSpPr>
        <xdr:cNvPr id="47" name="Straight Arrow Connector 46">
          <a:extLst>
            <a:ext uri="{FF2B5EF4-FFF2-40B4-BE49-F238E27FC236}">
              <a16:creationId xmlns:a16="http://schemas.microsoft.com/office/drawing/2014/main" id="{00000000-0008-0000-0000-00002F000000}"/>
            </a:ext>
          </a:extLst>
        </xdr:cNvPr>
        <xdr:cNvCxnSpPr>
          <a:stCxn id="46" idx="3"/>
        </xdr:cNvCxnSpPr>
      </xdr:nvCxnSpPr>
      <xdr:spPr>
        <a:xfrm flipV="1">
          <a:off x="58045350" y="18402300"/>
          <a:ext cx="657225" cy="1109663"/>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161925</xdr:colOff>
      <xdr:row>92</xdr:row>
      <xdr:rowOff>180976</xdr:rowOff>
    </xdr:from>
    <xdr:to>
      <xdr:col>81</xdr:col>
      <xdr:colOff>561975</xdr:colOff>
      <xdr:row>96</xdr:row>
      <xdr:rowOff>9526</xdr:rowOff>
    </xdr:to>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63369825" y="16525876"/>
          <a:ext cx="3743325" cy="5905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NẾU</a:t>
          </a:r>
          <a:r>
            <a:rPr lang="en-US" sz="1100" b="1" baseline="0"/>
            <a:t> PROBABILITY + CUMULATIVE SẼ TIẾN DẦN TỪ 0 ĐẾN 1</a:t>
          </a:r>
        </a:p>
      </xdr:txBody>
    </xdr:sp>
    <xdr:clientData/>
  </xdr:twoCellAnchor>
  <xdr:twoCellAnchor>
    <xdr:from>
      <xdr:col>78</xdr:col>
      <xdr:colOff>190502</xdr:colOff>
      <xdr:row>96</xdr:row>
      <xdr:rowOff>9526</xdr:rowOff>
    </xdr:from>
    <xdr:to>
      <xdr:col>79</xdr:col>
      <xdr:colOff>919163</xdr:colOff>
      <xdr:row>101</xdr:row>
      <xdr:rowOff>180975</xdr:rowOff>
    </xdr:to>
    <xdr:cxnSp macro="">
      <xdr:nvCxnSpPr>
        <xdr:cNvPr id="53" name="Straight Arrow Connector 52">
          <a:extLst>
            <a:ext uri="{FF2B5EF4-FFF2-40B4-BE49-F238E27FC236}">
              <a16:creationId xmlns:a16="http://schemas.microsoft.com/office/drawing/2014/main" id="{00000000-0008-0000-0000-000035000000}"/>
            </a:ext>
          </a:extLst>
        </xdr:cNvPr>
        <xdr:cNvCxnSpPr>
          <a:stCxn id="52" idx="2"/>
        </xdr:cNvCxnSpPr>
      </xdr:nvCxnSpPr>
      <xdr:spPr>
        <a:xfrm flipH="1">
          <a:off x="63398402" y="17116426"/>
          <a:ext cx="1843086" cy="1123949"/>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590550</xdr:colOff>
      <xdr:row>97</xdr:row>
      <xdr:rowOff>47625</xdr:rowOff>
    </xdr:from>
    <xdr:to>
      <xdr:col>89</xdr:col>
      <xdr:colOff>142875</xdr:colOff>
      <xdr:row>100</xdr:row>
      <xdr:rowOff>66675</xdr:rowOff>
    </xdr:to>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65122425" y="17345025"/>
          <a:ext cx="2819400" cy="5905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TÍNH</a:t>
          </a:r>
          <a:r>
            <a:rPr lang="en-US" sz="1100" b="1" baseline="0"/>
            <a:t> NGƯỢC LẠI TỪ P-VALUE ĐỂ TÌM RA F-CRITICAL THÌ DÙNG HÀM F.INV.RT (right-tail)</a:t>
          </a:r>
        </a:p>
      </xdr:txBody>
    </xdr:sp>
    <xdr:clientData/>
  </xdr:twoCellAnchor>
  <xdr:twoCellAnchor>
    <xdr:from>
      <xdr:col>82</xdr:col>
      <xdr:colOff>371475</xdr:colOff>
      <xdr:row>196</xdr:row>
      <xdr:rowOff>9526</xdr:rowOff>
    </xdr:from>
    <xdr:to>
      <xdr:col>84</xdr:col>
      <xdr:colOff>495300</xdr:colOff>
      <xdr:row>198</xdr:row>
      <xdr:rowOff>66675</xdr:rowOff>
    </xdr:to>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70704075" y="38090476"/>
          <a:ext cx="1847850" cy="647699"/>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TÌM</a:t>
          </a:r>
          <a:r>
            <a:rPr lang="en-US" sz="1100" b="1" baseline="0"/>
            <a:t> F-CRITICAL NẾU P-VALUE LÀ 0.05</a:t>
          </a:r>
          <a:endParaRPr lang="en-US" sz="1100" b="1"/>
        </a:p>
      </xdr:txBody>
    </xdr:sp>
    <xdr:clientData/>
  </xdr:twoCellAnchor>
  <xdr:twoCellAnchor>
    <xdr:from>
      <xdr:col>123</xdr:col>
      <xdr:colOff>247650</xdr:colOff>
      <xdr:row>182</xdr:row>
      <xdr:rowOff>57150</xdr:rowOff>
    </xdr:from>
    <xdr:to>
      <xdr:col>123</xdr:col>
      <xdr:colOff>247650</xdr:colOff>
      <xdr:row>204</xdr:row>
      <xdr:rowOff>57150</xdr:rowOff>
    </xdr:to>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96297750" y="34109025"/>
          <a:ext cx="0" cy="5972175"/>
        </a:xfrm>
        <a:prstGeom prst="line">
          <a:avLst/>
        </a:prstGeom>
        <a:ln w="38100">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119</xdr:col>
      <xdr:colOff>312780</xdr:colOff>
      <xdr:row>195</xdr:row>
      <xdr:rowOff>271305</xdr:rowOff>
    </xdr:from>
    <xdr:to>
      <xdr:col>132</xdr:col>
      <xdr:colOff>521314</xdr:colOff>
      <xdr:row>222</xdr:row>
      <xdr:rowOff>121322</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rotWithShape="1">
        <a:blip xmlns:r="http://schemas.openxmlformats.org/officeDocument/2006/relationships" r:embed="rId4"/>
        <a:srcRect t="976"/>
        <a:stretch/>
      </xdr:blipFill>
      <xdr:spPr>
        <a:xfrm>
          <a:off x="93924480" y="38056980"/>
          <a:ext cx="8133333" cy="5545967"/>
        </a:xfrm>
        <a:prstGeom prst="rect">
          <a:avLst/>
        </a:prstGeom>
        <a:ln w="38100">
          <a:solidFill>
            <a:srgbClr val="0000FF"/>
          </a:solidFill>
        </a:ln>
      </xdr:spPr>
    </xdr:pic>
    <xdr:clientData/>
  </xdr:twoCellAnchor>
  <xdr:twoCellAnchor>
    <xdr:from>
      <xdr:col>124</xdr:col>
      <xdr:colOff>409574</xdr:colOff>
      <xdr:row>184</xdr:row>
      <xdr:rowOff>200025</xdr:rowOff>
    </xdr:from>
    <xdr:to>
      <xdr:col>130</xdr:col>
      <xdr:colOff>123825</xdr:colOff>
      <xdr:row>187</xdr:row>
      <xdr:rowOff>28575</xdr:rowOff>
    </xdr:to>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97069274" y="34737675"/>
          <a:ext cx="3371851" cy="71437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TÌM</a:t>
          </a:r>
          <a:r>
            <a:rPr lang="en-US" sz="1100" b="1" baseline="0"/>
            <a:t> F-CRITICAL = 2.0148037 NẾU P-VALUE LÀ 0.05.</a:t>
          </a:r>
        </a:p>
        <a:p>
          <a:r>
            <a:rPr lang="en-US" sz="1100" b="1" baseline="0"/>
            <a:t>TỪ PHÍA BÊN PHẢI (RIGHT-TAIL) THÌ DIỆN TÍCH BÊN DƯỚI LÀ 5% (ALPHA = 0.05 HAY P-VALUE = 0.05)</a:t>
          </a:r>
          <a:endParaRPr lang="en-US" sz="1100" b="1"/>
        </a:p>
      </xdr:txBody>
    </xdr:sp>
    <xdr:clientData/>
  </xdr:twoCellAnchor>
  <xdr:twoCellAnchor>
    <xdr:from>
      <xdr:col>53</xdr:col>
      <xdr:colOff>2181225</xdr:colOff>
      <xdr:row>112</xdr:row>
      <xdr:rowOff>123825</xdr:rowOff>
    </xdr:from>
    <xdr:to>
      <xdr:col>53</xdr:col>
      <xdr:colOff>2705100</xdr:colOff>
      <xdr:row>117</xdr:row>
      <xdr:rowOff>123825</xdr:rowOff>
    </xdr:to>
    <xdr:sp macro="" textlink="">
      <xdr:nvSpPr>
        <xdr:cNvPr id="40" name="Arrow: Down 39">
          <a:extLst>
            <a:ext uri="{FF2B5EF4-FFF2-40B4-BE49-F238E27FC236}">
              <a16:creationId xmlns:a16="http://schemas.microsoft.com/office/drawing/2014/main" id="{00000000-0008-0000-0000-000028000000}"/>
            </a:ext>
          </a:extLst>
        </xdr:cNvPr>
        <xdr:cNvSpPr/>
      </xdr:nvSpPr>
      <xdr:spPr>
        <a:xfrm>
          <a:off x="44624625" y="20593050"/>
          <a:ext cx="523875" cy="10572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21</xdr:col>
      <xdr:colOff>426893</xdr:colOff>
      <xdr:row>123</xdr:row>
      <xdr:rowOff>142008</xdr:rowOff>
    </xdr:from>
    <xdr:to>
      <xdr:col>31</xdr:col>
      <xdr:colOff>619166</xdr:colOff>
      <xdr:row>150</xdr:row>
      <xdr:rowOff>59746</xdr:rowOff>
    </xdr:to>
    <xdr:pic>
      <xdr:nvPicPr>
        <xdr:cNvPr id="49" name="Picture 48">
          <a:extLst>
            <a:ext uri="{FF2B5EF4-FFF2-40B4-BE49-F238E27FC236}">
              <a16:creationId xmlns:a16="http://schemas.microsoft.com/office/drawing/2014/main" id="{00000000-0008-0000-0000-00003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370368" y="22916283"/>
          <a:ext cx="9220201" cy="5089813"/>
        </a:xfrm>
        <a:prstGeom prst="rect">
          <a:avLst/>
        </a:prstGeom>
        <a:noFill/>
        <a:ln>
          <a:solidFill>
            <a:srgbClr val="0000FF"/>
          </a:solidFill>
        </a:ln>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942975</xdr:colOff>
      <xdr:row>155</xdr:row>
      <xdr:rowOff>47625</xdr:rowOff>
    </xdr:from>
    <xdr:to>
      <xdr:col>41</xdr:col>
      <xdr:colOff>209550</xdr:colOff>
      <xdr:row>160</xdr:row>
      <xdr:rowOff>57150</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16259175" y="28956000"/>
          <a:ext cx="2876550" cy="962025"/>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CÁCH</a:t>
          </a:r>
          <a:r>
            <a:rPr lang="en-US" sz="1100" baseline="0"/>
            <a:t> TIẾP CẬN CỦA BẢNG ANOVA NÀY LÀ TÍNH LUÔN CẢ SỰ KHÁC BIỆT TRONG NỘI BỘ CÁC GROUP (HAY LÀ CÁC NGHIỆM THỨC), NÊN MỚI CÓ THÔNG SỐ </a:t>
          </a:r>
          <a:r>
            <a:rPr lang="en-US" sz="1100" b="1" baseline="0"/>
            <a:t>WITHIN GROUPS</a:t>
          </a:r>
          <a:endParaRPr lang="en-US" sz="1100" b="1"/>
        </a:p>
      </xdr:txBody>
    </xdr:sp>
    <xdr:clientData/>
  </xdr:twoCellAnchor>
  <xdr:twoCellAnchor>
    <xdr:from>
      <xdr:col>38</xdr:col>
      <xdr:colOff>981075</xdr:colOff>
      <xdr:row>149</xdr:row>
      <xdr:rowOff>95250</xdr:rowOff>
    </xdr:from>
    <xdr:to>
      <xdr:col>39</xdr:col>
      <xdr:colOff>800100</xdr:colOff>
      <xdr:row>155</xdr:row>
      <xdr:rowOff>47625</xdr:rowOff>
    </xdr:to>
    <xdr:cxnSp macro="">
      <xdr:nvCxnSpPr>
        <xdr:cNvPr id="21" name="Straight Arrow Connector 20">
          <a:extLst>
            <a:ext uri="{FF2B5EF4-FFF2-40B4-BE49-F238E27FC236}">
              <a16:creationId xmlns:a16="http://schemas.microsoft.com/office/drawing/2014/main" id="{00000000-0008-0000-0000-000015000000}"/>
            </a:ext>
          </a:extLst>
        </xdr:cNvPr>
        <xdr:cNvCxnSpPr>
          <a:stCxn id="7" idx="0"/>
        </xdr:cNvCxnSpPr>
      </xdr:nvCxnSpPr>
      <xdr:spPr>
        <a:xfrm flipH="1" flipV="1">
          <a:off x="16297275" y="27851100"/>
          <a:ext cx="1400175" cy="11049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43</xdr:col>
      <xdr:colOff>857250</xdr:colOff>
      <xdr:row>154</xdr:row>
      <xdr:rowOff>95250</xdr:rowOff>
    </xdr:from>
    <xdr:to>
      <xdr:col>44</xdr:col>
      <xdr:colOff>914400</xdr:colOff>
      <xdr:row>165</xdr:row>
      <xdr:rowOff>57150</xdr:rowOff>
    </xdr:to>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23526750" y="28813125"/>
          <a:ext cx="2876550" cy="20574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CÁCH</a:t>
          </a:r>
          <a:r>
            <a:rPr lang="en-US" sz="1100" b="1" baseline="0"/>
            <a:t> TIẾP CẬN CỦA BẢNG ANOVA NÀY CHO RA CON SỐ P-VALUE CỦA F TÍNH ĐỂ TỪ ĐÓ TỰ NGƯỜI DÙNG SO SÁNH COI NHỎ HƠN P-VALUE 0.05 (ĐÃ CHỌN LÚC ĐẦU) HAY KHÔNG ĐỂ BIẾT LÀ CÁC NHÓM/NGHIỆM THỨC NÀY KHÁC BIỆT CÓ Ý NGHĨA THỐNG KÊ KHÔNG.</a:t>
          </a:r>
        </a:p>
        <a:p>
          <a:endParaRPr lang="en-US" sz="1100" b="1" baseline="0"/>
        </a:p>
        <a:p>
          <a:r>
            <a:rPr lang="en-US" sz="1100" b="1" baseline="0"/>
            <a:t>Ở ĐÂY P-VALUE CỦA F TÍNH NHỎ HƠN 0.001 NÊN KÝ HIỆU *** LÀ KHÁC BIỆT RẤT CÓ Ý NGHĨA THỐNG KÊ.</a:t>
          </a:r>
          <a:endParaRPr lang="en-US" sz="1100" b="1"/>
        </a:p>
      </xdr:txBody>
    </xdr:sp>
    <xdr:clientData/>
  </xdr:twoCellAnchor>
  <xdr:twoCellAnchor>
    <xdr:from>
      <xdr:col>43</xdr:col>
      <xdr:colOff>1504951</xdr:colOff>
      <xdr:row>149</xdr:row>
      <xdr:rowOff>0</xdr:rowOff>
    </xdr:from>
    <xdr:to>
      <xdr:col>43</xdr:col>
      <xdr:colOff>2295525</xdr:colOff>
      <xdr:row>154</xdr:row>
      <xdr:rowOff>95250</xdr:rowOff>
    </xdr:to>
    <xdr:cxnSp macro="">
      <xdr:nvCxnSpPr>
        <xdr:cNvPr id="55" name="Straight Arrow Connector 54">
          <a:extLst>
            <a:ext uri="{FF2B5EF4-FFF2-40B4-BE49-F238E27FC236}">
              <a16:creationId xmlns:a16="http://schemas.microsoft.com/office/drawing/2014/main" id="{00000000-0008-0000-0000-000037000000}"/>
            </a:ext>
          </a:extLst>
        </xdr:cNvPr>
        <xdr:cNvCxnSpPr>
          <a:stCxn id="54" idx="0"/>
        </xdr:cNvCxnSpPr>
      </xdr:nvCxnSpPr>
      <xdr:spPr>
        <a:xfrm flipH="1" flipV="1">
          <a:off x="24174451" y="27755850"/>
          <a:ext cx="790574"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43</xdr:col>
      <xdr:colOff>342900</xdr:colOff>
      <xdr:row>117</xdr:row>
      <xdr:rowOff>76200</xdr:rowOff>
    </xdr:from>
    <xdr:to>
      <xdr:col>46</xdr:col>
      <xdr:colOff>2809876</xdr:colOff>
      <xdr:row>129</xdr:row>
      <xdr:rowOff>152400</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23012400" y="21602700"/>
          <a:ext cx="8239126" cy="24765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CÔNG</a:t>
          </a:r>
          <a:r>
            <a:rPr lang="en-US" sz="1600" b="1" baseline="0"/>
            <a:t> THỨC TÍNH BẬC TỰ DO CỦA SAI SỐ TRONG TRƯỜNG HỢP </a:t>
          </a:r>
          <a:r>
            <a:rPr lang="en-US" sz="1600" b="1" baseline="0">
              <a:solidFill>
                <a:srgbClr val="FF0000"/>
              </a:solidFill>
            </a:rPr>
            <a:t>RCBD</a:t>
          </a:r>
          <a:r>
            <a:rPr lang="en-US" sz="1600" b="1" baseline="0"/>
            <a:t> LÀ:</a:t>
          </a:r>
        </a:p>
        <a:p>
          <a:r>
            <a:rPr lang="en-US" sz="1600" b="1" baseline="0"/>
            <a:t>b là block; k là nghiệm thức; n là lần lặp lại trong mỗi block (thường n = 1)</a:t>
          </a:r>
        </a:p>
        <a:p>
          <a:endParaRPr lang="en-US" sz="1600" b="1" baseline="0">
            <a:solidFill>
              <a:srgbClr val="FF0000"/>
            </a:solidFill>
          </a:endParaRPr>
        </a:p>
        <a:p>
          <a:r>
            <a:rPr lang="en-US" sz="1600" b="1" baseline="0">
              <a:solidFill>
                <a:srgbClr val="FF0000"/>
              </a:solidFill>
            </a:rPr>
            <a:t>Degree of freedom of error (Df_e) = (b - 1) × (k - 1) = b × k - k - b + 1</a:t>
          </a:r>
        </a:p>
        <a:p>
          <a:endParaRPr lang="en-US" sz="1600" b="1" baseline="0"/>
        </a:p>
        <a:p>
          <a:r>
            <a:rPr lang="en-US" sz="1600" b="1" baseline="0"/>
            <a:t>CÔNG THỨC NÀY KHÁC VỚI CÁCH TÍNH BẬC TỰ DO CỦA SAI SỐ TRONG TRƯỜNG HỢP </a:t>
          </a:r>
          <a:r>
            <a:rPr lang="en-US" sz="1600" b="1" baseline="0">
              <a:solidFill>
                <a:srgbClr val="FF0000"/>
              </a:solidFill>
            </a:rPr>
            <a:t>CRD</a:t>
          </a:r>
          <a:r>
            <a:rPr lang="en-US" sz="1600" b="1" baseline="0"/>
            <a:t> LÀ:</a:t>
          </a:r>
        </a:p>
        <a:p>
          <a:r>
            <a:rPr lang="en-US" sz="1600" b="1" baseline="0"/>
            <a:t>r là lần lặp lại, k là nghiệm thức</a:t>
          </a:r>
        </a:p>
        <a:p>
          <a:endParaRPr lang="en-US" sz="1600" b="1" baseline="0"/>
        </a:p>
        <a:p>
          <a:r>
            <a:rPr lang="en-US" sz="1600" b="1" baseline="0">
              <a:solidFill>
                <a:srgbClr val="FF0000"/>
              </a:solidFill>
            </a:rPr>
            <a:t>Degree of freedom of error (Df_e) = (r </a:t>
          </a:r>
          <a:r>
            <a:rPr lang="en-US" sz="1600" b="1" baseline="0">
              <a:solidFill>
                <a:srgbClr val="FF0000"/>
              </a:solidFill>
              <a:latin typeface="+mn-lt"/>
              <a:ea typeface="+mn-ea"/>
              <a:cs typeface="+mn-cs"/>
            </a:rPr>
            <a:t>× k - 1) - (k - 1) = r × k - k = k × (r - 1)  </a:t>
          </a:r>
          <a:r>
            <a:rPr lang="en-US" sz="1100" b="1" baseline="0">
              <a:solidFill>
                <a:schemeClr val="dk1"/>
              </a:solidFill>
              <a:effectLst/>
              <a:latin typeface="+mn-lt"/>
              <a:ea typeface="+mn-ea"/>
              <a:cs typeface="+mn-cs"/>
            </a:rPr>
            <a:t> </a:t>
          </a:r>
          <a:endParaRPr lang="en-US" sz="1600" b="1" baseline="0"/>
        </a:p>
        <a:p>
          <a:endParaRPr lang="en-US" sz="1600" b="1"/>
        </a:p>
      </xdr:txBody>
    </xdr:sp>
    <xdr:clientData/>
  </xdr:twoCellAnchor>
  <xdr:twoCellAnchor>
    <xdr:from>
      <xdr:col>42</xdr:col>
      <xdr:colOff>1876425</xdr:colOff>
      <xdr:row>110</xdr:row>
      <xdr:rowOff>85725</xdr:rowOff>
    </xdr:from>
    <xdr:to>
      <xdr:col>44</xdr:col>
      <xdr:colOff>1643063</xdr:colOff>
      <xdr:row>117</xdr:row>
      <xdr:rowOff>76200</xdr:rowOff>
    </xdr:to>
    <xdr:cxnSp macro="">
      <xdr:nvCxnSpPr>
        <xdr:cNvPr id="59" name="Straight Arrow Connector 58">
          <a:extLst>
            <a:ext uri="{FF2B5EF4-FFF2-40B4-BE49-F238E27FC236}">
              <a16:creationId xmlns:a16="http://schemas.microsoft.com/office/drawing/2014/main" id="{00000000-0008-0000-0000-00003B000000}"/>
            </a:ext>
          </a:extLst>
        </xdr:cNvPr>
        <xdr:cNvCxnSpPr>
          <a:stCxn id="58" idx="0"/>
        </xdr:cNvCxnSpPr>
      </xdr:nvCxnSpPr>
      <xdr:spPr>
        <a:xfrm flipH="1" flipV="1">
          <a:off x="21907500" y="20173950"/>
          <a:ext cx="5224463" cy="142875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53</xdr:col>
      <xdr:colOff>161924</xdr:colOff>
      <xdr:row>154</xdr:row>
      <xdr:rowOff>133349</xdr:rowOff>
    </xdr:from>
    <xdr:to>
      <xdr:col>64</xdr:col>
      <xdr:colOff>28575</xdr:colOff>
      <xdr:row>178</xdr:row>
      <xdr:rowOff>114300</xdr:rowOff>
    </xdr:to>
    <xdr:graphicFrame macro="">
      <xdr:nvGraphicFramePr>
        <xdr:cNvPr id="45" name="Chart 44">
          <a:extLst>
            <a:ext uri="{FF2B5EF4-FFF2-40B4-BE49-F238E27FC236}">
              <a16:creationId xmlns:a16="http://schemas.microsoft.com/office/drawing/2014/main" id="{00000000-0008-0000-00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46</xdr:col>
      <xdr:colOff>6223000</xdr:colOff>
      <xdr:row>187</xdr:row>
      <xdr:rowOff>76200</xdr:rowOff>
    </xdr:from>
    <xdr:to>
      <xdr:col>47</xdr:col>
      <xdr:colOff>1733550</xdr:colOff>
      <xdr:row>189</xdr:row>
      <xdr:rowOff>88900</xdr:rowOff>
    </xdr:to>
    <xdr:sp macro="" textlink="">
      <xdr:nvSpPr>
        <xdr:cNvPr id="73" name="TextBox 72">
          <a:extLst>
            <a:ext uri="{FF2B5EF4-FFF2-40B4-BE49-F238E27FC236}">
              <a16:creationId xmlns:a16="http://schemas.microsoft.com/office/drawing/2014/main" id="{00000000-0008-0000-0000-000049000000}"/>
            </a:ext>
          </a:extLst>
        </xdr:cNvPr>
        <xdr:cNvSpPr txBox="1"/>
      </xdr:nvSpPr>
      <xdr:spPr>
        <a:xfrm>
          <a:off x="34683700" y="35483800"/>
          <a:ext cx="2876550" cy="5969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SẮP</a:t>
          </a:r>
          <a:r>
            <a:rPr lang="en-US" sz="1100" b="1" baseline="0"/>
            <a:t> XẾP DỮ LIỆU TỪ LỚN ĐẾN BÉ ĐỂ THUẬN TIỆN PHÂN HẠNG LSD</a:t>
          </a:r>
          <a:endParaRPr lang="en-US" sz="1100" b="1"/>
        </a:p>
      </xdr:txBody>
    </xdr:sp>
    <xdr:clientData/>
  </xdr:twoCellAnchor>
  <xdr:twoCellAnchor>
    <xdr:from>
      <xdr:col>53</xdr:col>
      <xdr:colOff>2758016</xdr:colOff>
      <xdr:row>179</xdr:row>
      <xdr:rowOff>99483</xdr:rowOff>
    </xdr:from>
    <xdr:to>
      <xdr:col>53</xdr:col>
      <xdr:colOff>3276600</xdr:colOff>
      <xdr:row>183</xdr:row>
      <xdr:rowOff>89958</xdr:rowOff>
    </xdr:to>
    <xdr:sp macro="" textlink="">
      <xdr:nvSpPr>
        <xdr:cNvPr id="48" name="Arrow: Down 47">
          <a:extLst>
            <a:ext uri="{FF2B5EF4-FFF2-40B4-BE49-F238E27FC236}">
              <a16:creationId xmlns:a16="http://schemas.microsoft.com/office/drawing/2014/main" id="{00000000-0008-0000-0000-000030000000}"/>
            </a:ext>
          </a:extLst>
        </xdr:cNvPr>
        <xdr:cNvSpPr/>
      </xdr:nvSpPr>
      <xdr:spPr>
        <a:xfrm>
          <a:off x="45601466" y="33579858"/>
          <a:ext cx="518584" cy="7524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52</xdr:col>
      <xdr:colOff>470387</xdr:colOff>
      <xdr:row>200</xdr:row>
      <xdr:rowOff>158261</xdr:rowOff>
    </xdr:from>
    <xdr:to>
      <xdr:col>71</xdr:col>
      <xdr:colOff>28575</xdr:colOff>
      <xdr:row>229</xdr:row>
      <xdr:rowOff>81329</xdr:rowOff>
    </xdr:to>
    <xdr:graphicFrame macro="">
      <xdr:nvGraphicFramePr>
        <xdr:cNvPr id="50" name="Chart 49">
          <a:extLst>
            <a:ext uri="{FF2B5EF4-FFF2-40B4-BE49-F238E27FC236}">
              <a16:creationId xmlns:a16="http://schemas.microsoft.com/office/drawing/2014/main" id="{00000000-0008-0000-0000-00003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67</xdr:col>
      <xdr:colOff>85725</xdr:colOff>
      <xdr:row>204</xdr:row>
      <xdr:rowOff>9525</xdr:rowOff>
    </xdr:from>
    <xdr:to>
      <xdr:col>67</xdr:col>
      <xdr:colOff>85725</xdr:colOff>
      <xdr:row>207</xdr:row>
      <xdr:rowOff>38100</xdr:rowOff>
    </xdr:to>
    <xdr:cxnSp macro="">
      <xdr:nvCxnSpPr>
        <xdr:cNvPr id="65" name="Straight Arrow Connector 64">
          <a:extLst>
            <a:ext uri="{FF2B5EF4-FFF2-40B4-BE49-F238E27FC236}">
              <a16:creationId xmlns:a16="http://schemas.microsoft.com/office/drawing/2014/main" id="{00000000-0008-0000-0000-000041000000}"/>
            </a:ext>
          </a:extLst>
        </xdr:cNvPr>
        <xdr:cNvCxnSpPr/>
      </xdr:nvCxnSpPr>
      <xdr:spPr>
        <a:xfrm>
          <a:off x="54530625" y="40033575"/>
          <a:ext cx="0" cy="600075"/>
        </a:xfrm>
        <a:prstGeom prst="straightConnector1">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67</xdr:col>
      <xdr:colOff>161925</xdr:colOff>
      <xdr:row>204</xdr:row>
      <xdr:rowOff>95249</xdr:rowOff>
    </xdr:from>
    <xdr:to>
      <xdr:col>69</xdr:col>
      <xdr:colOff>314325</xdr:colOff>
      <xdr:row>207</xdr:row>
      <xdr:rowOff>9524</xdr:rowOff>
    </xdr:to>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54606825" y="40119299"/>
          <a:ext cx="13716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LSD ở</a:t>
          </a:r>
          <a:r>
            <a:rPr lang="en-US" sz="1100" b="1" baseline="0"/>
            <a:t> alpha = 0.05</a:t>
          </a:r>
        </a:p>
        <a:p>
          <a:r>
            <a:rPr lang="en-US" sz="1100" b="1" baseline="0"/>
            <a:t>1.609</a:t>
          </a:r>
          <a:endParaRPr lang="en-US" sz="1100" b="1"/>
        </a:p>
      </xdr:txBody>
    </xdr:sp>
    <xdr:clientData/>
  </xdr:twoCellAnchor>
  <xdr:twoCellAnchor>
    <xdr:from>
      <xdr:col>53</xdr:col>
      <xdr:colOff>1524000</xdr:colOff>
      <xdr:row>206</xdr:row>
      <xdr:rowOff>152400</xdr:rowOff>
    </xdr:from>
    <xdr:to>
      <xdr:col>53</xdr:col>
      <xdr:colOff>1524000</xdr:colOff>
      <xdr:row>209</xdr:row>
      <xdr:rowOff>180975</xdr:rowOff>
    </xdr:to>
    <xdr:cxnSp macro="">
      <xdr:nvCxnSpPr>
        <xdr:cNvPr id="84" name="Straight Arrow Connector 83">
          <a:extLst>
            <a:ext uri="{FF2B5EF4-FFF2-40B4-BE49-F238E27FC236}">
              <a16:creationId xmlns:a16="http://schemas.microsoft.com/office/drawing/2014/main" id="{00000000-0008-0000-0000-000054000000}"/>
            </a:ext>
          </a:extLst>
        </xdr:cNvPr>
        <xdr:cNvCxnSpPr/>
      </xdr:nvCxnSpPr>
      <xdr:spPr>
        <a:xfrm>
          <a:off x="44367450" y="40557450"/>
          <a:ext cx="0" cy="600075"/>
        </a:xfrm>
        <a:prstGeom prst="straightConnector1">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53</xdr:col>
      <xdr:colOff>857250</xdr:colOff>
      <xdr:row>209</xdr:row>
      <xdr:rowOff>152400</xdr:rowOff>
    </xdr:from>
    <xdr:to>
      <xdr:col>62</xdr:col>
      <xdr:colOff>504825</xdr:colOff>
      <xdr:row>209</xdr:row>
      <xdr:rowOff>152400</xdr:rowOff>
    </xdr:to>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43700700" y="41128950"/>
          <a:ext cx="8201025" cy="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53</xdr:col>
      <xdr:colOff>2286000</xdr:colOff>
      <xdr:row>208</xdr:row>
      <xdr:rowOff>57150</xdr:rowOff>
    </xdr:from>
    <xdr:to>
      <xdr:col>53</xdr:col>
      <xdr:colOff>2286000</xdr:colOff>
      <xdr:row>211</xdr:row>
      <xdr:rowOff>85725</xdr:rowOff>
    </xdr:to>
    <xdr:cxnSp macro="">
      <xdr:nvCxnSpPr>
        <xdr:cNvPr id="88" name="Straight Arrow Connector 87">
          <a:extLst>
            <a:ext uri="{FF2B5EF4-FFF2-40B4-BE49-F238E27FC236}">
              <a16:creationId xmlns:a16="http://schemas.microsoft.com/office/drawing/2014/main" id="{00000000-0008-0000-0000-000058000000}"/>
            </a:ext>
          </a:extLst>
        </xdr:cNvPr>
        <xdr:cNvCxnSpPr/>
      </xdr:nvCxnSpPr>
      <xdr:spPr>
        <a:xfrm>
          <a:off x="45129450" y="40843200"/>
          <a:ext cx="0" cy="600075"/>
        </a:xfrm>
        <a:prstGeom prst="straightConnector1">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53</xdr:col>
      <xdr:colOff>2209800</xdr:colOff>
      <xdr:row>211</xdr:row>
      <xdr:rowOff>85725</xdr:rowOff>
    </xdr:from>
    <xdr:to>
      <xdr:col>62</xdr:col>
      <xdr:colOff>466725</xdr:colOff>
      <xdr:row>211</xdr:row>
      <xdr:rowOff>85725</xdr:rowOff>
    </xdr:to>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45053250" y="41443275"/>
          <a:ext cx="6810375" cy="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53</xdr:col>
      <xdr:colOff>3076575</xdr:colOff>
      <xdr:row>208</xdr:row>
      <xdr:rowOff>161925</xdr:rowOff>
    </xdr:from>
    <xdr:to>
      <xdr:col>53</xdr:col>
      <xdr:colOff>3076575</xdr:colOff>
      <xdr:row>212</xdr:row>
      <xdr:rowOff>0</xdr:rowOff>
    </xdr:to>
    <xdr:cxnSp macro="">
      <xdr:nvCxnSpPr>
        <xdr:cNvPr id="93" name="Straight Arrow Connector 92">
          <a:extLst>
            <a:ext uri="{FF2B5EF4-FFF2-40B4-BE49-F238E27FC236}">
              <a16:creationId xmlns:a16="http://schemas.microsoft.com/office/drawing/2014/main" id="{00000000-0008-0000-0000-00005D000000}"/>
            </a:ext>
          </a:extLst>
        </xdr:cNvPr>
        <xdr:cNvCxnSpPr/>
      </xdr:nvCxnSpPr>
      <xdr:spPr>
        <a:xfrm>
          <a:off x="45920025" y="40947975"/>
          <a:ext cx="0" cy="600075"/>
        </a:xfrm>
        <a:prstGeom prst="straightConnector1">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53</xdr:col>
      <xdr:colOff>3028950</xdr:colOff>
      <xdr:row>211</xdr:row>
      <xdr:rowOff>180975</xdr:rowOff>
    </xdr:from>
    <xdr:to>
      <xdr:col>64</xdr:col>
      <xdr:colOff>66675</xdr:colOff>
      <xdr:row>211</xdr:row>
      <xdr:rowOff>180975</xdr:rowOff>
    </xdr:to>
    <xdr:cxnSp macro="">
      <xdr:nvCxnSpPr>
        <xdr:cNvPr id="94" name="Straight Connector 93">
          <a:extLst>
            <a:ext uri="{FF2B5EF4-FFF2-40B4-BE49-F238E27FC236}">
              <a16:creationId xmlns:a16="http://schemas.microsoft.com/office/drawing/2014/main" id="{00000000-0008-0000-0000-00005E000000}"/>
            </a:ext>
          </a:extLst>
        </xdr:cNvPr>
        <xdr:cNvCxnSpPr/>
      </xdr:nvCxnSpPr>
      <xdr:spPr>
        <a:xfrm>
          <a:off x="45872400" y="41538525"/>
          <a:ext cx="6810375" cy="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57</xdr:col>
      <xdr:colOff>28575</xdr:colOff>
      <xdr:row>210</xdr:row>
      <xdr:rowOff>85725</xdr:rowOff>
    </xdr:from>
    <xdr:to>
      <xdr:col>57</xdr:col>
      <xdr:colOff>28575</xdr:colOff>
      <xdr:row>213</xdr:row>
      <xdr:rowOff>114300</xdr:rowOff>
    </xdr:to>
    <xdr:cxnSp macro="">
      <xdr:nvCxnSpPr>
        <xdr:cNvPr id="95" name="Straight Arrow Connector 94">
          <a:extLst>
            <a:ext uri="{FF2B5EF4-FFF2-40B4-BE49-F238E27FC236}">
              <a16:creationId xmlns:a16="http://schemas.microsoft.com/office/drawing/2014/main" id="{00000000-0008-0000-0000-00005F000000}"/>
            </a:ext>
          </a:extLst>
        </xdr:cNvPr>
        <xdr:cNvCxnSpPr/>
      </xdr:nvCxnSpPr>
      <xdr:spPr>
        <a:xfrm>
          <a:off x="48377475" y="41252775"/>
          <a:ext cx="0" cy="600075"/>
        </a:xfrm>
        <a:prstGeom prst="straightConnector1">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55</xdr:col>
      <xdr:colOff>333375</xdr:colOff>
      <xdr:row>213</xdr:row>
      <xdr:rowOff>104775</xdr:rowOff>
    </xdr:from>
    <xdr:to>
      <xdr:col>66</xdr:col>
      <xdr:colOff>438150</xdr:colOff>
      <xdr:row>213</xdr:row>
      <xdr:rowOff>104775</xdr:rowOff>
    </xdr:to>
    <xdr:cxnSp macro="">
      <xdr:nvCxnSpPr>
        <xdr:cNvPr id="96" name="Straight Connector 95">
          <a:extLst>
            <a:ext uri="{FF2B5EF4-FFF2-40B4-BE49-F238E27FC236}">
              <a16:creationId xmlns:a16="http://schemas.microsoft.com/office/drawing/2014/main" id="{00000000-0008-0000-0000-000060000000}"/>
            </a:ext>
          </a:extLst>
        </xdr:cNvPr>
        <xdr:cNvCxnSpPr/>
      </xdr:nvCxnSpPr>
      <xdr:spPr>
        <a:xfrm>
          <a:off x="47463075" y="41843325"/>
          <a:ext cx="6810375" cy="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54</xdr:col>
      <xdr:colOff>228600</xdr:colOff>
      <xdr:row>210</xdr:row>
      <xdr:rowOff>28575</xdr:rowOff>
    </xdr:from>
    <xdr:to>
      <xdr:col>54</xdr:col>
      <xdr:colOff>228600</xdr:colOff>
      <xdr:row>213</xdr:row>
      <xdr:rowOff>57150</xdr:rowOff>
    </xdr:to>
    <xdr:cxnSp macro="">
      <xdr:nvCxnSpPr>
        <xdr:cNvPr id="97" name="Straight Arrow Connector 96">
          <a:extLst>
            <a:ext uri="{FF2B5EF4-FFF2-40B4-BE49-F238E27FC236}">
              <a16:creationId xmlns:a16="http://schemas.microsoft.com/office/drawing/2014/main" id="{00000000-0008-0000-0000-000061000000}"/>
            </a:ext>
          </a:extLst>
        </xdr:cNvPr>
        <xdr:cNvCxnSpPr/>
      </xdr:nvCxnSpPr>
      <xdr:spPr>
        <a:xfrm>
          <a:off x="46748700" y="41195625"/>
          <a:ext cx="0" cy="600075"/>
        </a:xfrm>
        <a:prstGeom prst="straightConnector1">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54</xdr:col>
      <xdr:colOff>180975</xdr:colOff>
      <xdr:row>213</xdr:row>
      <xdr:rowOff>38100</xdr:rowOff>
    </xdr:from>
    <xdr:to>
      <xdr:col>65</xdr:col>
      <xdr:colOff>285750</xdr:colOff>
      <xdr:row>213</xdr:row>
      <xdr:rowOff>38100</xdr:rowOff>
    </xdr:to>
    <xdr:cxnSp macro="">
      <xdr:nvCxnSpPr>
        <xdr:cNvPr id="98" name="Straight Connector 97">
          <a:extLst>
            <a:ext uri="{FF2B5EF4-FFF2-40B4-BE49-F238E27FC236}">
              <a16:creationId xmlns:a16="http://schemas.microsoft.com/office/drawing/2014/main" id="{00000000-0008-0000-0000-000062000000}"/>
            </a:ext>
          </a:extLst>
        </xdr:cNvPr>
        <xdr:cNvCxnSpPr/>
      </xdr:nvCxnSpPr>
      <xdr:spPr>
        <a:xfrm>
          <a:off x="46701075" y="41776650"/>
          <a:ext cx="6810375" cy="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59</xdr:col>
      <xdr:colOff>514351</xdr:colOff>
      <xdr:row>252</xdr:row>
      <xdr:rowOff>99927</xdr:rowOff>
    </xdr:from>
    <xdr:to>
      <xdr:col>67</xdr:col>
      <xdr:colOff>928256</xdr:colOff>
      <xdr:row>420</xdr:row>
      <xdr:rowOff>133350</xdr:rowOff>
    </xdr:to>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53073301" y="49287027"/>
          <a:ext cx="6214630" cy="35771223"/>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0000"/>
              </a:solidFill>
            </a:rPr>
            <a:t>SO</a:t>
          </a:r>
          <a:r>
            <a:rPr lang="en-US" sz="1600" b="1" baseline="0">
              <a:solidFill>
                <a:srgbClr val="FF0000"/>
              </a:solidFill>
            </a:rPr>
            <a:t> SÁNH KẾT QUẢ CHẠY SAS CHO THÍ NGHIỆM RCBD </a:t>
          </a:r>
          <a:endParaRPr lang="en-US" sz="1600" b="1">
            <a:solidFill>
              <a:srgbClr val="FF0000"/>
            </a:solidFill>
          </a:endParaRPr>
        </a:p>
        <a:p>
          <a:r>
            <a:rPr lang="en-US" sz="1100"/>
            <a:t>CHÚ</a:t>
          </a:r>
          <a:r>
            <a:rPr lang="en-US" sz="1100" baseline="0"/>
            <a:t> Ý TÊN NGHIỆM THỨC PHẢI VIẾT LIỀN, KO CÓ KÝ TỰ ĐẶC BIỆT VÌ SAS RẤT DỄ BỊ NHẠY CHUYỆN NÀY</a:t>
          </a:r>
          <a:endParaRPr lang="en-US" sz="1100"/>
        </a:p>
        <a:p>
          <a:endParaRPr lang="en-US" sz="1100"/>
        </a:p>
        <a:p>
          <a:r>
            <a:rPr lang="en-US" sz="1100" b="1"/>
            <a:t>TÊN</a:t>
          </a:r>
          <a:r>
            <a:rPr lang="en-US" sz="1100" b="1" baseline="0"/>
            <a:t> BLOCK KHI CHẠY SAS CHỈ CẦN KÝ HIỆU 1, 2, 3. CÒN KHI CHẠY BÊN R THÌ KÝ HIỆU BLOCK1, BLOCK2, BLOCK3.</a:t>
          </a:r>
          <a:endParaRPr lang="en-US" sz="1100" b="1"/>
        </a:p>
        <a:p>
          <a:r>
            <a:rPr lang="en-US" sz="1100"/>
            <a:t>--------------</a:t>
          </a:r>
        </a:p>
        <a:p>
          <a:r>
            <a:rPr lang="en-US" sz="1100"/>
            <a:t>Data; </a:t>
          </a:r>
        </a:p>
        <a:p>
          <a:r>
            <a:rPr lang="en-US" sz="1100"/>
            <a:t>Input Rep $ T $ Y; </a:t>
          </a:r>
        </a:p>
        <a:p>
          <a:r>
            <a:rPr lang="en-US" sz="1100"/>
            <a:t>Cards;</a:t>
          </a:r>
        </a:p>
        <a:p>
          <a:r>
            <a:rPr lang="en-US" sz="1100"/>
            <a:t>1	TAL102	9.66</a:t>
          </a:r>
        </a:p>
        <a:p>
          <a:r>
            <a:rPr lang="en-US" sz="1100"/>
            <a:t>1	TAL379	9.36</a:t>
          </a:r>
        </a:p>
        <a:p>
          <a:r>
            <a:rPr lang="en-US" sz="1100"/>
            <a:t>1	TAL206	8.41</a:t>
          </a:r>
        </a:p>
        <a:p>
          <a:r>
            <a:rPr lang="en-US" sz="1100"/>
            <a:t>1	TAL435	8.61</a:t>
          </a:r>
        </a:p>
        <a:p>
          <a:r>
            <a:rPr lang="en-US" sz="1100"/>
            <a:t>1	TAL411	9.20</a:t>
          </a:r>
        </a:p>
        <a:p>
          <a:r>
            <a:rPr lang="en-US" sz="1100"/>
            <a:t>1	ALLEN527	8.11</a:t>
          </a:r>
        </a:p>
        <a:p>
          <a:r>
            <a:rPr lang="en-US" sz="1100"/>
            <a:t>1	TAL211	8.83</a:t>
          </a:r>
        </a:p>
        <a:p>
          <a:r>
            <a:rPr lang="en-US" sz="1100"/>
            <a:t>1	TAL487	6.27</a:t>
          </a:r>
        </a:p>
        <a:p>
          <a:r>
            <a:rPr lang="en-US" sz="1100"/>
            <a:t>1	CB1795	6.79</a:t>
          </a:r>
        </a:p>
        <a:p>
          <a:r>
            <a:rPr lang="en-US" sz="1100"/>
            <a:t>1	TAL650	6.95</a:t>
          </a:r>
        </a:p>
        <a:p>
          <a:r>
            <a:rPr lang="en-US" sz="1100"/>
            <a:t>1	TAL649	6.55</a:t>
          </a:r>
        </a:p>
        <a:p>
          <a:r>
            <a:rPr lang="en-US" sz="1100"/>
            <a:t>1	TAL860	6.00</a:t>
          </a:r>
        </a:p>
        <a:p>
          <a:r>
            <a:rPr lang="en-US" sz="1100"/>
            <a:t>1	TAL183	6.11</a:t>
          </a:r>
        </a:p>
        <a:p>
          <a:r>
            <a:rPr lang="en-US" sz="1100"/>
            <a:t>1	TAL378	5.39</a:t>
          </a:r>
        </a:p>
        <a:p>
          <a:r>
            <a:rPr lang="en-US" sz="1100"/>
            <a:t>1	CONTROL1	1.53</a:t>
          </a:r>
        </a:p>
        <a:p>
          <a:r>
            <a:rPr lang="en-US" sz="1100"/>
            <a:t>1	CONTROL2	6.41</a:t>
          </a:r>
        </a:p>
        <a:p>
          <a:r>
            <a:rPr lang="en-US" sz="1100"/>
            <a:t>2	TAL102	10.60</a:t>
          </a:r>
        </a:p>
        <a:p>
          <a:r>
            <a:rPr lang="en-US" sz="1100"/>
            <a:t>2	TAL379	9.00</a:t>
          </a:r>
        </a:p>
        <a:p>
          <a:r>
            <a:rPr lang="en-US" sz="1100"/>
            <a:t>2	TAL206	9.44</a:t>
          </a:r>
        </a:p>
        <a:p>
          <a:r>
            <a:rPr lang="en-US" sz="1100"/>
            <a:t>2	TAL435	9.23</a:t>
          </a:r>
        </a:p>
        <a:p>
          <a:r>
            <a:rPr lang="en-US" sz="1100"/>
            <a:t>2	TAL411	8.19</a:t>
          </a:r>
        </a:p>
        <a:p>
          <a:r>
            <a:rPr lang="en-US" sz="1100"/>
            <a:t>2	ALLEN527	8.82</a:t>
          </a:r>
        </a:p>
        <a:p>
          <a:r>
            <a:rPr lang="en-US" sz="1100"/>
            <a:t>2	TAL211	6.32</a:t>
          </a:r>
        </a:p>
        <a:p>
          <a:r>
            <a:rPr lang="en-US" sz="1100"/>
            <a:t>2	TAL487	8.67</a:t>
          </a:r>
        </a:p>
        <a:p>
          <a:r>
            <a:rPr lang="en-US" sz="1100"/>
            <a:t>2	CB1795	8.17</a:t>
          </a:r>
        </a:p>
        <a:p>
          <a:r>
            <a:rPr lang="en-US" sz="1100"/>
            <a:t>2	TAL650	5.83</a:t>
          </a:r>
        </a:p>
        <a:p>
          <a:r>
            <a:rPr lang="en-US" sz="1100"/>
            <a:t>2	TAL649	4.82</a:t>
          </a:r>
        </a:p>
        <a:p>
          <a:r>
            <a:rPr lang="en-US" sz="1100"/>
            <a:t>2	TAL860	4.83</a:t>
          </a:r>
        </a:p>
        <a:p>
          <a:r>
            <a:rPr lang="en-US" sz="1100"/>
            <a:t>2	TAL183	3.46</a:t>
          </a:r>
        </a:p>
        <a:p>
          <a:r>
            <a:rPr lang="en-US" sz="1100"/>
            <a:t>2	TAL378	4.46</a:t>
          </a:r>
        </a:p>
        <a:p>
          <a:r>
            <a:rPr lang="en-US" sz="1100"/>
            <a:t>2	CONTROL1	1.30</a:t>
          </a:r>
        </a:p>
        <a:p>
          <a:r>
            <a:rPr lang="en-US" sz="1100"/>
            <a:t>2	CONTROL2	7.83</a:t>
          </a:r>
        </a:p>
        <a:p>
          <a:r>
            <a:rPr lang="en-US" sz="1100"/>
            <a:t>3	TAL102	10.83</a:t>
          </a:r>
        </a:p>
        <a:p>
          <a:r>
            <a:rPr lang="en-US" sz="1100"/>
            <a:t>3	TAL379	10.49</a:t>
          </a:r>
        </a:p>
        <a:p>
          <a:r>
            <a:rPr lang="en-US" sz="1100"/>
            <a:t>3	TAL206	10.19</a:t>
          </a:r>
        </a:p>
        <a:p>
          <a:r>
            <a:rPr lang="en-US" sz="1100"/>
            <a:t>3	TAL435	8.22</a:t>
          </a:r>
        </a:p>
        <a:p>
          <a:r>
            <a:rPr lang="en-US" sz="1100"/>
            <a:t>3	TAL411	8.46</a:t>
          </a:r>
        </a:p>
        <a:p>
          <a:r>
            <a:rPr lang="en-US" sz="1100"/>
            <a:t>3	ALLEN527	8.62</a:t>
          </a:r>
        </a:p>
        <a:p>
          <a:r>
            <a:rPr lang="en-US" sz="1100"/>
            <a:t>3	TAL211	9.14</a:t>
          </a:r>
        </a:p>
        <a:p>
          <a:r>
            <a:rPr lang="en-US" sz="1100"/>
            <a:t>3	TAL487	8.35</a:t>
          </a:r>
        </a:p>
        <a:p>
          <a:r>
            <a:rPr lang="en-US" sz="1100"/>
            <a:t>3	CB1795	5.70</a:t>
          </a:r>
        </a:p>
        <a:p>
          <a:r>
            <a:rPr lang="en-US" sz="1100"/>
            <a:t>3	TAL650	6.83</a:t>
          </a:r>
        </a:p>
        <a:p>
          <a:r>
            <a:rPr lang="en-US" sz="1100"/>
            <a:t>3	TAL649	8.10</a:t>
          </a:r>
        </a:p>
        <a:p>
          <a:r>
            <a:rPr lang="en-US" sz="1100"/>
            <a:t>3	TAL860	6.54</a:t>
          </a:r>
        </a:p>
        <a:p>
          <a:r>
            <a:rPr lang="en-US" sz="1100"/>
            <a:t>3	TAL183	5.51</a:t>
          </a:r>
        </a:p>
        <a:p>
          <a:r>
            <a:rPr lang="en-US" sz="1100"/>
            <a:t>3	TAL378	5.07</a:t>
          </a:r>
        </a:p>
        <a:p>
          <a:r>
            <a:rPr lang="en-US" sz="1100"/>
            <a:t>3	CONTROL1	1.80</a:t>
          </a:r>
        </a:p>
        <a:p>
          <a:r>
            <a:rPr lang="en-US" sz="1100"/>
            <a:t>3	CONTROL2	5.83</a:t>
          </a:r>
        </a:p>
        <a:p>
          <a:r>
            <a:rPr lang="en-US" sz="1100"/>
            <a:t>;</a:t>
          </a:r>
        </a:p>
        <a:p>
          <a:r>
            <a:rPr lang="en-US" sz="1100"/>
            <a:t>Proc anova; </a:t>
          </a:r>
        </a:p>
        <a:p>
          <a:r>
            <a:rPr lang="en-US" sz="1100"/>
            <a:t>Class Rep T; </a:t>
          </a:r>
        </a:p>
        <a:p>
          <a:r>
            <a:rPr lang="en-US" sz="1100"/>
            <a:t>Model y = Rep T; </a:t>
          </a:r>
        </a:p>
        <a:p>
          <a:r>
            <a:rPr lang="en-US" sz="1100"/>
            <a:t>Means T /duncan lsd alpha=0.05; </a:t>
          </a:r>
        </a:p>
        <a:p>
          <a:r>
            <a:rPr lang="en-US" sz="1100"/>
            <a:t>Title 'NANG SUAT SOY';</a:t>
          </a:r>
        </a:p>
        <a:p>
          <a:r>
            <a:rPr lang="en-US" sz="1100"/>
            <a:t>Run;</a:t>
          </a:r>
        </a:p>
        <a:p>
          <a:endParaRPr lang="en-US" sz="1100"/>
        </a:p>
        <a:p>
          <a:r>
            <a:rPr lang="en-US" sz="1100"/>
            <a:t>----------------------------</a:t>
          </a:r>
        </a:p>
        <a:p>
          <a:endParaRPr lang="en-US" sz="1100"/>
        </a:p>
        <a:p>
          <a:r>
            <a:rPr lang="en-US" sz="1100"/>
            <a:t> The ANOVA Procedure</a:t>
          </a:r>
        </a:p>
        <a:p>
          <a:endParaRPr lang="en-US" sz="1100"/>
        </a:p>
        <a:p>
          <a:r>
            <a:rPr lang="en-US" sz="1100"/>
            <a:t>Dependent Variable: Y</a:t>
          </a:r>
        </a:p>
        <a:p>
          <a:endParaRPr lang="en-US" sz="1100"/>
        </a:p>
        <a:p>
          <a:r>
            <a:rPr lang="en-US" sz="1100"/>
            <a:t>                                             Sum of</a:t>
          </a:r>
        </a:p>
        <a:p>
          <a:r>
            <a:rPr lang="en-US" sz="1100"/>
            <a:t>     Source                      DF         Squares     Mean Square    F Value    Pr &gt; F</a:t>
          </a:r>
        </a:p>
        <a:p>
          <a:endParaRPr lang="en-US" sz="1100"/>
        </a:p>
        <a:p>
          <a:r>
            <a:rPr lang="en-US" sz="1100"/>
            <a:t>     </a:t>
          </a:r>
          <a:r>
            <a:rPr lang="en-US" sz="1100" b="1">
              <a:solidFill>
                <a:srgbClr val="0000FF"/>
              </a:solidFill>
            </a:rPr>
            <a:t>Model (cần</a:t>
          </a:r>
          <a:r>
            <a:rPr lang="en-US" sz="1100" b="1" baseline="0">
              <a:solidFill>
                <a:srgbClr val="0000FF"/>
              </a:solidFill>
            </a:rPr>
            <a:t> tìm hiểu)</a:t>
          </a:r>
          <a:r>
            <a:rPr lang="en-US" sz="1100" b="1">
              <a:solidFill>
                <a:srgbClr val="0000FF"/>
              </a:solidFill>
            </a:rPr>
            <a:t> 17    </a:t>
          </a:r>
          <a:r>
            <a:rPr lang="en-US" sz="1100"/>
            <a:t>219.9040604      12.9355330      13.89    &lt;.0001</a:t>
          </a:r>
        </a:p>
        <a:p>
          <a:endParaRPr lang="en-US" sz="1100"/>
        </a:p>
        <a:p>
          <a:r>
            <a:rPr lang="en-US" sz="1100"/>
            <a:t>    </a:t>
          </a:r>
          <a:r>
            <a:rPr lang="en-US" sz="1100" b="1">
              <a:solidFill>
                <a:srgbClr val="FF0000"/>
              </a:solidFill>
            </a:rPr>
            <a:t> Error                       30      27.9466875       0.9315562</a:t>
          </a:r>
        </a:p>
        <a:p>
          <a:endParaRPr lang="en-US" sz="1100"/>
        </a:p>
        <a:p>
          <a:r>
            <a:rPr lang="en-US" sz="1100"/>
            <a:t>     Corrected Total             47     247.8507479</a:t>
          </a:r>
        </a:p>
        <a:p>
          <a:endParaRPr lang="en-US" sz="1100"/>
        </a:p>
        <a:p>
          <a:endParaRPr lang="en-US" sz="1100"/>
        </a:p>
        <a:p>
          <a:r>
            <a:rPr lang="en-US" sz="1100"/>
            <a:t>                      R-Square     Coeff Var      Root MSE        Y Mean</a:t>
          </a:r>
        </a:p>
        <a:p>
          <a:endParaRPr lang="en-US" sz="1100"/>
        </a:p>
        <a:p>
          <a:r>
            <a:rPr lang="en-US" sz="1100"/>
            <a:t>                      0.887244      13.43509      0.965172      7.183958</a:t>
          </a:r>
        </a:p>
        <a:p>
          <a:endParaRPr lang="en-US" sz="1100"/>
        </a:p>
        <a:p>
          <a:endParaRPr lang="en-US" sz="1100" b="1">
            <a:solidFill>
              <a:srgbClr val="FF0000"/>
            </a:solidFill>
          </a:endParaRPr>
        </a:p>
        <a:p>
          <a:r>
            <a:rPr lang="en-US" sz="1100" b="1">
              <a:solidFill>
                <a:srgbClr val="FF0000"/>
              </a:solidFill>
            </a:rPr>
            <a:t>     Source                      DF        Anova SS     Mean Square    F Value    Pr &gt; F</a:t>
          </a:r>
        </a:p>
        <a:p>
          <a:endParaRPr lang="en-US" sz="1100" b="1">
            <a:solidFill>
              <a:srgbClr val="FF0000"/>
            </a:solidFill>
          </a:endParaRPr>
        </a:p>
        <a:p>
          <a:r>
            <a:rPr lang="en-US" sz="1100" b="1">
              <a:solidFill>
                <a:srgbClr val="FF0000"/>
              </a:solidFill>
            </a:rPr>
            <a:t>     Rep                          2       2.4253792       1.2126896       1.30    0.2870</a:t>
          </a:r>
        </a:p>
        <a:p>
          <a:r>
            <a:rPr lang="en-US" sz="1100" b="1">
              <a:solidFill>
                <a:srgbClr val="FF0000"/>
              </a:solidFill>
            </a:rPr>
            <a:t>     T                           15     217.4786813      14.4985788      15.56    &lt;.0001</a:t>
          </a:r>
        </a:p>
        <a:p>
          <a:endParaRPr lang="en-US" sz="1100"/>
        </a:p>
        <a:p>
          <a:endParaRPr lang="en-US" sz="1100"/>
        </a:p>
        <a:p>
          <a:endParaRPr lang="en-US" sz="1100"/>
        </a:p>
        <a:p>
          <a:r>
            <a:rPr lang="en-US" sz="1100"/>
            <a:t>-------------------------</a:t>
          </a:r>
        </a:p>
        <a:p>
          <a:endParaRPr lang="en-US" sz="1100"/>
        </a:p>
        <a:p>
          <a:endParaRPr lang="en-US" sz="1100"/>
        </a:p>
        <a:p>
          <a:r>
            <a:rPr lang="en-US" sz="1100"/>
            <a:t>The ANOVA Procedure</a:t>
          </a:r>
        </a:p>
        <a:p>
          <a:endParaRPr lang="en-US" sz="1100"/>
        </a:p>
        <a:p>
          <a:r>
            <a:rPr lang="en-US" sz="1100" b="1">
              <a:solidFill>
                <a:srgbClr val="FF0000"/>
              </a:solidFill>
            </a:rPr>
            <a:t>                                     t Tests (LSD) for Y</a:t>
          </a:r>
        </a:p>
        <a:p>
          <a:endParaRPr lang="en-US" sz="1100"/>
        </a:p>
        <a:p>
          <a:r>
            <a:rPr lang="en-US" sz="1100"/>
            <a:t> NOTE: This test controls the Type I comparisonwise error rate, not the experimentwise error</a:t>
          </a:r>
        </a:p>
        <a:p>
          <a:r>
            <a:rPr lang="en-US" sz="1100"/>
            <a:t>                                            rate.</a:t>
          </a:r>
        </a:p>
        <a:p>
          <a:endParaRPr lang="en-US" sz="1100"/>
        </a:p>
        <a:p>
          <a:endParaRPr lang="en-US" sz="1100"/>
        </a:p>
        <a:p>
          <a:r>
            <a:rPr lang="en-US" sz="1100"/>
            <a:t>                            </a:t>
          </a:r>
          <a:r>
            <a:rPr lang="en-US" sz="1100" b="1">
              <a:solidFill>
                <a:srgbClr val="FF0000"/>
              </a:solidFill>
            </a:rPr>
            <a:t>Alpha                            0.05</a:t>
          </a:r>
        </a:p>
        <a:p>
          <a:r>
            <a:rPr lang="en-US" sz="1100" b="1">
              <a:solidFill>
                <a:srgbClr val="FF0000"/>
              </a:solidFill>
            </a:rPr>
            <a:t>                            Error Degrees of Freedom           30</a:t>
          </a:r>
        </a:p>
        <a:p>
          <a:r>
            <a:rPr lang="en-US" sz="1100"/>
            <a:t>                            Error Mean Square            0.931556</a:t>
          </a:r>
        </a:p>
        <a:p>
          <a:r>
            <a:rPr lang="en-US" sz="1100"/>
            <a:t>                            Critical Value of t           2.04227</a:t>
          </a:r>
        </a:p>
        <a:p>
          <a:r>
            <a:rPr lang="en-US" sz="1100" b="1">
              <a:solidFill>
                <a:srgbClr val="FF0000"/>
              </a:solidFill>
            </a:rPr>
            <a:t>                            Least Significant Difference   1.6094</a:t>
          </a:r>
        </a:p>
        <a:p>
          <a:endParaRPr lang="en-US" sz="1100"/>
        </a:p>
        <a:p>
          <a:endParaRPr lang="en-US" sz="1100"/>
        </a:p>
        <a:p>
          <a:r>
            <a:rPr lang="en-US" sz="1100" b="1">
              <a:solidFill>
                <a:srgbClr val="0000FF"/>
              </a:solidFill>
            </a:rPr>
            <a:t>                  Means with the same letter are not significantly different.</a:t>
          </a:r>
        </a:p>
        <a:p>
          <a:endParaRPr lang="en-US" sz="1100"/>
        </a:p>
        <a:p>
          <a:endParaRPr lang="en-US" sz="1100"/>
        </a:p>
        <a:p>
          <a:r>
            <a:rPr lang="en-US" sz="1100"/>
            <a:t>                         t Grouping           Mean      N    T</a:t>
          </a:r>
        </a:p>
        <a:p>
          <a:endParaRPr lang="en-US" sz="1100"/>
        </a:p>
        <a:p>
          <a:r>
            <a:rPr lang="en-US" sz="1100"/>
            <a:t>                              A            10.3633      3    TAL102</a:t>
          </a:r>
        </a:p>
        <a:p>
          <a:r>
            <a:rPr lang="en-US" sz="1100"/>
            <a:t>                              A</a:t>
          </a:r>
        </a:p>
        <a:p>
          <a:r>
            <a:rPr lang="en-US" sz="1100"/>
            <a:t>                         B    A             9.6167      3    TAL379</a:t>
          </a:r>
        </a:p>
        <a:p>
          <a:r>
            <a:rPr lang="en-US" sz="1100"/>
            <a:t>                         B    A</a:t>
          </a:r>
        </a:p>
        <a:p>
          <a:r>
            <a:rPr lang="en-US" sz="1100"/>
            <a:t>                         B    A    C        9.3467      3    TAL206</a:t>
          </a:r>
        </a:p>
        <a:p>
          <a:r>
            <a:rPr lang="en-US" sz="1100"/>
            <a:t>                         B         C</a:t>
          </a:r>
        </a:p>
        <a:p>
          <a:r>
            <a:rPr lang="en-US" sz="1100"/>
            <a:t>                         B         C        8.6867      3    TAL435</a:t>
          </a:r>
        </a:p>
        <a:p>
          <a:r>
            <a:rPr lang="en-US" sz="1100"/>
            <a:t>                         B         C</a:t>
          </a:r>
        </a:p>
        <a:p>
          <a:r>
            <a:rPr lang="en-US" sz="1100"/>
            <a:t>                         B         C        8.6167      3    TAL411</a:t>
          </a:r>
        </a:p>
        <a:p>
          <a:r>
            <a:rPr lang="en-US" sz="1100"/>
            <a:t>                         B         C</a:t>
          </a:r>
        </a:p>
        <a:p>
          <a:r>
            <a:rPr lang="en-US" sz="1100"/>
            <a:t>                         B         C        8.5167      3    ALLEN527</a:t>
          </a:r>
        </a:p>
        <a:p>
          <a:r>
            <a:rPr lang="en-US" sz="1100"/>
            <a:t>                         B         C</a:t>
          </a:r>
        </a:p>
        <a:p>
          <a:r>
            <a:rPr lang="en-US" sz="1100"/>
            <a:t>                         B    D    C        8.0967      3    TAL211</a:t>
          </a:r>
        </a:p>
        <a:p>
          <a:r>
            <a:rPr lang="en-US" sz="1100"/>
            <a:t>                              D    C</a:t>
          </a:r>
        </a:p>
        <a:p>
          <a:r>
            <a:rPr lang="en-US" sz="1100"/>
            <a:t>                              D    C        7.7633      3    TAL487</a:t>
          </a:r>
        </a:p>
        <a:p>
          <a:r>
            <a:rPr lang="en-US" sz="1100"/>
            <a:t>                              D</a:t>
          </a:r>
        </a:p>
        <a:p>
          <a:r>
            <a:rPr lang="en-US" sz="1100"/>
            <a:t>                         E    D             6.8867      3    CB1795</a:t>
          </a:r>
        </a:p>
        <a:p>
          <a:r>
            <a:rPr lang="en-US" sz="1100"/>
            <a:t>                         E    D</a:t>
          </a:r>
        </a:p>
        <a:p>
          <a:r>
            <a:rPr lang="en-US" sz="1100"/>
            <a:t>                         E    D             6.6900      3    CONTROL2</a:t>
          </a:r>
        </a:p>
        <a:p>
          <a:r>
            <a:rPr lang="en-US" sz="1100"/>
            <a:t>                         E    D</a:t>
          </a:r>
        </a:p>
        <a:p>
          <a:r>
            <a:rPr lang="en-US" sz="1100"/>
            <a:t>                         E    D    F        6.5367      3    TAL650</a:t>
          </a:r>
        </a:p>
        <a:p>
          <a:r>
            <a:rPr lang="en-US" sz="1100"/>
            <a:t>                         E    D    F</a:t>
          </a:r>
        </a:p>
        <a:p>
          <a:r>
            <a:rPr lang="en-US" sz="1100"/>
            <a:t>                         E    D    F        6.4900      3    TAL649</a:t>
          </a:r>
        </a:p>
        <a:p>
          <a:r>
            <a:rPr lang="en-US" sz="1100"/>
            <a:t>                         E         F</a:t>
          </a:r>
        </a:p>
        <a:p>
          <a:r>
            <a:rPr lang="en-US" sz="1100"/>
            <a:t>                         E         F        5.7900      3    TAL860</a:t>
          </a:r>
        </a:p>
        <a:p>
          <a:r>
            <a:rPr lang="en-US" sz="1100"/>
            <a:t>                                   F</a:t>
          </a:r>
        </a:p>
        <a:p>
          <a:r>
            <a:rPr lang="en-US" sz="1100"/>
            <a:t>                                   F        5.0267      3    TAL183</a:t>
          </a:r>
        </a:p>
        <a:p>
          <a:r>
            <a:rPr lang="en-US" sz="1100"/>
            <a:t>                                   F</a:t>
          </a:r>
        </a:p>
        <a:p>
          <a:r>
            <a:rPr lang="en-US" sz="1100"/>
            <a:t>                                   F        4.9733      3    TAL378</a:t>
          </a:r>
        </a:p>
        <a:p>
          <a:endParaRPr lang="en-US" sz="1100"/>
        </a:p>
        <a:p>
          <a:r>
            <a:rPr lang="en-US" sz="1100"/>
            <a:t>                              G             1.5433      3    CONTROL1</a:t>
          </a:r>
        </a:p>
        <a:p>
          <a:endParaRPr lang="en-US" sz="1100"/>
        </a:p>
        <a:p>
          <a:endParaRPr lang="en-US" sz="1100"/>
        </a:p>
        <a:p>
          <a:endParaRPr lang="en-US" sz="1100"/>
        </a:p>
        <a:p>
          <a:r>
            <a:rPr lang="en-US" sz="1100"/>
            <a:t>---------------------------</a:t>
          </a:r>
        </a:p>
        <a:p>
          <a:endParaRPr lang="en-US" sz="1100"/>
        </a:p>
        <a:p>
          <a:endParaRPr lang="en-US" sz="1100"/>
        </a:p>
        <a:p>
          <a:r>
            <a:rPr lang="en-US" sz="1100"/>
            <a:t>The ANOVA Procedure</a:t>
          </a:r>
        </a:p>
        <a:p>
          <a:endParaRPr lang="en-US" sz="1100"/>
        </a:p>
        <a:p>
          <a:r>
            <a:rPr lang="en-US" sz="1100"/>
            <a:t>                              Duncan's Multiple Range Test for Y</a:t>
          </a:r>
        </a:p>
        <a:p>
          <a:endParaRPr lang="en-US" sz="1100"/>
        </a:p>
        <a:p>
          <a:r>
            <a:rPr lang="en-US" sz="1100"/>
            <a:t> NOTE: This test controls the Type I comparisonwise error rate, not the experimentwise error</a:t>
          </a:r>
        </a:p>
        <a:p>
          <a:r>
            <a:rPr lang="en-US" sz="1100"/>
            <a:t>                                            rate.</a:t>
          </a:r>
        </a:p>
        <a:p>
          <a:endParaRPr lang="en-US" sz="1100"/>
        </a:p>
        <a:p>
          <a:endParaRPr lang="en-US" sz="1100"/>
        </a:p>
        <a:p>
          <a:r>
            <a:rPr lang="en-US" sz="1100"/>
            <a:t>                              Alpha                        0.05</a:t>
          </a:r>
        </a:p>
        <a:p>
          <a:r>
            <a:rPr lang="en-US" sz="1100"/>
            <a:t>                              Error Degrees of Freedom       30</a:t>
          </a:r>
        </a:p>
        <a:p>
          <a:r>
            <a:rPr lang="en-US" sz="1100"/>
            <a:t>                              Error Mean Square        0.931556</a:t>
          </a:r>
        </a:p>
        <a:p>
          <a:endParaRPr lang="en-US" sz="1100"/>
        </a:p>
        <a:p>
          <a:endParaRPr lang="en-US" sz="1100"/>
        </a:p>
        <a:p>
          <a:r>
            <a:rPr lang="en-US" sz="1100"/>
            <a:t>   Number of Means        2        3        4        5        6        7        8        9</a:t>
          </a:r>
        </a:p>
        <a:p>
          <a:r>
            <a:rPr lang="en-US" sz="1100"/>
            <a:t>   Critical Range     1.609    1.691    1.744    1.782    1.811    1.833    1.851    1.866</a:t>
          </a:r>
        </a:p>
        <a:p>
          <a:endParaRPr lang="en-US" sz="1100"/>
        </a:p>
        <a:p>
          <a:r>
            <a:rPr lang="en-US" sz="1100"/>
            <a:t>  Number of Means       10         11         12         13         14         15         16</a:t>
          </a:r>
        </a:p>
        <a:p>
          <a:r>
            <a:rPr lang="en-US" sz="1100"/>
            <a:t>  Critical Range     1.878      1.889      1.897      1.905      1.911      1.916      1.921</a:t>
          </a:r>
        </a:p>
        <a:p>
          <a:endParaRPr lang="en-US" sz="1100"/>
        </a:p>
        <a:p>
          <a:endParaRPr lang="en-US" sz="1100"/>
        </a:p>
        <a:p>
          <a:r>
            <a:rPr lang="en-US" sz="1100"/>
            <a:t>                 Means with the same letter are not significantly different.</a:t>
          </a:r>
        </a:p>
        <a:p>
          <a:endParaRPr lang="en-US" sz="1100"/>
        </a:p>
        <a:p>
          <a:endParaRPr lang="en-US" sz="1100"/>
        </a:p>
        <a:p>
          <a:r>
            <a:rPr lang="en-US" sz="1100"/>
            <a:t>                      Duncan Grouping           Mean      N    T</a:t>
          </a:r>
        </a:p>
        <a:p>
          <a:endParaRPr lang="en-US" sz="1100"/>
        </a:p>
        <a:p>
          <a:r>
            <a:rPr lang="en-US" sz="1100"/>
            <a:t>                                A            10.3633      3    TAL102</a:t>
          </a:r>
        </a:p>
        <a:p>
          <a:r>
            <a:rPr lang="en-US" sz="1100"/>
            <a:t>                                A</a:t>
          </a:r>
        </a:p>
        <a:p>
          <a:r>
            <a:rPr lang="en-US" sz="1100"/>
            <a:t>                      B         A             9.6167      3    TAL379</a:t>
          </a:r>
        </a:p>
        <a:p>
          <a:r>
            <a:rPr lang="en-US" sz="1100"/>
            <a:t>                      B         A</a:t>
          </a:r>
        </a:p>
        <a:p>
          <a:r>
            <a:rPr lang="en-US" sz="1100"/>
            <a:t>                      B         A    C        9.3467      3    TAL206</a:t>
          </a:r>
        </a:p>
        <a:p>
          <a:r>
            <a:rPr lang="en-US" sz="1100"/>
            <a:t>                      B         A    C</a:t>
          </a:r>
        </a:p>
        <a:p>
          <a:r>
            <a:rPr lang="en-US" sz="1100"/>
            <a:t>                      B    D    A    C        8.6867      3    TAL435</a:t>
          </a:r>
        </a:p>
        <a:p>
          <a:r>
            <a:rPr lang="en-US" sz="1100"/>
            <a:t>                      B    D    A    C</a:t>
          </a:r>
        </a:p>
        <a:p>
          <a:r>
            <a:rPr lang="en-US" sz="1100"/>
            <a:t>                      B    D    A    C        8.6167      3    TAL411</a:t>
          </a:r>
        </a:p>
        <a:p>
          <a:r>
            <a:rPr lang="en-US" sz="1100"/>
            <a:t>                      B    D         C</a:t>
          </a:r>
        </a:p>
        <a:p>
          <a:r>
            <a:rPr lang="en-US" sz="1100"/>
            <a:t>                      B    D         C        8.5167      3    ALLEN527</a:t>
          </a:r>
        </a:p>
        <a:p>
          <a:r>
            <a:rPr lang="en-US" sz="1100"/>
            <a:t>                      B    D         C</a:t>
          </a:r>
        </a:p>
        <a:p>
          <a:r>
            <a:rPr lang="en-US" sz="1100"/>
            <a:t>                      B    D    E    C        8.0967      3    TAL211</a:t>
          </a:r>
        </a:p>
        <a:p>
          <a:r>
            <a:rPr lang="en-US" sz="1100"/>
            <a:t>                           D    E    C</a:t>
          </a:r>
        </a:p>
        <a:p>
          <a:r>
            <a:rPr lang="en-US" sz="1100"/>
            <a:t>                           D    E    C        7.7633      3    TAL487</a:t>
          </a:r>
        </a:p>
        <a:p>
          <a:r>
            <a:rPr lang="en-US" sz="1100"/>
            <a:t>                           D    E</a:t>
          </a:r>
        </a:p>
        <a:p>
          <a:r>
            <a:rPr lang="en-US" sz="1100"/>
            <a:t>                      F    D    E             6.8867      3    CB1795</a:t>
          </a:r>
        </a:p>
        <a:p>
          <a:r>
            <a:rPr lang="en-US" sz="1100"/>
            <a:t>                      F         E</a:t>
          </a:r>
        </a:p>
        <a:p>
          <a:r>
            <a:rPr lang="en-US" sz="1100"/>
            <a:t>                      F         E    G        6.6900      3    CONTROL2</a:t>
          </a:r>
        </a:p>
        <a:p>
          <a:r>
            <a:rPr lang="en-US" sz="1100"/>
            <a:t>                      F         E    G</a:t>
          </a:r>
        </a:p>
        <a:p>
          <a:r>
            <a:rPr lang="en-US" sz="1100"/>
            <a:t>                      F         E    G        6.5367      3    TAL650</a:t>
          </a:r>
        </a:p>
        <a:p>
          <a:r>
            <a:rPr lang="en-US" sz="1100"/>
            <a:t>                      F         E    G</a:t>
          </a:r>
        </a:p>
        <a:p>
          <a:r>
            <a:rPr lang="en-US" sz="1100"/>
            <a:t>                      F         E    G        6.4900      3    TAL649</a:t>
          </a:r>
        </a:p>
        <a:p>
          <a:r>
            <a:rPr lang="en-US" sz="1100"/>
            <a:t>                      F              G</a:t>
          </a:r>
        </a:p>
        <a:p>
          <a:r>
            <a:rPr lang="en-US" sz="1100"/>
            <a:t>                      F              G        5.7900      3    TAL860</a:t>
          </a:r>
        </a:p>
        <a:p>
          <a:r>
            <a:rPr lang="en-US" sz="1100"/>
            <a:t>                                     G</a:t>
          </a:r>
        </a:p>
        <a:p>
          <a:r>
            <a:rPr lang="en-US" sz="1100"/>
            <a:t>                                     G        5.0267      3    TAL183</a:t>
          </a:r>
        </a:p>
        <a:p>
          <a:r>
            <a:rPr lang="en-US" sz="1100" b="0" i="0" u="none" strike="noStrike" baseline="0">
              <a:solidFill>
                <a:schemeClr val="dk1"/>
              </a:solidFill>
              <a:latin typeface="+mn-lt"/>
              <a:ea typeface="+mn-ea"/>
              <a:cs typeface="+mn-cs"/>
            </a:rPr>
            <a:t>                                     G</a:t>
          </a:r>
        </a:p>
        <a:p>
          <a:r>
            <a:rPr lang="en-US" sz="1100" b="0" i="0" u="none" strike="noStrike" baseline="0">
              <a:solidFill>
                <a:schemeClr val="dk1"/>
              </a:solidFill>
              <a:latin typeface="+mn-lt"/>
              <a:ea typeface="+mn-ea"/>
              <a:cs typeface="+mn-cs"/>
            </a:rPr>
            <a:t>                                     G        4.9733      3    TAL378</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                                H             1.5433      3    CONTROL1</a:t>
          </a:r>
          <a:endParaRPr lang="en-US" sz="1100"/>
        </a:p>
        <a:p>
          <a:endParaRPr lang="en-US" sz="1100"/>
        </a:p>
        <a:p>
          <a:r>
            <a:rPr lang="en-US" sz="1100" b="1">
              <a:solidFill>
                <a:srgbClr val="FF0000"/>
              </a:solidFill>
            </a:rPr>
            <a:t>LƯU</a:t>
          </a:r>
          <a:r>
            <a:rPr lang="en-US" sz="1100" b="1" baseline="0">
              <a:solidFill>
                <a:srgbClr val="FF0000"/>
              </a:solidFill>
            </a:rPr>
            <a:t> Ý NẾU NHIỀU NGHIỆM THỨC THÌ LÚC COPY KẾT QUẢ TỪ SAS QUA PHẢI COI CÓ COPY ĐỦ KHÔNG.</a:t>
          </a:r>
          <a:endParaRPr lang="en-US" sz="1100" b="1">
            <a:solidFill>
              <a:srgbClr val="FF0000"/>
            </a:solidFill>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xdr:txBody>
    </xdr:sp>
    <xdr:clientData/>
  </xdr:twoCellAnchor>
  <mc:AlternateContent xmlns:mc="http://schemas.openxmlformats.org/markup-compatibility/2006">
    <mc:Choice xmlns:a14="http://schemas.microsoft.com/office/drawing/2010/main" Requires="a14">
      <xdr:twoCellAnchor editAs="oneCell">
        <xdr:from>
          <xdr:col>53</xdr:col>
          <xdr:colOff>190500</xdr:colOff>
          <xdr:row>126</xdr:row>
          <xdr:rowOff>123825</xdr:rowOff>
        </xdr:from>
        <xdr:to>
          <xdr:col>69</xdr:col>
          <xdr:colOff>276225</xdr:colOff>
          <xdr:row>154</xdr:row>
          <xdr:rowOff>38100</xdr:rowOff>
        </xdr:to>
        <xdr:sp macro="" textlink="">
          <xdr:nvSpPr>
            <xdr:cNvPr id="1047" name="Object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46</xdr:col>
      <xdr:colOff>0</xdr:colOff>
      <xdr:row>260</xdr:row>
      <xdr:rowOff>0</xdr:rowOff>
    </xdr:from>
    <xdr:to>
      <xdr:col>46</xdr:col>
      <xdr:colOff>304800</xdr:colOff>
      <xdr:row>260</xdr:row>
      <xdr:rowOff>299775</xdr:rowOff>
    </xdr:to>
    <xdr:sp macro="" textlink="">
      <xdr:nvSpPr>
        <xdr:cNvPr id="1048" name="AutoShape 24">
          <a:extLst>
            <a:ext uri="{FF2B5EF4-FFF2-40B4-BE49-F238E27FC236}">
              <a16:creationId xmlns:a16="http://schemas.microsoft.com/office/drawing/2014/main" id="{00000000-0008-0000-0000-000018040000}"/>
            </a:ext>
          </a:extLst>
        </xdr:cNvPr>
        <xdr:cNvSpPr>
          <a:spLocks noChangeAspect="1" noChangeArrowheads="1"/>
        </xdr:cNvSpPr>
      </xdr:nvSpPr>
      <xdr:spPr bwMode="auto">
        <a:xfrm>
          <a:off x="28441650" y="5124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41</xdr:col>
      <xdr:colOff>0</xdr:colOff>
      <xdr:row>192</xdr:row>
      <xdr:rowOff>0</xdr:rowOff>
    </xdr:from>
    <xdr:to>
      <xdr:col>41</xdr:col>
      <xdr:colOff>304800</xdr:colOff>
      <xdr:row>193</xdr:row>
      <xdr:rowOff>9525</xdr:rowOff>
    </xdr:to>
    <xdr:sp macro="" textlink="">
      <xdr:nvSpPr>
        <xdr:cNvPr id="1050" name="AutoShape 26">
          <a:extLst>
            <a:ext uri="{FF2B5EF4-FFF2-40B4-BE49-F238E27FC236}">
              <a16:creationId xmlns:a16="http://schemas.microsoft.com/office/drawing/2014/main" id="{00000000-0008-0000-0000-00001A040000}"/>
            </a:ext>
          </a:extLst>
        </xdr:cNvPr>
        <xdr:cNvSpPr>
          <a:spLocks noChangeAspect="1" noChangeArrowheads="1"/>
        </xdr:cNvSpPr>
      </xdr:nvSpPr>
      <xdr:spPr bwMode="auto">
        <a:xfrm>
          <a:off x="18926175" y="36899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56</xdr:col>
      <xdr:colOff>76200</xdr:colOff>
      <xdr:row>184</xdr:row>
      <xdr:rowOff>161925</xdr:rowOff>
    </xdr:from>
    <xdr:to>
      <xdr:col>62</xdr:col>
      <xdr:colOff>247650</xdr:colOff>
      <xdr:row>186</xdr:row>
      <xdr:rowOff>266700</xdr:rowOff>
    </xdr:to>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50101500" y="34699575"/>
          <a:ext cx="5391150" cy="695325"/>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US" sz="1100" b="1"/>
            <a:t>Ý</a:t>
          </a:r>
          <a:r>
            <a:rPr lang="en-US" sz="1100" b="1" baseline="0"/>
            <a:t> TƯỞNG PHÂN HẠNG THỦ CÔNG LÀ NHƯ VẬY.</a:t>
          </a:r>
        </a:p>
        <a:p>
          <a:r>
            <a:rPr lang="en-US" sz="1100" b="1" baseline="0"/>
            <a:t>TUY NHIÊN CÓ MỘT SỐ SAI SÓT NHỎ TRONG VIỆC CHIA PHÂN HẠNG (DO KHÁ DỄ NHẦM)</a:t>
          </a:r>
        </a:p>
        <a:p>
          <a:r>
            <a:rPr lang="en-US" sz="1100" b="1" baseline="0"/>
            <a:t>NÊN KẾT QUẢ CHIA PHÂN HẠNG KHI DÙNG PHẦN MỀM SẼ CHÍNH XÁC HƠN.</a:t>
          </a:r>
          <a:endParaRPr lang="en-US" sz="1100" b="1"/>
        </a:p>
      </xdr:txBody>
    </xdr:sp>
    <xdr:clientData/>
  </xdr:twoCellAnchor>
  <xdr:twoCellAnchor>
    <xdr:from>
      <xdr:col>19</xdr:col>
      <xdr:colOff>38100</xdr:colOff>
      <xdr:row>44</xdr:row>
      <xdr:rowOff>257175</xdr:rowOff>
    </xdr:from>
    <xdr:to>
      <xdr:col>21</xdr:col>
      <xdr:colOff>495300</xdr:colOff>
      <xdr:row>47</xdr:row>
      <xdr:rowOff>28575</xdr:rowOff>
    </xdr:to>
    <xdr:sp macro="" textlink="">
      <xdr:nvSpPr>
        <xdr:cNvPr id="77" name="Arrow: Right 76">
          <a:extLst>
            <a:ext uri="{FF2B5EF4-FFF2-40B4-BE49-F238E27FC236}">
              <a16:creationId xmlns:a16="http://schemas.microsoft.com/office/drawing/2014/main" id="{00000000-0008-0000-0000-00004D000000}"/>
            </a:ext>
          </a:extLst>
        </xdr:cNvPr>
        <xdr:cNvSpPr/>
      </xdr:nvSpPr>
      <xdr:spPr>
        <a:xfrm>
          <a:off x="7419975" y="6543675"/>
          <a:ext cx="1676400" cy="571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485775</xdr:colOff>
      <xdr:row>43</xdr:row>
      <xdr:rowOff>19050</xdr:rowOff>
    </xdr:from>
    <xdr:to>
      <xdr:col>18</xdr:col>
      <xdr:colOff>381000</xdr:colOff>
      <xdr:row>53</xdr:row>
      <xdr:rowOff>161925</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1704975" y="6038850"/>
          <a:ext cx="5448300" cy="2809875"/>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CẦN</a:t>
          </a:r>
          <a:r>
            <a:rPr lang="en-US" sz="1800" b="1" baseline="0"/>
            <a:t> </a:t>
          </a:r>
          <a:r>
            <a:rPr lang="en-US" sz="1800" b="1"/>
            <a:t>KIỂM</a:t>
          </a:r>
          <a:r>
            <a:rPr lang="en-US" sz="1800" b="1" baseline="0"/>
            <a:t> TRA CÁC GIẢ THUYẾT ĐỂ THỰC HIỆN ANOVA</a:t>
          </a:r>
        </a:p>
        <a:p>
          <a:r>
            <a:rPr lang="en-US" sz="1800" b="1" baseline="0"/>
            <a:t>- QUAN HỆ CÁC BIẾN LÀ TUYẾN TÍNH</a:t>
          </a:r>
        </a:p>
        <a:p>
          <a:r>
            <a:rPr lang="en-US" sz="1800" b="1" baseline="0"/>
            <a:t>- TÍNH NGẪU NHIÊN</a:t>
          </a:r>
        </a:p>
        <a:p>
          <a:r>
            <a:rPr lang="en-US" sz="1800" b="1" baseline="0"/>
            <a:t>- CÁC BIẾN ĐỘC LẬP</a:t>
          </a:r>
        </a:p>
        <a:p>
          <a:r>
            <a:rPr lang="en-US" sz="1800" b="1" baseline="0"/>
            <a:t>- SỐ LIỆU TUÂN THEO QUY LUẬT PHÂN PHỐI CHUẨN</a:t>
          </a:r>
        </a:p>
        <a:p>
          <a:endParaRPr lang="en-US" sz="1800" b="1" baseline="0"/>
        </a:p>
        <a:p>
          <a:r>
            <a:rPr lang="en-US" sz="1100" b="0" i="0">
              <a:solidFill>
                <a:schemeClr val="dk1"/>
              </a:solidFill>
              <a:effectLst/>
              <a:latin typeface="+mn-lt"/>
              <a:ea typeface="+mn-ea"/>
              <a:cs typeface="+mn-cs"/>
            </a:rPr>
            <a:t>ANOVA </a:t>
          </a:r>
          <a:r>
            <a:rPr lang="en-US" sz="1100" b="1" i="0">
              <a:solidFill>
                <a:schemeClr val="dk1"/>
              </a:solidFill>
              <a:effectLst/>
              <a:latin typeface="+mn-lt"/>
              <a:ea typeface="+mn-ea"/>
              <a:cs typeface="+mn-cs"/>
            </a:rPr>
            <a:t>assumes that the data is normally distributed</a:t>
          </a:r>
          <a:r>
            <a:rPr lang="en-US" sz="1100" b="0" i="0">
              <a:solidFill>
                <a:schemeClr val="dk1"/>
              </a:solidFill>
              <a:effectLst/>
              <a:latin typeface="+mn-lt"/>
              <a:ea typeface="+mn-ea"/>
              <a:cs typeface="+mn-cs"/>
            </a:rPr>
            <a:t>. The ANOVA also assumes homogeneity of variance, which means that the variance among the groups should be approximately equal. ANOVA also assumes that the observations are independent of each other.</a:t>
          </a:r>
          <a:endParaRPr lang="en-US" sz="1800" b="1"/>
        </a:p>
      </xdr:txBody>
    </xdr:sp>
    <xdr:clientData/>
  </xdr:twoCellAnchor>
  <xdr:twoCellAnchor>
    <xdr:from>
      <xdr:col>15</xdr:col>
      <xdr:colOff>152400</xdr:colOff>
      <xdr:row>178</xdr:row>
      <xdr:rowOff>28576</xdr:rowOff>
    </xdr:from>
    <xdr:to>
      <xdr:col>24</xdr:col>
      <xdr:colOff>323850</xdr:colOff>
      <xdr:row>183</xdr:row>
      <xdr:rowOff>123825</xdr:rowOff>
    </xdr:to>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5029200" y="33747076"/>
          <a:ext cx="5724525" cy="1057274"/>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C00000"/>
              </a:solidFill>
            </a:rPr>
            <a:t>TUY NHIÊN,</a:t>
          </a:r>
          <a:r>
            <a:rPr lang="en-US" sz="1100" b="1" baseline="0">
              <a:solidFill>
                <a:srgbClr val="C00000"/>
              </a:solidFill>
            </a:rPr>
            <a:t> THÍ NGHIỆM ANOVA RCBD 1 YẾU TỐ THÌ KHI SỬ DỤNG EXCEL SẼ DÙNG </a:t>
          </a:r>
          <a:r>
            <a:rPr lang="en-US" sz="1600" b="1" baseline="0">
              <a:solidFill>
                <a:srgbClr val="FF0000"/>
              </a:solidFill>
            </a:rPr>
            <a:t>Anova: Two-Factor Without Replication </a:t>
          </a:r>
          <a:r>
            <a:rPr lang="en-US" sz="1100" b="1" baseline="0">
              <a:solidFill>
                <a:srgbClr val="C00000"/>
              </a:solidFill>
            </a:rPr>
            <a:t>VỚI CÁCH SẮP XẾP DỮ LIỆU THEO FORMAT.</a:t>
          </a:r>
          <a:endParaRPr lang="en-US" sz="1100" b="1">
            <a:solidFill>
              <a:srgbClr val="C00000"/>
            </a:solidFill>
          </a:endParaRPr>
        </a:p>
      </xdr:txBody>
    </xdr:sp>
    <xdr:clientData/>
  </xdr:twoCellAnchor>
  <mc:AlternateContent xmlns:mc="http://schemas.openxmlformats.org/markup-compatibility/2006">
    <mc:Choice xmlns:a14="http://schemas.microsoft.com/office/drawing/2010/main" Requires="a14">
      <xdr:twoCellAnchor editAs="oneCell">
        <xdr:from>
          <xdr:col>37</xdr:col>
          <xdr:colOff>561975</xdr:colOff>
          <xdr:row>183</xdr:row>
          <xdr:rowOff>257175</xdr:rowOff>
        </xdr:from>
        <xdr:to>
          <xdr:col>42</xdr:col>
          <xdr:colOff>971550</xdr:colOff>
          <xdr:row>207</xdr:row>
          <xdr:rowOff>114300</xdr:rowOff>
        </xdr:to>
        <xdr:sp macro="" textlink="">
          <xdr:nvSpPr>
            <xdr:cNvPr id="25" name="Object 26" hidden="1">
              <a:extLst>
                <a:ext uri="{63B3BB69-23CF-44E3-9099-C40C66FF867C}">
                  <a14:compatExt spid="_x0000_s1050"/>
                </a:ext>
                <a:ext uri="{FF2B5EF4-FFF2-40B4-BE49-F238E27FC236}">
                  <a16:creationId xmlns:a16="http://schemas.microsoft.com/office/drawing/2014/main" id="{00000000-0008-0000-0000-000019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73</xdr:col>
      <xdr:colOff>47625</xdr:colOff>
      <xdr:row>263</xdr:row>
      <xdr:rowOff>219075</xdr:rowOff>
    </xdr:from>
    <xdr:to>
      <xdr:col>76</xdr:col>
      <xdr:colOff>790575</xdr:colOff>
      <xdr:row>297</xdr:row>
      <xdr:rowOff>47625</xdr:rowOff>
    </xdr:to>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71694675" y="52778025"/>
          <a:ext cx="3190875" cy="889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LƯU</a:t>
          </a:r>
          <a:r>
            <a:rPr lang="en-US" sz="1100" b="1" baseline="0"/>
            <a:t> BẢNG DỮ LIỆU Ở DẠNG FILE TXT</a:t>
          </a:r>
          <a:endParaRPr lang="en-US" sz="1100" b="1"/>
        </a:p>
        <a:p>
          <a:endParaRPr lang="en-US" sz="1100"/>
        </a:p>
        <a:p>
          <a:r>
            <a:rPr lang="en-US" sz="1100" b="1">
              <a:solidFill>
                <a:srgbClr val="C00000"/>
              </a:solidFill>
            </a:rPr>
            <a:t>block	treatment	yield</a:t>
          </a:r>
        </a:p>
        <a:p>
          <a:r>
            <a:rPr lang="en-US" sz="1100"/>
            <a:t>block1	TAL102	9.66</a:t>
          </a:r>
        </a:p>
        <a:p>
          <a:r>
            <a:rPr lang="en-US" sz="1100"/>
            <a:t>block1	TAL379	9.36</a:t>
          </a:r>
        </a:p>
        <a:p>
          <a:r>
            <a:rPr lang="en-US" sz="1100"/>
            <a:t>block1	TAL206	8.41</a:t>
          </a:r>
        </a:p>
        <a:p>
          <a:r>
            <a:rPr lang="en-US" sz="1100"/>
            <a:t>block1	TAL435	8.61</a:t>
          </a:r>
        </a:p>
        <a:p>
          <a:r>
            <a:rPr lang="en-US" sz="1100"/>
            <a:t>block1	TAL411	9.20</a:t>
          </a:r>
        </a:p>
        <a:p>
          <a:r>
            <a:rPr lang="en-US" sz="1100"/>
            <a:t>block1	ALLEN527	8.11</a:t>
          </a:r>
        </a:p>
        <a:p>
          <a:r>
            <a:rPr lang="en-US" sz="1100"/>
            <a:t>block1	TAL211	8.83</a:t>
          </a:r>
        </a:p>
        <a:p>
          <a:r>
            <a:rPr lang="en-US" sz="1100"/>
            <a:t>block1	TAL487	6.27</a:t>
          </a:r>
        </a:p>
        <a:p>
          <a:r>
            <a:rPr lang="en-US" sz="1100"/>
            <a:t>block1	CB1795	6.79</a:t>
          </a:r>
        </a:p>
        <a:p>
          <a:r>
            <a:rPr lang="en-US" sz="1100"/>
            <a:t>block1	TAL650	6.95</a:t>
          </a:r>
        </a:p>
        <a:p>
          <a:r>
            <a:rPr lang="en-US" sz="1100"/>
            <a:t>block1	TAL649	6.55</a:t>
          </a:r>
        </a:p>
        <a:p>
          <a:r>
            <a:rPr lang="en-US" sz="1100"/>
            <a:t>block1	TAL860	6.00</a:t>
          </a:r>
        </a:p>
        <a:p>
          <a:r>
            <a:rPr lang="en-US" sz="1100"/>
            <a:t>block1	TAL183	6.11</a:t>
          </a:r>
        </a:p>
        <a:p>
          <a:r>
            <a:rPr lang="en-US" sz="1100"/>
            <a:t>block1	TAL378	5.39</a:t>
          </a:r>
        </a:p>
        <a:p>
          <a:r>
            <a:rPr lang="en-US" sz="1100"/>
            <a:t>block1	CONTROL1	1.53</a:t>
          </a:r>
        </a:p>
        <a:p>
          <a:r>
            <a:rPr lang="en-US" sz="1100"/>
            <a:t>block1	CONTROL2	6.41</a:t>
          </a:r>
        </a:p>
        <a:p>
          <a:r>
            <a:rPr lang="en-US" sz="1100"/>
            <a:t>block2	TAL102	10.60</a:t>
          </a:r>
        </a:p>
        <a:p>
          <a:r>
            <a:rPr lang="en-US" sz="1100"/>
            <a:t>block2	TAL379	9.00</a:t>
          </a:r>
        </a:p>
        <a:p>
          <a:r>
            <a:rPr lang="en-US" sz="1100"/>
            <a:t>block2	TAL206	9.44</a:t>
          </a:r>
        </a:p>
        <a:p>
          <a:r>
            <a:rPr lang="en-US" sz="1100"/>
            <a:t>block2	TAL435	9.23</a:t>
          </a:r>
        </a:p>
        <a:p>
          <a:r>
            <a:rPr lang="en-US" sz="1100"/>
            <a:t>block2	TAL411	8.19</a:t>
          </a:r>
        </a:p>
        <a:p>
          <a:r>
            <a:rPr lang="en-US" sz="1100"/>
            <a:t>block2	ALLEN527	8.82</a:t>
          </a:r>
        </a:p>
        <a:p>
          <a:r>
            <a:rPr lang="en-US" sz="1100"/>
            <a:t>block2	TAL211	6.32</a:t>
          </a:r>
        </a:p>
        <a:p>
          <a:r>
            <a:rPr lang="en-US" sz="1100"/>
            <a:t>block2	TAL487	8.67</a:t>
          </a:r>
        </a:p>
        <a:p>
          <a:r>
            <a:rPr lang="en-US" sz="1100"/>
            <a:t>block2	CB1795	8.17</a:t>
          </a:r>
        </a:p>
        <a:p>
          <a:r>
            <a:rPr lang="en-US" sz="1100"/>
            <a:t>block2	TAL650	5.83</a:t>
          </a:r>
        </a:p>
        <a:p>
          <a:r>
            <a:rPr lang="en-US" sz="1100"/>
            <a:t>block2	TAL649	4.82</a:t>
          </a:r>
        </a:p>
        <a:p>
          <a:r>
            <a:rPr lang="en-US" sz="1100"/>
            <a:t>block2	TAL860	4.83</a:t>
          </a:r>
        </a:p>
        <a:p>
          <a:r>
            <a:rPr lang="en-US" sz="1100"/>
            <a:t>block2	TAL183	3.46</a:t>
          </a:r>
        </a:p>
        <a:p>
          <a:r>
            <a:rPr lang="en-US" sz="1100"/>
            <a:t>block2	TAL378	4.46</a:t>
          </a:r>
        </a:p>
        <a:p>
          <a:r>
            <a:rPr lang="en-US" sz="1100"/>
            <a:t>block2	CONTROL1	1.30</a:t>
          </a:r>
        </a:p>
        <a:p>
          <a:r>
            <a:rPr lang="en-US" sz="1100"/>
            <a:t>block2	CONTROL2	7.83</a:t>
          </a:r>
        </a:p>
        <a:p>
          <a:r>
            <a:rPr lang="en-US" sz="1100"/>
            <a:t>block3	TAL102	10.83</a:t>
          </a:r>
        </a:p>
        <a:p>
          <a:r>
            <a:rPr lang="en-US" sz="1100"/>
            <a:t>block3	TAL379	10.49</a:t>
          </a:r>
        </a:p>
        <a:p>
          <a:r>
            <a:rPr lang="en-US" sz="1100"/>
            <a:t>block3	TAL206	10.19</a:t>
          </a:r>
        </a:p>
        <a:p>
          <a:r>
            <a:rPr lang="en-US" sz="1100"/>
            <a:t>block3	TAL435	8.22</a:t>
          </a:r>
        </a:p>
        <a:p>
          <a:r>
            <a:rPr lang="en-US" sz="1100"/>
            <a:t>block3	TAL411	8.46</a:t>
          </a:r>
        </a:p>
        <a:p>
          <a:r>
            <a:rPr lang="en-US" sz="1100"/>
            <a:t>block3	ALLEN527	8.62</a:t>
          </a:r>
        </a:p>
        <a:p>
          <a:r>
            <a:rPr lang="en-US" sz="1100"/>
            <a:t>block3	TAL211	9.14</a:t>
          </a:r>
        </a:p>
        <a:p>
          <a:r>
            <a:rPr lang="en-US" sz="1100"/>
            <a:t>block3	TAL487	8.35</a:t>
          </a:r>
        </a:p>
        <a:p>
          <a:r>
            <a:rPr lang="en-US" sz="1100"/>
            <a:t>block3	CB1795	5.70</a:t>
          </a:r>
        </a:p>
        <a:p>
          <a:r>
            <a:rPr lang="en-US" sz="1100"/>
            <a:t>block3	TAL650	6.83</a:t>
          </a:r>
        </a:p>
        <a:p>
          <a:r>
            <a:rPr lang="en-US" sz="1100"/>
            <a:t>block3	TAL649	8.10</a:t>
          </a:r>
        </a:p>
        <a:p>
          <a:r>
            <a:rPr lang="en-US" sz="1100"/>
            <a:t>block3	TAL860	6.54</a:t>
          </a:r>
        </a:p>
        <a:p>
          <a:r>
            <a:rPr lang="en-US" sz="1100"/>
            <a:t>block3	TAL183	5.51</a:t>
          </a:r>
        </a:p>
        <a:p>
          <a:r>
            <a:rPr lang="en-US" sz="1100"/>
            <a:t>block3	TAL378	5.07</a:t>
          </a:r>
        </a:p>
        <a:p>
          <a:r>
            <a:rPr lang="en-US" sz="1100"/>
            <a:t>block3	CONTROL1	1.80</a:t>
          </a:r>
        </a:p>
        <a:p>
          <a:r>
            <a:rPr lang="en-US" sz="1100"/>
            <a:t>block3	CONTROL2	5.83</a:t>
          </a:r>
        </a:p>
        <a:p>
          <a:endParaRPr lang="en-US" sz="1100"/>
        </a:p>
      </xdr:txBody>
    </xdr:sp>
    <xdr:clientData/>
  </xdr:twoCellAnchor>
  <xdr:twoCellAnchor>
    <xdr:from>
      <xdr:col>78</xdr:col>
      <xdr:colOff>904875</xdr:colOff>
      <xdr:row>263</xdr:row>
      <xdr:rowOff>190500</xdr:rowOff>
    </xdr:from>
    <xdr:to>
      <xdr:col>86</xdr:col>
      <xdr:colOff>461596</xdr:colOff>
      <xdr:row>335</xdr:row>
      <xdr:rowOff>0</xdr:rowOff>
    </xdr:to>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77537830" y="51885273"/>
          <a:ext cx="7205584" cy="161318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CÁC</a:t>
          </a:r>
          <a:r>
            <a:rPr lang="en-US" sz="1100" b="1" baseline="0"/>
            <a:t> LỆNH TRONG RSTUDIO</a:t>
          </a:r>
          <a:endParaRPr lang="en-US" sz="1100" b="1"/>
        </a:p>
        <a:p>
          <a:endParaRPr lang="en-US" sz="1100"/>
        </a:p>
        <a:p>
          <a:r>
            <a:rPr lang="en-US" sz="1100" b="1">
              <a:solidFill>
                <a:srgbClr val="0000FF"/>
              </a:solidFill>
            </a:rPr>
            <a:t>CÀI</a:t>
          </a:r>
          <a:r>
            <a:rPr lang="en-US" sz="1100" b="1" baseline="0">
              <a:solidFill>
                <a:srgbClr val="0000FF"/>
              </a:solidFill>
            </a:rPr>
            <a:t> ĐẶT PACKAGE NÀY ĐỂ CHẠY ANOVA</a:t>
          </a:r>
          <a:endParaRPr lang="en-US" sz="1100" b="1">
            <a:solidFill>
              <a:srgbClr val="0000FF"/>
            </a:solidFill>
          </a:endParaRPr>
        </a:p>
        <a:p>
          <a:r>
            <a:rPr lang="en-US" sz="1100" b="1">
              <a:solidFill>
                <a:srgbClr val="C00000"/>
              </a:solidFill>
            </a:rPr>
            <a:t>&gt; install.packages('agricolae')  </a:t>
          </a:r>
        </a:p>
        <a:p>
          <a:endParaRPr lang="en-US" sz="1100" b="1">
            <a:solidFill>
              <a:srgbClr val="C00000"/>
            </a:solidFill>
          </a:endParaRPr>
        </a:p>
        <a:p>
          <a:r>
            <a:rPr lang="en-US" sz="1100" b="1">
              <a:solidFill>
                <a:srgbClr val="0000FF"/>
              </a:solidFill>
            </a:rPr>
            <a:t>GỌI</a:t>
          </a:r>
          <a:r>
            <a:rPr lang="en-US" sz="1100" b="1" baseline="0">
              <a:solidFill>
                <a:srgbClr val="0000FF"/>
              </a:solidFill>
            </a:rPr>
            <a:t> PACKAGE NÀY RA</a:t>
          </a:r>
          <a:endParaRPr lang="en-US" sz="1100" b="1">
            <a:solidFill>
              <a:srgbClr val="0000FF"/>
            </a:solidFill>
          </a:endParaRPr>
        </a:p>
        <a:p>
          <a:r>
            <a:rPr lang="en-US" sz="1100" b="1">
              <a:solidFill>
                <a:srgbClr val="C00000"/>
              </a:solidFill>
            </a:rPr>
            <a:t>&gt; library(agricolae)</a:t>
          </a:r>
        </a:p>
        <a:p>
          <a:endParaRPr lang="en-US" sz="1100" b="1">
            <a:solidFill>
              <a:srgbClr val="C00000"/>
            </a:solidFill>
          </a:endParaRPr>
        </a:p>
        <a:p>
          <a:r>
            <a:rPr lang="en-US" sz="1100" b="1">
              <a:solidFill>
                <a:srgbClr val="0000FF"/>
              </a:solidFill>
            </a:rPr>
            <a:t>LOAD FILE DỮ</a:t>
          </a:r>
          <a:r>
            <a:rPr lang="en-US" sz="1100" b="1" baseline="0">
              <a:solidFill>
                <a:srgbClr val="0000FF"/>
              </a:solidFill>
            </a:rPr>
            <a:t> LIỆU VÀO</a:t>
          </a:r>
          <a:endParaRPr lang="en-US" sz="1100" b="1">
            <a:solidFill>
              <a:srgbClr val="0000FF"/>
            </a:solidFill>
          </a:endParaRPr>
        </a:p>
        <a:p>
          <a:r>
            <a:rPr lang="en-US" sz="1100" b="1">
              <a:solidFill>
                <a:srgbClr val="C00000"/>
              </a:solidFill>
            </a:rPr>
            <a:t>&gt; working_data &lt;- read.delim("D:/TDN XAC SUAT THONG KE/ANOVA-RCBD-V4.txt")</a:t>
          </a:r>
        </a:p>
        <a:p>
          <a:endParaRPr lang="en-US" sz="1100" b="1">
            <a:solidFill>
              <a:srgbClr val="C00000"/>
            </a:solidFill>
          </a:endParaRPr>
        </a:p>
        <a:p>
          <a:r>
            <a:rPr lang="en-US" sz="1100" b="1">
              <a:solidFill>
                <a:srgbClr val="0000FF"/>
              </a:solidFill>
            </a:rPr>
            <a:t>ĐẶT</a:t>
          </a:r>
          <a:r>
            <a:rPr lang="en-US" sz="1100" b="1" baseline="0">
              <a:solidFill>
                <a:srgbClr val="0000FF"/>
              </a:solidFill>
            </a:rPr>
            <a:t> TÊN BIẾN CHO KẾT QUẢ TRÍCH XUẤT ANOVA RCBD (PHỐI HỢP GIỮA BLOCK VÀ TREATMENT)</a:t>
          </a:r>
          <a:endParaRPr lang="en-US" sz="1100" b="1">
            <a:solidFill>
              <a:srgbClr val="0000FF"/>
            </a:solidFill>
          </a:endParaRPr>
        </a:p>
        <a:p>
          <a:r>
            <a:rPr lang="en-US" sz="1100" b="1">
              <a:solidFill>
                <a:srgbClr val="C00000"/>
              </a:solidFill>
            </a:rPr>
            <a:t>&gt; outAOV &lt;-aov(yield ~ block + treatment, data = working_data)</a:t>
          </a:r>
        </a:p>
        <a:p>
          <a:r>
            <a:rPr lang="en-US" sz="1100" b="1">
              <a:solidFill>
                <a:srgbClr val="C00000"/>
              </a:solidFill>
            </a:rPr>
            <a:t>&gt; outAOV</a:t>
          </a:r>
        </a:p>
        <a:p>
          <a:endParaRPr lang="en-US" sz="1100" b="1">
            <a:solidFill>
              <a:srgbClr val="C00000"/>
            </a:solidFill>
          </a:endParaRPr>
        </a:p>
        <a:p>
          <a:endParaRPr lang="en-US" sz="1100" b="1">
            <a:solidFill>
              <a:srgbClr val="C00000"/>
            </a:solidFill>
          </a:endParaRPr>
        </a:p>
        <a:p>
          <a:r>
            <a:rPr lang="en-US" sz="1100" b="0">
              <a:solidFill>
                <a:srgbClr val="CC00CC"/>
              </a:solidFill>
            </a:rPr>
            <a:t>Call:</a:t>
          </a:r>
        </a:p>
        <a:p>
          <a:r>
            <a:rPr lang="en-US" sz="1100" b="0">
              <a:solidFill>
                <a:srgbClr val="CC00CC"/>
              </a:solidFill>
            </a:rPr>
            <a:t>   aov(formula = yield ~ block + treatment, data = working_data)</a:t>
          </a:r>
        </a:p>
        <a:p>
          <a:endParaRPr lang="en-US" sz="1100" b="0">
            <a:solidFill>
              <a:srgbClr val="CC00CC"/>
            </a:solidFill>
          </a:endParaRPr>
        </a:p>
        <a:p>
          <a:r>
            <a:rPr lang="en-US" sz="1100" b="0">
              <a:solidFill>
                <a:srgbClr val="CC00CC"/>
              </a:solidFill>
            </a:rPr>
            <a:t>Terms:</a:t>
          </a:r>
        </a:p>
        <a:p>
          <a:r>
            <a:rPr lang="en-US" sz="1100" b="0">
              <a:solidFill>
                <a:srgbClr val="CC00CC"/>
              </a:solidFill>
            </a:rPr>
            <a:t>                    block treatment Residuals</a:t>
          </a:r>
        </a:p>
        <a:p>
          <a:r>
            <a:rPr lang="en-US" sz="1100" b="0">
              <a:solidFill>
                <a:srgbClr val="CC00CC"/>
              </a:solidFill>
            </a:rPr>
            <a:t>Sum of Squares    2.42538 217.47868  27.94669</a:t>
          </a:r>
        </a:p>
        <a:p>
          <a:r>
            <a:rPr lang="en-US" sz="1100" b="0">
              <a:solidFill>
                <a:srgbClr val="CC00CC"/>
              </a:solidFill>
            </a:rPr>
            <a:t>Deg. of Freedom         2        15        30</a:t>
          </a:r>
        </a:p>
        <a:p>
          <a:endParaRPr lang="en-US" sz="1100" b="0">
            <a:solidFill>
              <a:srgbClr val="CC00CC"/>
            </a:solidFill>
          </a:endParaRPr>
        </a:p>
        <a:p>
          <a:r>
            <a:rPr lang="en-US" sz="1100" b="0">
              <a:solidFill>
                <a:srgbClr val="CC00CC"/>
              </a:solidFill>
            </a:rPr>
            <a:t>Residual standard error: 0.9651716</a:t>
          </a:r>
        </a:p>
        <a:p>
          <a:r>
            <a:rPr lang="en-US" sz="1100" b="0">
              <a:solidFill>
                <a:srgbClr val="CC00CC"/>
              </a:solidFill>
            </a:rPr>
            <a:t>Estimated effects may be unbalanced</a:t>
          </a:r>
        </a:p>
        <a:p>
          <a:endParaRPr lang="en-US" sz="1100" b="1">
            <a:solidFill>
              <a:srgbClr val="C00000"/>
            </a:solidFill>
          </a:endParaRPr>
        </a:p>
        <a:p>
          <a:r>
            <a:rPr lang="en-US" sz="1100" b="1">
              <a:solidFill>
                <a:srgbClr val="C00000"/>
              </a:solidFill>
            </a:rPr>
            <a:t>&gt; anova(outAOV)</a:t>
          </a:r>
        </a:p>
        <a:p>
          <a:endParaRPr lang="en-US" sz="1100" b="1">
            <a:solidFill>
              <a:srgbClr val="C00000"/>
            </a:solidFill>
          </a:endParaRPr>
        </a:p>
        <a:p>
          <a:r>
            <a:rPr lang="en-US" sz="1100" b="0">
              <a:solidFill>
                <a:srgbClr val="CC00CC"/>
              </a:solidFill>
            </a:rPr>
            <a:t>Analysis of Variance Table</a:t>
          </a:r>
        </a:p>
        <a:p>
          <a:endParaRPr lang="en-US" sz="1100" b="0">
            <a:solidFill>
              <a:srgbClr val="CC00CC"/>
            </a:solidFill>
          </a:endParaRPr>
        </a:p>
        <a:p>
          <a:r>
            <a:rPr lang="en-US" sz="1100" b="0">
              <a:solidFill>
                <a:srgbClr val="CC00CC"/>
              </a:solidFill>
            </a:rPr>
            <a:t>Response: yield</a:t>
          </a:r>
        </a:p>
        <a:p>
          <a:r>
            <a:rPr lang="en-US" sz="1100" b="0">
              <a:solidFill>
                <a:srgbClr val="CC00CC"/>
              </a:solidFill>
            </a:rPr>
            <a:t>          Df  Sum Sq Mean Sq F value    Pr(&gt;F)    </a:t>
          </a:r>
        </a:p>
        <a:p>
          <a:r>
            <a:rPr lang="en-US" sz="1100" b="0">
              <a:solidFill>
                <a:srgbClr val="CC00CC"/>
              </a:solidFill>
            </a:rPr>
            <a:t>block      2   2.425  1.2127  </a:t>
          </a:r>
          <a:r>
            <a:rPr lang="en-US" sz="1100" b="1">
              <a:solidFill>
                <a:srgbClr val="FF0000"/>
              </a:solidFill>
            </a:rPr>
            <a:t>1.3018</a:t>
          </a:r>
          <a:r>
            <a:rPr lang="en-US" sz="1100" b="0">
              <a:solidFill>
                <a:srgbClr val="CC00CC"/>
              </a:solidFill>
            </a:rPr>
            <a:t>     0.287    </a:t>
          </a:r>
        </a:p>
        <a:p>
          <a:r>
            <a:rPr lang="en-US" sz="1100" b="0">
              <a:solidFill>
                <a:srgbClr val="CC00CC"/>
              </a:solidFill>
            </a:rPr>
            <a:t>treatment 15 217.479 14.4986 </a:t>
          </a:r>
          <a:r>
            <a:rPr lang="en-US" sz="1100" b="1">
              <a:solidFill>
                <a:srgbClr val="FF0000"/>
              </a:solidFill>
            </a:rPr>
            <a:t>15.5638</a:t>
          </a:r>
          <a:r>
            <a:rPr lang="en-US" sz="1100" b="0">
              <a:solidFill>
                <a:srgbClr val="CC00CC"/>
              </a:solidFill>
            </a:rPr>
            <a:t> 3.284e-10 ***</a:t>
          </a:r>
        </a:p>
        <a:p>
          <a:r>
            <a:rPr lang="en-US" sz="1100" b="0">
              <a:solidFill>
                <a:srgbClr val="CC00CC"/>
              </a:solidFill>
            </a:rPr>
            <a:t>Residuals 30  27.947  0.9316                      </a:t>
          </a:r>
        </a:p>
        <a:p>
          <a:r>
            <a:rPr lang="en-US" sz="1100" b="0">
              <a:solidFill>
                <a:srgbClr val="CC00CC"/>
              </a:solidFill>
            </a:rPr>
            <a:t>---</a:t>
          </a:r>
        </a:p>
        <a:p>
          <a:r>
            <a:rPr lang="en-US" sz="1100" b="0">
              <a:solidFill>
                <a:srgbClr val="CC00CC"/>
              </a:solidFill>
            </a:rPr>
            <a:t>Signif. codes:  0 ‘***’ 0.001 ‘**’ 0.01 ‘*’ 0.05 ‘.’ 0.1 ‘ ’ 1</a:t>
          </a:r>
        </a:p>
        <a:p>
          <a:endParaRPr lang="en-US" sz="1100" b="1">
            <a:solidFill>
              <a:srgbClr val="C00000"/>
            </a:solidFill>
          </a:endParaRPr>
        </a:p>
        <a:p>
          <a:r>
            <a:rPr lang="en-US" sz="1100" b="1">
              <a:solidFill>
                <a:srgbClr val="0000FF"/>
              </a:solidFill>
            </a:rPr>
            <a:t>PHÂN</a:t>
          </a:r>
          <a:r>
            <a:rPr lang="en-US" sz="1100" b="1" baseline="0">
              <a:solidFill>
                <a:srgbClr val="0000FF"/>
              </a:solidFill>
            </a:rPr>
            <a:t> HẠNG THEO T-TEST LSD</a:t>
          </a:r>
          <a:endParaRPr lang="en-US" sz="1100" b="1">
            <a:solidFill>
              <a:srgbClr val="0000FF"/>
            </a:solidFill>
          </a:endParaRPr>
        </a:p>
        <a:p>
          <a:r>
            <a:rPr lang="en-US" sz="1100" b="1">
              <a:solidFill>
                <a:srgbClr val="C00000"/>
              </a:solidFill>
            </a:rPr>
            <a:t>&gt; outFactorial &lt;-LSD.test (outAOV, c("treatment"), main = "yield ~ block + treatment",console=TRUE)</a:t>
          </a:r>
        </a:p>
        <a:p>
          <a:endParaRPr lang="en-US" sz="1100" b="1">
            <a:solidFill>
              <a:srgbClr val="C00000"/>
            </a:solidFill>
          </a:endParaRPr>
        </a:p>
        <a:p>
          <a:r>
            <a:rPr lang="en-US" sz="1100">
              <a:solidFill>
                <a:srgbClr val="CC00CC"/>
              </a:solidFill>
            </a:rPr>
            <a:t>Study: yield ~ block + treatment</a:t>
          </a:r>
        </a:p>
        <a:p>
          <a:endParaRPr lang="en-US" sz="1100">
            <a:solidFill>
              <a:srgbClr val="CC00CC"/>
            </a:solidFill>
          </a:endParaRPr>
        </a:p>
        <a:p>
          <a:r>
            <a:rPr lang="en-US" sz="1100">
              <a:solidFill>
                <a:srgbClr val="CC00CC"/>
              </a:solidFill>
            </a:rPr>
            <a:t>LSD t Test for yield </a:t>
          </a:r>
        </a:p>
        <a:p>
          <a:endParaRPr lang="en-US" sz="1100">
            <a:solidFill>
              <a:srgbClr val="CC00CC"/>
            </a:solidFill>
          </a:endParaRPr>
        </a:p>
        <a:p>
          <a:r>
            <a:rPr lang="en-US" sz="1100">
              <a:solidFill>
                <a:srgbClr val="CC00CC"/>
              </a:solidFill>
            </a:rPr>
            <a:t>Mean Square Error:  0.9315563 </a:t>
          </a:r>
        </a:p>
        <a:p>
          <a:endParaRPr lang="en-US" sz="1100">
            <a:solidFill>
              <a:srgbClr val="CC00CC"/>
            </a:solidFill>
          </a:endParaRPr>
        </a:p>
        <a:p>
          <a:r>
            <a:rPr lang="en-US" sz="1100">
              <a:solidFill>
                <a:srgbClr val="CC00CC"/>
              </a:solidFill>
            </a:rPr>
            <a:t>treatment,  means and individual ( 95 %) CI</a:t>
          </a:r>
        </a:p>
        <a:p>
          <a:endParaRPr lang="en-US" sz="1100">
            <a:solidFill>
              <a:srgbClr val="CC00CC"/>
            </a:solidFill>
          </a:endParaRPr>
        </a:p>
        <a:p>
          <a:r>
            <a:rPr lang="en-US" sz="1100">
              <a:solidFill>
                <a:srgbClr val="CC00CC"/>
              </a:solidFill>
            </a:rPr>
            <a:t>             yield       std r       LCL       UCL  Min   Max</a:t>
          </a:r>
        </a:p>
        <a:p>
          <a:r>
            <a:rPr lang="en-US" sz="1100">
              <a:solidFill>
                <a:srgbClr val="CC00CC"/>
              </a:solidFill>
            </a:rPr>
            <a:t>ALLEN527  8.516667 0.3661056 3 7.3786265  9.654707 8.11  8.82</a:t>
          </a:r>
        </a:p>
        <a:p>
          <a:r>
            <a:rPr lang="en-US" sz="1100">
              <a:solidFill>
                <a:srgbClr val="CC00CC"/>
              </a:solidFill>
            </a:rPr>
            <a:t>CB1795    6.886667 1.2378341 3 5.7486265  8.024707 5.70  8.17</a:t>
          </a:r>
        </a:p>
        <a:p>
          <a:r>
            <a:rPr lang="en-US" sz="1100">
              <a:solidFill>
                <a:srgbClr val="CC00CC"/>
              </a:solidFill>
            </a:rPr>
            <a:t>CONTROL1  1.543333 0.2502665 3 0.4052932  2.681374 1.30  1.80</a:t>
          </a:r>
        </a:p>
        <a:p>
          <a:r>
            <a:rPr lang="en-US" sz="1100">
              <a:solidFill>
                <a:srgbClr val="CC00CC"/>
              </a:solidFill>
            </a:rPr>
            <a:t>CONTROL2  6.690000 1.0289801 3 5.5519598  7.828040 5.83  7.83</a:t>
          </a:r>
        </a:p>
        <a:p>
          <a:r>
            <a:rPr lang="en-US" sz="1100">
              <a:solidFill>
                <a:srgbClr val="CC00CC"/>
              </a:solidFill>
            </a:rPr>
            <a:t>TAL102   10.363333 0.6198656 3 9.2252932 11.501374 9.66 10.83</a:t>
          </a:r>
        </a:p>
        <a:p>
          <a:r>
            <a:rPr lang="en-US" sz="1100">
              <a:solidFill>
                <a:srgbClr val="CC00CC"/>
              </a:solidFill>
            </a:rPr>
            <a:t>TAL183    5.026667 1.3895443 3 3.8886265  6.164707 3.46  6.11</a:t>
          </a:r>
        </a:p>
        <a:p>
          <a:r>
            <a:rPr lang="en-US" sz="1100">
              <a:solidFill>
                <a:srgbClr val="CC00CC"/>
              </a:solidFill>
            </a:rPr>
            <a:t>TAL206    9.346667 0.8936629 3 8.2086265 10.484707 8.41 10.19</a:t>
          </a:r>
        </a:p>
        <a:p>
          <a:r>
            <a:rPr lang="en-US" sz="1100">
              <a:solidFill>
                <a:srgbClr val="CC00CC"/>
              </a:solidFill>
            </a:rPr>
            <a:t>TAL211    8.096667 1.5464260 3 6.9586265  9.234707 6.32  9.14</a:t>
          </a:r>
        </a:p>
        <a:p>
          <a:r>
            <a:rPr lang="en-US" sz="1100">
              <a:solidFill>
                <a:srgbClr val="CC00CC"/>
              </a:solidFill>
            </a:rPr>
            <a:t>TAL378    4.973333 0.4724757 3 3.8352932  6.111374 4.46  5.39</a:t>
          </a:r>
        </a:p>
        <a:p>
          <a:r>
            <a:rPr lang="en-US" sz="1100">
              <a:solidFill>
                <a:srgbClr val="CC00CC"/>
              </a:solidFill>
            </a:rPr>
            <a:t>TAL379    9.616667 0.7774531 3 8.4786265 10.754707 9.00 10.49</a:t>
          </a:r>
        </a:p>
        <a:p>
          <a:r>
            <a:rPr lang="en-US" sz="1100">
              <a:solidFill>
                <a:srgbClr val="CC00CC"/>
              </a:solidFill>
            </a:rPr>
            <a:t>TAL411    8.616667 0.5229085 3 7.4786265  9.754707 8.19  9.20</a:t>
          </a:r>
        </a:p>
        <a:p>
          <a:r>
            <a:rPr lang="en-US" sz="1100">
              <a:solidFill>
                <a:srgbClr val="CC00CC"/>
              </a:solidFill>
            </a:rPr>
            <a:t>TAL435    8.686667 0.5093460 3 7.5486265  9.824707 8.22  9.23</a:t>
          </a:r>
        </a:p>
        <a:p>
          <a:r>
            <a:rPr lang="en-US" sz="1100">
              <a:solidFill>
                <a:srgbClr val="CC00CC"/>
              </a:solidFill>
            </a:rPr>
            <a:t>TAL487    7.763333 1.3031245 3 6.6252932  8.901374 6.27  8.67</a:t>
          </a:r>
        </a:p>
        <a:p>
          <a:r>
            <a:rPr lang="en-US" sz="1100">
              <a:solidFill>
                <a:srgbClr val="CC00CC"/>
              </a:solidFill>
            </a:rPr>
            <a:t>TAL649    6.490000 1.6408230 3 5.3519598  7.628040 4.82  8.10</a:t>
          </a:r>
        </a:p>
        <a:p>
          <a:r>
            <a:rPr lang="en-US" sz="1100">
              <a:solidFill>
                <a:srgbClr val="CC00CC"/>
              </a:solidFill>
            </a:rPr>
            <a:t>TAL650    6.536667 0.6149255 3 5.3986265  7.674707 5.83  6.95</a:t>
          </a:r>
        </a:p>
        <a:p>
          <a:r>
            <a:rPr lang="en-US" sz="1100">
              <a:solidFill>
                <a:srgbClr val="CC00CC"/>
              </a:solidFill>
            </a:rPr>
            <a:t>TAL860    5.790000 0.8741281 3 4.6519598  6.928040 4.83  6.54</a:t>
          </a:r>
        </a:p>
        <a:p>
          <a:endParaRPr lang="en-US" sz="1100">
            <a:solidFill>
              <a:srgbClr val="CC00CC"/>
            </a:solidFill>
          </a:endParaRPr>
        </a:p>
        <a:p>
          <a:r>
            <a:rPr lang="en-US" sz="1100">
              <a:solidFill>
                <a:srgbClr val="CC00CC"/>
              </a:solidFill>
            </a:rPr>
            <a:t>Alpha: 0.05 ; DF Error: 30</a:t>
          </a:r>
        </a:p>
        <a:p>
          <a:r>
            <a:rPr lang="en-US" sz="1100">
              <a:solidFill>
                <a:srgbClr val="CC00CC"/>
              </a:solidFill>
            </a:rPr>
            <a:t>Critical Value of t: 2.042272 </a:t>
          </a:r>
        </a:p>
        <a:p>
          <a:endParaRPr lang="en-US" sz="1100">
            <a:solidFill>
              <a:srgbClr val="CC00CC"/>
            </a:solidFill>
          </a:endParaRPr>
        </a:p>
        <a:p>
          <a:r>
            <a:rPr lang="en-US" sz="1100">
              <a:solidFill>
                <a:srgbClr val="CC00CC"/>
              </a:solidFill>
            </a:rPr>
            <a:t>least Significant Difference: </a:t>
          </a:r>
          <a:r>
            <a:rPr lang="en-US" sz="1100" b="1">
              <a:solidFill>
                <a:srgbClr val="FF0000"/>
              </a:solidFill>
            </a:rPr>
            <a:t>1.609432 </a:t>
          </a:r>
        </a:p>
        <a:p>
          <a:endParaRPr lang="en-US" sz="1100">
            <a:solidFill>
              <a:srgbClr val="CC00CC"/>
            </a:solidFill>
          </a:endParaRPr>
        </a:p>
        <a:p>
          <a:r>
            <a:rPr lang="en-US" sz="1100">
              <a:solidFill>
                <a:srgbClr val="CC00CC"/>
              </a:solidFill>
            </a:rPr>
            <a:t>Treatments with the same letter are not significantly different.</a:t>
          </a:r>
        </a:p>
        <a:p>
          <a:endParaRPr lang="en-US" sz="1100">
            <a:solidFill>
              <a:srgbClr val="CC00CC"/>
            </a:solidFill>
          </a:endParaRPr>
        </a:p>
        <a:p>
          <a:r>
            <a:rPr lang="en-US" sz="1100">
              <a:solidFill>
                <a:srgbClr val="CC00CC"/>
              </a:solidFill>
            </a:rPr>
            <a:t>             yield groups</a:t>
          </a:r>
        </a:p>
        <a:p>
          <a:r>
            <a:rPr lang="en-US" sz="1100">
              <a:solidFill>
                <a:srgbClr val="CC00CC"/>
              </a:solidFill>
            </a:rPr>
            <a:t>TAL102   10.363333      a</a:t>
          </a:r>
        </a:p>
        <a:p>
          <a:r>
            <a:rPr lang="en-US" sz="1100">
              <a:solidFill>
                <a:srgbClr val="CC00CC"/>
              </a:solidFill>
            </a:rPr>
            <a:t>TAL379    9.616667     ab</a:t>
          </a:r>
        </a:p>
        <a:p>
          <a:r>
            <a:rPr lang="en-US" sz="1100">
              <a:solidFill>
                <a:srgbClr val="CC00CC"/>
              </a:solidFill>
            </a:rPr>
            <a:t>TAL206    9.346667    abc</a:t>
          </a:r>
        </a:p>
        <a:p>
          <a:r>
            <a:rPr lang="en-US" sz="1100">
              <a:solidFill>
                <a:srgbClr val="CC00CC"/>
              </a:solidFill>
            </a:rPr>
            <a:t>TAL435    8.686667     bc</a:t>
          </a:r>
        </a:p>
        <a:p>
          <a:r>
            <a:rPr lang="en-US" sz="1100">
              <a:solidFill>
                <a:srgbClr val="CC00CC"/>
              </a:solidFill>
            </a:rPr>
            <a:t>TAL411    8.616667     bc</a:t>
          </a:r>
        </a:p>
        <a:p>
          <a:r>
            <a:rPr lang="en-US" sz="1100">
              <a:solidFill>
                <a:srgbClr val="CC00CC"/>
              </a:solidFill>
            </a:rPr>
            <a:t>ALLEN527  8.516667     bc</a:t>
          </a:r>
        </a:p>
        <a:p>
          <a:r>
            <a:rPr lang="en-US" sz="1100">
              <a:solidFill>
                <a:srgbClr val="CC00CC"/>
              </a:solidFill>
            </a:rPr>
            <a:t>TAL211    8.096667    bcd</a:t>
          </a:r>
        </a:p>
        <a:p>
          <a:r>
            <a:rPr lang="en-US" sz="1100">
              <a:solidFill>
                <a:srgbClr val="CC00CC"/>
              </a:solidFill>
            </a:rPr>
            <a:t>TAL487    7.763333     cd</a:t>
          </a:r>
        </a:p>
        <a:p>
          <a:r>
            <a:rPr lang="en-US" sz="1100">
              <a:solidFill>
                <a:srgbClr val="CC00CC"/>
              </a:solidFill>
            </a:rPr>
            <a:t>CB1795    6.886667     de</a:t>
          </a:r>
        </a:p>
        <a:p>
          <a:r>
            <a:rPr lang="en-US" sz="1100">
              <a:solidFill>
                <a:srgbClr val="CC00CC"/>
              </a:solidFill>
            </a:rPr>
            <a:t>CONTROL2  6.690000     de</a:t>
          </a:r>
        </a:p>
        <a:p>
          <a:r>
            <a:rPr lang="en-US" sz="1100">
              <a:solidFill>
                <a:srgbClr val="CC00CC"/>
              </a:solidFill>
            </a:rPr>
            <a:t>TAL650    6.536667    def</a:t>
          </a:r>
        </a:p>
        <a:p>
          <a:r>
            <a:rPr lang="en-US" sz="1100">
              <a:solidFill>
                <a:srgbClr val="CC00CC"/>
              </a:solidFill>
            </a:rPr>
            <a:t>TAL649    6.490000    def</a:t>
          </a:r>
        </a:p>
        <a:p>
          <a:r>
            <a:rPr lang="en-US" sz="1100">
              <a:solidFill>
                <a:srgbClr val="CC00CC"/>
              </a:solidFill>
            </a:rPr>
            <a:t>TAL860    5.790000     ef</a:t>
          </a:r>
        </a:p>
        <a:p>
          <a:r>
            <a:rPr lang="en-US" sz="1100">
              <a:solidFill>
                <a:srgbClr val="CC00CC"/>
              </a:solidFill>
            </a:rPr>
            <a:t>TAL183    5.026667      f</a:t>
          </a:r>
        </a:p>
        <a:p>
          <a:r>
            <a:rPr lang="en-US" sz="1100">
              <a:solidFill>
                <a:srgbClr val="CC00CC"/>
              </a:solidFill>
            </a:rPr>
            <a:t>TAL378    4.973333      f</a:t>
          </a:r>
        </a:p>
        <a:p>
          <a:r>
            <a:rPr lang="en-US" sz="1100">
              <a:solidFill>
                <a:srgbClr val="CC00CC"/>
              </a:solidFill>
            </a:rPr>
            <a:t>CONTROL1  1.543333      g</a:t>
          </a:r>
        </a:p>
      </xdr:txBody>
    </xdr:sp>
    <xdr:clientData/>
  </xdr:twoCellAnchor>
  <xdr:twoCellAnchor>
    <xdr:from>
      <xdr:col>78</xdr:col>
      <xdr:colOff>866774</xdr:colOff>
      <xdr:row>258</xdr:row>
      <xdr:rowOff>190500</xdr:rowOff>
    </xdr:from>
    <xdr:to>
      <xdr:col>84</xdr:col>
      <xdr:colOff>600075</xdr:colOff>
      <xdr:row>262</xdr:row>
      <xdr:rowOff>95250</xdr:rowOff>
    </xdr:to>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77619224" y="51415950"/>
          <a:ext cx="5991226" cy="97155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lang="en-US" sz="1100" b="1"/>
            <a:t>THAM KHẢO:</a:t>
          </a:r>
        </a:p>
        <a:p>
          <a:r>
            <a:rPr lang="en-US" sz="1100" b="1"/>
            <a:t>https://rcompanion.org/rcompanion/d_05.html</a:t>
          </a:r>
        </a:p>
        <a:p>
          <a:r>
            <a:rPr lang="en-US" sz="1100" b="1"/>
            <a:t>https://myaseen208.github.io/agricolae/articles/MultipleComparisons.html </a:t>
          </a:r>
        </a:p>
        <a:p>
          <a:r>
            <a:rPr lang="en-US" sz="1100" b="1"/>
            <a:t>https://www.datanovia.com/en/lessons/anova-in-r/ </a:t>
          </a:r>
        </a:p>
      </xdr:txBody>
    </xdr:sp>
    <xdr:clientData/>
  </xdr:twoCellAnchor>
  <xdr:twoCellAnchor editAs="oneCell">
    <xdr:from>
      <xdr:col>105</xdr:col>
      <xdr:colOff>531019</xdr:colOff>
      <xdr:row>262</xdr:row>
      <xdr:rowOff>90488</xdr:rowOff>
    </xdr:from>
    <xdr:to>
      <xdr:col>117</xdr:col>
      <xdr:colOff>274829</xdr:colOff>
      <xdr:row>284</xdr:row>
      <xdr:rowOff>72253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6562069" y="52449413"/>
          <a:ext cx="7059010" cy="5849165"/>
        </a:xfrm>
        <a:prstGeom prst="rect">
          <a:avLst/>
        </a:prstGeom>
        <a:ln>
          <a:solidFill>
            <a:schemeClr val="accent1"/>
          </a:solidFill>
        </a:ln>
      </xdr:spPr>
    </xdr:pic>
    <xdr:clientData/>
  </xdr:twoCellAnchor>
  <xdr:twoCellAnchor editAs="oneCell">
    <xdr:from>
      <xdr:col>120</xdr:col>
      <xdr:colOff>114300</xdr:colOff>
      <xdr:row>289</xdr:row>
      <xdr:rowOff>104775</xdr:rowOff>
    </xdr:from>
    <xdr:to>
      <xdr:col>129</xdr:col>
      <xdr:colOff>28575</xdr:colOff>
      <xdr:row>305</xdr:row>
      <xdr:rowOff>104775</xdr:rowOff>
    </xdr:to>
    <xdr:pic>
      <xdr:nvPicPr>
        <xdr:cNvPr id="60" name="Picture 59">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5289350" y="59664600"/>
          <a:ext cx="5400675" cy="4038600"/>
        </a:xfrm>
        <a:prstGeom prst="rect">
          <a:avLst/>
        </a:prstGeom>
        <a:ln>
          <a:solidFill>
            <a:srgbClr val="FF0000"/>
          </a:solidFill>
        </a:ln>
      </xdr:spPr>
    </xdr:pic>
    <xdr:clientData/>
  </xdr:twoCellAnchor>
  <xdr:twoCellAnchor>
    <xdr:from>
      <xdr:col>77</xdr:col>
      <xdr:colOff>133350</xdr:colOff>
      <xdr:row>273</xdr:row>
      <xdr:rowOff>190500</xdr:rowOff>
    </xdr:from>
    <xdr:to>
      <xdr:col>78</xdr:col>
      <xdr:colOff>714375</xdr:colOff>
      <xdr:row>275</xdr:row>
      <xdr:rowOff>200025</xdr:rowOff>
    </xdr:to>
    <xdr:sp macro="" textlink="">
      <xdr:nvSpPr>
        <xdr:cNvPr id="75" name="Arrow: Right 74">
          <a:extLst>
            <a:ext uri="{FF2B5EF4-FFF2-40B4-BE49-F238E27FC236}">
              <a16:creationId xmlns:a16="http://schemas.microsoft.com/office/drawing/2014/main" id="{00000000-0008-0000-0000-00004B000000}"/>
            </a:ext>
          </a:extLst>
        </xdr:cNvPr>
        <xdr:cNvSpPr/>
      </xdr:nvSpPr>
      <xdr:spPr>
        <a:xfrm>
          <a:off x="75209400" y="55483125"/>
          <a:ext cx="2257425" cy="542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87</xdr:col>
      <xdr:colOff>76200</xdr:colOff>
      <xdr:row>274</xdr:row>
      <xdr:rowOff>66675</xdr:rowOff>
    </xdr:from>
    <xdr:to>
      <xdr:col>90</xdr:col>
      <xdr:colOff>476250</xdr:colOff>
      <xdr:row>276</xdr:row>
      <xdr:rowOff>76200</xdr:rowOff>
    </xdr:to>
    <xdr:sp macro="" textlink="">
      <xdr:nvSpPr>
        <xdr:cNvPr id="108" name="Arrow: Right 107">
          <a:extLst>
            <a:ext uri="{FF2B5EF4-FFF2-40B4-BE49-F238E27FC236}">
              <a16:creationId xmlns:a16="http://schemas.microsoft.com/office/drawing/2014/main" id="{00000000-0008-0000-0000-00006C000000}"/>
            </a:ext>
          </a:extLst>
        </xdr:cNvPr>
        <xdr:cNvSpPr/>
      </xdr:nvSpPr>
      <xdr:spPr>
        <a:xfrm>
          <a:off x="85105875" y="55626000"/>
          <a:ext cx="2257425" cy="542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90</xdr:col>
      <xdr:colOff>571500</xdr:colOff>
      <xdr:row>268</xdr:row>
      <xdr:rowOff>38101</xdr:rowOff>
    </xdr:from>
    <xdr:to>
      <xdr:col>102</xdr:col>
      <xdr:colOff>480646</xdr:colOff>
      <xdr:row>277</xdr:row>
      <xdr:rowOff>76201</xdr:rowOff>
    </xdr:to>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87458550" y="53997226"/>
          <a:ext cx="7224346"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00FF"/>
              </a:solidFill>
            </a:rPr>
            <a:t>VẼ</a:t>
          </a:r>
          <a:r>
            <a:rPr lang="en-US" sz="1100" b="1" baseline="0">
              <a:solidFill>
                <a:srgbClr val="0000FF"/>
              </a:solidFill>
            </a:rPr>
            <a:t> BIỂU ĐỒ HISTOGRAM CHO THÔNG SỐ RESIDUALS (ERROR)</a:t>
          </a:r>
          <a:endParaRPr lang="en-US" sz="1100" b="1">
            <a:solidFill>
              <a:srgbClr val="0000FF"/>
            </a:solidFill>
          </a:endParaRPr>
        </a:p>
        <a:p>
          <a:r>
            <a:rPr lang="en-US" sz="1100" b="1">
              <a:solidFill>
                <a:srgbClr val="C00000"/>
              </a:solidFill>
            </a:rPr>
            <a:t>&gt; hist(</a:t>
          </a:r>
          <a:r>
            <a:rPr lang="en-US" sz="1100" b="1">
              <a:solidFill>
                <a:srgbClr val="0000FF"/>
              </a:solidFill>
            </a:rPr>
            <a:t>residuals(outAOV)</a:t>
          </a:r>
          <a:r>
            <a:rPr lang="en-US" sz="1100" b="1">
              <a:solidFill>
                <a:srgbClr val="C00000"/>
              </a:solidFill>
            </a:rPr>
            <a:t>)</a:t>
          </a:r>
          <a:r>
            <a:rPr lang="en-US" sz="1100" b="1" baseline="0">
              <a:solidFill>
                <a:srgbClr val="C00000"/>
              </a:solidFill>
            </a:rPr>
            <a:t>      #LƯU Ý: BIẾN </a:t>
          </a:r>
          <a:r>
            <a:rPr lang="en-US" sz="1100" b="1">
              <a:solidFill>
                <a:srgbClr val="C00000"/>
              </a:solidFill>
              <a:effectLst/>
              <a:latin typeface="+mn-lt"/>
              <a:ea typeface="+mn-ea"/>
              <a:cs typeface="+mn-cs"/>
            </a:rPr>
            <a:t>residuals(outAOV) LÀ</a:t>
          </a:r>
          <a:r>
            <a:rPr lang="en-US" sz="1100" b="1" baseline="0">
              <a:solidFill>
                <a:srgbClr val="C00000"/>
              </a:solidFill>
              <a:effectLst/>
              <a:latin typeface="+mn-lt"/>
              <a:ea typeface="+mn-ea"/>
              <a:cs typeface="+mn-cs"/>
            </a:rPr>
            <a:t> BỘ GIÁ TRỊ ĐỂ RSTUDIO VẼ ĐỒ THỊ.</a:t>
          </a:r>
          <a:endParaRPr lang="en-US" sz="1100" b="1">
            <a:solidFill>
              <a:srgbClr val="C00000"/>
            </a:solidFill>
          </a:endParaRPr>
        </a:p>
        <a:p>
          <a:endParaRPr lang="en-US" sz="1100" b="1">
            <a:solidFill>
              <a:srgbClr val="C0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0000FF"/>
              </a:solidFill>
            </a:rPr>
            <a:t>VẼ</a:t>
          </a:r>
          <a:r>
            <a:rPr lang="en-US" sz="1100" b="1" baseline="0">
              <a:solidFill>
                <a:srgbClr val="0000FF"/>
              </a:solidFill>
            </a:rPr>
            <a:t> BIỂU ĐỒ SCATTER PLOT </a:t>
          </a:r>
          <a:r>
            <a:rPr lang="en-US" sz="1100" b="1" baseline="0">
              <a:solidFill>
                <a:srgbClr val="0000FF"/>
              </a:solidFill>
              <a:effectLst/>
              <a:latin typeface="+mn-lt"/>
              <a:ea typeface="+mn-ea"/>
              <a:cs typeface="+mn-cs"/>
            </a:rPr>
            <a:t>CHO THÔNG SỐ RESIDUALS (ERROR)</a:t>
          </a:r>
          <a:r>
            <a:rPr lang="en-US" sz="1100" b="1" baseline="0">
              <a:solidFill>
                <a:srgbClr val="0000FF"/>
              </a:solidFill>
            </a:rPr>
            <a:t> </a:t>
          </a:r>
          <a:endParaRPr lang="en-US" sz="1100" b="1">
            <a:solidFill>
              <a:srgbClr val="0000FF"/>
            </a:solidFill>
          </a:endParaRPr>
        </a:p>
        <a:p>
          <a:r>
            <a:rPr lang="en-US" sz="1100" b="1">
              <a:solidFill>
                <a:srgbClr val="C00000"/>
              </a:solidFill>
            </a:rPr>
            <a:t>&gt;plot(fitted(outAOV), residuals(outAOV))</a:t>
          </a:r>
        </a:p>
        <a:p>
          <a:endParaRPr lang="en-US" sz="1100" b="1">
            <a:solidFill>
              <a:srgbClr val="C00000"/>
            </a:solidFill>
          </a:endParaRPr>
        </a:p>
        <a:p>
          <a:r>
            <a:rPr lang="en-US" sz="1100" b="1">
              <a:solidFill>
                <a:srgbClr val="0000FF"/>
              </a:solidFill>
            </a:rPr>
            <a:t>VẼ</a:t>
          </a:r>
          <a:r>
            <a:rPr lang="en-US" sz="1100" b="1" baseline="0">
              <a:solidFill>
                <a:srgbClr val="0000FF"/>
              </a:solidFill>
            </a:rPr>
            <a:t> BIỂU ĐỒ QQPLOT THỂ HIỆN MỐI TƯƠNG QUAN TUYẾN TÍNH</a:t>
          </a:r>
          <a:endParaRPr lang="en-US" sz="1100" b="1">
            <a:solidFill>
              <a:srgbClr val="0000FF"/>
            </a:solidFill>
          </a:endParaRPr>
        </a:p>
        <a:p>
          <a:r>
            <a:rPr lang="en-US" sz="1100" b="1">
              <a:solidFill>
                <a:srgbClr val="C00000"/>
              </a:solidFill>
            </a:rPr>
            <a:t>&gt;install.packages('ggpubr')</a:t>
          </a:r>
        </a:p>
        <a:p>
          <a:r>
            <a:rPr lang="en-US" sz="1100" b="1">
              <a:solidFill>
                <a:srgbClr val="C00000"/>
              </a:solidFill>
            </a:rPr>
            <a:t>&gt;library(ggpubr)</a:t>
          </a:r>
        </a:p>
        <a:p>
          <a:r>
            <a:rPr lang="en-US" sz="1100" b="1">
              <a:solidFill>
                <a:srgbClr val="C00000"/>
              </a:solidFill>
            </a:rPr>
            <a:t>&gt;ggqqplot(residuals(outAOV))</a:t>
          </a:r>
        </a:p>
        <a:p>
          <a:endParaRPr lang="en-US" sz="1100" b="1">
            <a:solidFill>
              <a:srgbClr val="C00000"/>
            </a:solidFill>
          </a:endParaRPr>
        </a:p>
        <a:p>
          <a:endParaRPr lang="en-US" sz="1100" b="1">
            <a:solidFill>
              <a:srgbClr val="C00000"/>
            </a:solidFill>
          </a:endParaRPr>
        </a:p>
        <a:p>
          <a:endParaRPr lang="en-US" sz="1100">
            <a:solidFill>
              <a:srgbClr val="CC00CC"/>
            </a:solidFill>
          </a:endParaRPr>
        </a:p>
      </xdr:txBody>
    </xdr:sp>
    <xdr:clientData/>
  </xdr:twoCellAnchor>
  <xdr:twoCellAnchor>
    <xdr:from>
      <xdr:col>117</xdr:col>
      <xdr:colOff>485775</xdr:colOff>
      <xdr:row>296</xdr:row>
      <xdr:rowOff>95250</xdr:rowOff>
    </xdr:from>
    <xdr:to>
      <xdr:col>119</xdr:col>
      <xdr:colOff>438150</xdr:colOff>
      <xdr:row>298</xdr:row>
      <xdr:rowOff>104775</xdr:rowOff>
    </xdr:to>
    <xdr:sp macro="" textlink="">
      <xdr:nvSpPr>
        <xdr:cNvPr id="113" name="Arrow: Right 112">
          <a:extLst>
            <a:ext uri="{FF2B5EF4-FFF2-40B4-BE49-F238E27FC236}">
              <a16:creationId xmlns:a16="http://schemas.microsoft.com/office/drawing/2014/main" id="{00000000-0008-0000-0000-000071000000}"/>
            </a:ext>
          </a:extLst>
        </xdr:cNvPr>
        <xdr:cNvSpPr/>
      </xdr:nvSpPr>
      <xdr:spPr>
        <a:xfrm>
          <a:off x="103832025" y="61521975"/>
          <a:ext cx="1171575" cy="542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118</xdr:col>
      <xdr:colOff>542925</xdr:colOff>
      <xdr:row>287</xdr:row>
      <xdr:rowOff>57150</xdr:rowOff>
    </xdr:from>
    <xdr:to>
      <xdr:col>131</xdr:col>
      <xdr:colOff>257175</xdr:colOff>
      <xdr:row>288</xdr:row>
      <xdr:rowOff>161925</xdr:rowOff>
    </xdr:to>
    <xdr:sp macro="" textlink="">
      <xdr:nvSpPr>
        <xdr:cNvPr id="81" name="TextBox 80">
          <a:extLst>
            <a:ext uri="{FF2B5EF4-FFF2-40B4-BE49-F238E27FC236}">
              <a16:creationId xmlns:a16="http://schemas.microsoft.com/office/drawing/2014/main" id="{00000000-0008-0000-0000-000051000000}"/>
            </a:ext>
          </a:extLst>
        </xdr:cNvPr>
        <xdr:cNvSpPr txBox="1"/>
      </xdr:nvSpPr>
      <xdr:spPr>
        <a:xfrm>
          <a:off x="104498775" y="59083575"/>
          <a:ext cx="7639050" cy="371475"/>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 SÁNH</a:t>
          </a:r>
          <a:r>
            <a:rPr lang="en-US" sz="1100" b="1" baseline="0"/>
            <a:t> VỚI CÁC KIỂU PHÂN TÁN ĐỂ KIỂM TRA TỔNG THỂ SỐ LIỆU CÓ ĐỒNG NHẤT, NGẪU NHIÊN HAY KHÔNG (theo hình a)</a:t>
          </a:r>
          <a:endParaRPr lang="en-US" sz="1100" b="1"/>
        </a:p>
      </xdr:txBody>
    </xdr:sp>
    <xdr:clientData/>
  </xdr:twoCellAnchor>
  <xdr:twoCellAnchor>
    <xdr:from>
      <xdr:col>79</xdr:col>
      <xdr:colOff>409575</xdr:colOff>
      <xdr:row>270</xdr:row>
      <xdr:rowOff>47625</xdr:rowOff>
    </xdr:from>
    <xdr:to>
      <xdr:col>90</xdr:col>
      <xdr:colOff>571500</xdr:colOff>
      <xdr:row>272</xdr:row>
      <xdr:rowOff>161925</xdr:rowOff>
    </xdr:to>
    <xdr:cxnSp macro="">
      <xdr:nvCxnSpPr>
        <xdr:cNvPr id="83" name="Straight Arrow Connector 82">
          <a:extLst>
            <a:ext uri="{FF2B5EF4-FFF2-40B4-BE49-F238E27FC236}">
              <a16:creationId xmlns:a16="http://schemas.microsoft.com/office/drawing/2014/main" id="{00000000-0008-0000-0000-000053000000}"/>
            </a:ext>
          </a:extLst>
        </xdr:cNvPr>
        <xdr:cNvCxnSpPr/>
      </xdr:nvCxnSpPr>
      <xdr:spPr>
        <a:xfrm flipV="1">
          <a:off x="78352650" y="54540150"/>
          <a:ext cx="9105900" cy="647700"/>
        </a:xfrm>
        <a:prstGeom prst="straightConnector1">
          <a:avLst/>
        </a:prstGeom>
        <a:ln>
          <a:prstDash val="sysDash"/>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editAs="oneCell">
    <xdr:from>
      <xdr:col>106</xdr:col>
      <xdr:colOff>0</xdr:colOff>
      <xdr:row>314</xdr:row>
      <xdr:rowOff>0</xdr:rowOff>
    </xdr:from>
    <xdr:to>
      <xdr:col>118</xdr:col>
      <xdr:colOff>315390</xdr:colOff>
      <xdr:row>343</xdr:row>
      <xdr:rowOff>48403</xdr:rowOff>
    </xdr:to>
    <xdr:pic>
      <xdr:nvPicPr>
        <xdr:cNvPr id="91" name="Picture 90">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6669225" y="65312925"/>
          <a:ext cx="7630590" cy="5572903"/>
        </a:xfrm>
        <a:prstGeom prst="rect">
          <a:avLst/>
        </a:prstGeom>
        <a:ln>
          <a:solidFill>
            <a:srgbClr val="FF0000"/>
          </a:solidFill>
        </a:ln>
      </xdr:spPr>
    </xdr:pic>
    <xdr:clientData/>
  </xdr:twoCellAnchor>
  <xdr:twoCellAnchor>
    <xdr:from>
      <xdr:col>105</xdr:col>
      <xdr:colOff>600075</xdr:colOff>
      <xdr:row>285</xdr:row>
      <xdr:rowOff>190500</xdr:rowOff>
    </xdr:from>
    <xdr:to>
      <xdr:col>117</xdr:col>
      <xdr:colOff>381990</xdr:colOff>
      <xdr:row>312</xdr:row>
      <xdr:rowOff>105663</xdr:rowOff>
    </xdr:to>
    <xdr:grpSp>
      <xdr:nvGrpSpPr>
        <xdr:cNvPr id="29" name="Group 28">
          <a:extLst>
            <a:ext uri="{FF2B5EF4-FFF2-40B4-BE49-F238E27FC236}">
              <a16:creationId xmlns:a16="http://schemas.microsoft.com/office/drawing/2014/main" id="{00000000-0008-0000-0000-00001D000000}"/>
            </a:ext>
          </a:extLst>
        </xdr:cNvPr>
        <xdr:cNvGrpSpPr/>
      </xdr:nvGrpSpPr>
      <xdr:grpSpPr>
        <a:xfrm>
          <a:off x="100926900" y="61350525"/>
          <a:ext cx="7097115" cy="6354063"/>
          <a:chOff x="96564450" y="58654950"/>
          <a:chExt cx="7097115" cy="6354063"/>
        </a:xfrm>
      </xdr:grpSpPr>
      <xdr:grpSp>
        <xdr:nvGrpSpPr>
          <xdr:cNvPr id="87" name="Group 86">
            <a:extLst>
              <a:ext uri="{FF2B5EF4-FFF2-40B4-BE49-F238E27FC236}">
                <a16:creationId xmlns:a16="http://schemas.microsoft.com/office/drawing/2014/main" id="{00000000-0008-0000-0000-000057000000}"/>
              </a:ext>
            </a:extLst>
          </xdr:cNvPr>
          <xdr:cNvGrpSpPr/>
        </xdr:nvGrpSpPr>
        <xdr:grpSpPr>
          <a:xfrm>
            <a:off x="96564450" y="58654950"/>
            <a:ext cx="7097115" cy="6354063"/>
            <a:chOff x="96516825" y="58740675"/>
            <a:chExt cx="7097115" cy="6354063"/>
          </a:xfrm>
        </xdr:grpSpPr>
        <xdr:grpSp>
          <xdr:nvGrpSpPr>
            <xdr:cNvPr id="80" name="Group 79">
              <a:extLst>
                <a:ext uri="{FF2B5EF4-FFF2-40B4-BE49-F238E27FC236}">
                  <a16:creationId xmlns:a16="http://schemas.microsoft.com/office/drawing/2014/main" id="{00000000-0008-0000-0000-000050000000}"/>
                </a:ext>
              </a:extLst>
            </xdr:cNvPr>
            <xdr:cNvGrpSpPr/>
          </xdr:nvGrpSpPr>
          <xdr:grpSpPr>
            <a:xfrm>
              <a:off x="96516825" y="58740675"/>
              <a:ext cx="7097115" cy="6354063"/>
              <a:chOff x="96488250" y="58740675"/>
              <a:chExt cx="7097115" cy="6354063"/>
            </a:xfrm>
          </xdr:grpSpPr>
          <xdr:grpSp>
            <xdr:nvGrpSpPr>
              <xdr:cNvPr id="78" name="Group 77">
                <a:extLst>
                  <a:ext uri="{FF2B5EF4-FFF2-40B4-BE49-F238E27FC236}">
                    <a16:creationId xmlns:a16="http://schemas.microsoft.com/office/drawing/2014/main" id="{00000000-0008-0000-0000-00004E000000}"/>
                  </a:ext>
                </a:extLst>
              </xdr:cNvPr>
              <xdr:cNvGrpSpPr/>
            </xdr:nvGrpSpPr>
            <xdr:grpSpPr>
              <a:xfrm>
                <a:off x="96488250" y="58740675"/>
                <a:ext cx="7097115" cy="6354063"/>
                <a:chOff x="96564450" y="58740675"/>
                <a:chExt cx="7097115" cy="6354063"/>
              </a:xfrm>
            </xdr:grpSpPr>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6564450" y="58740675"/>
                  <a:ext cx="7097115" cy="6354063"/>
                </a:xfrm>
                <a:prstGeom prst="rect">
                  <a:avLst/>
                </a:prstGeom>
                <a:ln>
                  <a:solidFill>
                    <a:schemeClr val="accent1"/>
                  </a:solidFill>
                </a:ln>
              </xdr:spPr>
            </xdr:pic>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97412175" y="61826775"/>
                  <a:ext cx="5800725" cy="0"/>
                </a:xfrm>
                <a:prstGeom prst="line">
                  <a:avLst/>
                </a:prstGeom>
                <a:ln>
                  <a:solidFill>
                    <a:srgbClr val="FF0000"/>
                  </a:solidFill>
                  <a:prstDash val="sysDash"/>
                </a:ln>
              </xdr:spPr>
              <xdr:style>
                <a:lnRef idx="3">
                  <a:schemeClr val="accent2"/>
                </a:lnRef>
                <a:fillRef idx="0">
                  <a:schemeClr val="accent2"/>
                </a:fillRef>
                <a:effectRef idx="2">
                  <a:schemeClr val="accent2"/>
                </a:effectRef>
                <a:fontRef idx="minor">
                  <a:schemeClr val="tx1"/>
                </a:fontRef>
              </xdr:style>
            </xdr:cxnSp>
          </xdr:grpSp>
          <xdr:sp macro="" textlink="">
            <xdr:nvSpPr>
              <xdr:cNvPr id="79" name="TextBox 78">
                <a:extLst>
                  <a:ext uri="{FF2B5EF4-FFF2-40B4-BE49-F238E27FC236}">
                    <a16:creationId xmlns:a16="http://schemas.microsoft.com/office/drawing/2014/main" id="{00000000-0008-0000-0000-00004F000000}"/>
                  </a:ext>
                </a:extLst>
              </xdr:cNvPr>
              <xdr:cNvSpPr txBox="1"/>
            </xdr:nvSpPr>
            <xdr:spPr>
              <a:xfrm>
                <a:off x="97545525" y="61855350"/>
                <a:ext cx="33813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ĐƯỜNG</a:t>
                </a:r>
                <a:r>
                  <a:rPr lang="en-US" sz="1100" b="1" baseline="0"/>
                  <a:t> MÀU ĐỎ NÀY TA TỰ VẼ THÊM TRONG EXCEL</a:t>
                </a:r>
                <a:endParaRPr lang="en-US" sz="1100" b="1"/>
              </a:p>
            </xdr:txBody>
          </xdr:sp>
        </xdr:grpSp>
        <xdr:sp macro="" textlink="">
          <xdr:nvSpPr>
            <xdr:cNvPr id="85" name="TextBox 84">
              <a:extLst>
                <a:ext uri="{FF2B5EF4-FFF2-40B4-BE49-F238E27FC236}">
                  <a16:creationId xmlns:a16="http://schemas.microsoft.com/office/drawing/2014/main" id="{00000000-0008-0000-0000-000055000000}"/>
                </a:ext>
              </a:extLst>
            </xdr:cNvPr>
            <xdr:cNvSpPr txBox="1"/>
          </xdr:nvSpPr>
          <xdr:spPr>
            <a:xfrm>
              <a:off x="97421699" y="59626500"/>
              <a:ext cx="2343151" cy="4953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100" b="1"/>
                <a:t>48 điểm</a:t>
              </a:r>
              <a:r>
                <a:rPr lang="en-US" sz="1100" b="1" baseline="0"/>
                <a:t> dữ liệu residual tương ứng số liệu 16 NT x 3 BLOCK (lần lặp lại)</a:t>
              </a:r>
              <a:endParaRPr lang="en-US" sz="1100" b="1"/>
            </a:p>
          </xdr:txBody>
        </xdr:sp>
      </xdr:grpSp>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100879275" y="64569975"/>
            <a:ext cx="20288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HAY CÒN</a:t>
            </a:r>
            <a:r>
              <a:rPr lang="en-US" sz="1100" b="1" baseline="0"/>
              <a:t> GỌI LÀ </a:t>
            </a:r>
            <a:r>
              <a:rPr lang="en-US" sz="1100" b="1"/>
              <a:t>Predicted</a:t>
            </a:r>
          </a:p>
        </xdr:txBody>
      </xdr:sp>
    </xdr:grpSp>
    <xdr:clientData/>
  </xdr:twoCellAnchor>
  <xdr:twoCellAnchor>
    <xdr:from>
      <xdr:col>7</xdr:col>
      <xdr:colOff>180975</xdr:colOff>
      <xdr:row>55</xdr:row>
      <xdr:rowOff>238125</xdr:rowOff>
    </xdr:from>
    <xdr:to>
      <xdr:col>19</xdr:col>
      <xdr:colOff>571500</xdr:colOff>
      <xdr:row>67</xdr:row>
      <xdr:rowOff>0</xdr:rowOff>
    </xdr:to>
    <xdr:grpSp>
      <xdr:nvGrpSpPr>
        <xdr:cNvPr id="43" name="Group 42">
          <a:extLst>
            <a:ext uri="{FF2B5EF4-FFF2-40B4-BE49-F238E27FC236}">
              <a16:creationId xmlns:a16="http://schemas.microsoft.com/office/drawing/2014/main" id="{00000000-0008-0000-0000-00002B000000}"/>
            </a:ext>
          </a:extLst>
        </xdr:cNvPr>
        <xdr:cNvGrpSpPr/>
      </xdr:nvGrpSpPr>
      <xdr:grpSpPr>
        <a:xfrm>
          <a:off x="4448175" y="12125325"/>
          <a:ext cx="7772400" cy="2247900"/>
          <a:chOff x="142875" y="9486900"/>
          <a:chExt cx="7772400" cy="2247900"/>
        </a:xfrm>
      </xdr:grpSpPr>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2875" y="9486900"/>
            <a:ext cx="7772400" cy="1953641"/>
          </a:xfrm>
          <a:prstGeom prst="rect">
            <a:avLst/>
          </a:prstGeom>
          <a:ln>
            <a:solidFill>
              <a:schemeClr val="accent1"/>
            </a:solidFill>
          </a:ln>
        </xdr:spPr>
      </xdr:pic>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2790825" y="11401425"/>
            <a:ext cx="5124450" cy="333375"/>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effectLst/>
              </a:rPr>
              <a:t>Illowsky, Barbara, and Susan Dean. </a:t>
            </a:r>
            <a:r>
              <a:rPr lang="en-US" i="1">
                <a:effectLst/>
              </a:rPr>
              <a:t>Introductory Statistics</a:t>
            </a:r>
            <a:r>
              <a:rPr lang="en-US">
                <a:effectLst/>
              </a:rPr>
              <a:t>. OpenStax, 2018. (p.</a:t>
            </a:r>
            <a:r>
              <a:rPr lang="en-US" baseline="0">
                <a:effectLst/>
              </a:rPr>
              <a:t> 744)</a:t>
            </a:r>
            <a:endParaRPr lang="en-US">
              <a:effectLst/>
            </a:endParaRPr>
          </a:p>
          <a:p>
            <a:endParaRPr lang="en-US" sz="1100"/>
          </a:p>
        </xdr:txBody>
      </xdr:sp>
    </xdr:grpSp>
    <xdr:clientData/>
  </xdr:twoCellAnchor>
  <xdr:twoCellAnchor>
    <xdr:from>
      <xdr:col>0</xdr:col>
      <xdr:colOff>173717</xdr:colOff>
      <xdr:row>0</xdr:row>
      <xdr:rowOff>95249</xdr:rowOff>
    </xdr:from>
    <xdr:to>
      <xdr:col>14</xdr:col>
      <xdr:colOff>361950</xdr:colOff>
      <xdr:row>42</xdr:row>
      <xdr:rowOff>152400</xdr:rowOff>
    </xdr:to>
    <xdr:grpSp>
      <xdr:nvGrpSpPr>
        <xdr:cNvPr id="61" name="Group 60">
          <a:extLst>
            <a:ext uri="{FF2B5EF4-FFF2-40B4-BE49-F238E27FC236}">
              <a16:creationId xmlns:a16="http://schemas.microsoft.com/office/drawing/2014/main" id="{00000000-0008-0000-0000-00003D000000}"/>
            </a:ext>
          </a:extLst>
        </xdr:cNvPr>
        <xdr:cNvGrpSpPr/>
      </xdr:nvGrpSpPr>
      <xdr:grpSpPr>
        <a:xfrm>
          <a:off x="173717" y="95249"/>
          <a:ext cx="8722633" cy="8477251"/>
          <a:chOff x="478517" y="104774"/>
          <a:chExt cx="8722633" cy="8477251"/>
        </a:xfrm>
      </xdr:grpSpPr>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13"/>
          <a:stretch>
            <a:fillRect/>
          </a:stretch>
        </xdr:blipFill>
        <xdr:spPr>
          <a:xfrm>
            <a:off x="478517" y="104774"/>
            <a:ext cx="8722449" cy="8175995"/>
          </a:xfrm>
          <a:prstGeom prst="rect">
            <a:avLst/>
          </a:prstGeom>
          <a:ln>
            <a:solidFill>
              <a:schemeClr val="accent1"/>
            </a:solidFill>
          </a:ln>
        </xdr:spPr>
      </xdr:pic>
      <xdr:sp macro="" textlink="">
        <xdr:nvSpPr>
          <xdr:cNvPr id="107" name="TextBox 106">
            <a:extLst>
              <a:ext uri="{FF2B5EF4-FFF2-40B4-BE49-F238E27FC236}">
                <a16:creationId xmlns:a16="http://schemas.microsoft.com/office/drawing/2014/main" id="{00000000-0008-0000-0000-00006B000000}"/>
              </a:ext>
            </a:extLst>
          </xdr:cNvPr>
          <xdr:cNvSpPr txBox="1"/>
        </xdr:nvSpPr>
        <xdr:spPr>
          <a:xfrm>
            <a:off x="4076700" y="8248650"/>
            <a:ext cx="5124450" cy="333375"/>
          </a:xfrm>
          <a:prstGeom prst="rect">
            <a:avLst/>
          </a:prstGeom>
          <a:solidFill>
            <a:schemeClr val="accent2"/>
          </a:solidFill>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effectLst/>
              </a:rPr>
              <a:t>Illowsky, Barbara, and Susan Dean. </a:t>
            </a:r>
            <a:r>
              <a:rPr lang="en-US" i="1">
                <a:effectLst/>
              </a:rPr>
              <a:t>Introductory Statistics</a:t>
            </a:r>
            <a:r>
              <a:rPr lang="en-US">
                <a:effectLst/>
              </a:rPr>
              <a:t>. OpenStax, 2018. (p.</a:t>
            </a:r>
            <a:r>
              <a:rPr lang="en-US" baseline="0">
                <a:effectLst/>
              </a:rPr>
              <a:t> 19)</a:t>
            </a:r>
            <a:endParaRPr lang="en-US">
              <a:effectLst/>
            </a:endParaRPr>
          </a:p>
          <a:p>
            <a:endParaRPr lang="en-US" sz="1100"/>
          </a:p>
        </xdr:txBody>
      </xdr:sp>
    </xdr:grpSp>
    <xdr:clientData/>
  </xdr:twoCellAnchor>
  <xdr:twoCellAnchor>
    <xdr:from>
      <xdr:col>14</xdr:col>
      <xdr:colOff>466725</xdr:colOff>
      <xdr:row>21</xdr:row>
      <xdr:rowOff>66675</xdr:rowOff>
    </xdr:from>
    <xdr:to>
      <xdr:col>16</xdr:col>
      <xdr:colOff>533400</xdr:colOff>
      <xdr:row>24</xdr:row>
      <xdr:rowOff>66675</xdr:rowOff>
    </xdr:to>
    <xdr:sp macro="" textlink="">
      <xdr:nvSpPr>
        <xdr:cNvPr id="110" name="Arrow: Right 109">
          <a:extLst>
            <a:ext uri="{FF2B5EF4-FFF2-40B4-BE49-F238E27FC236}">
              <a16:creationId xmlns:a16="http://schemas.microsoft.com/office/drawing/2014/main" id="{00000000-0008-0000-0000-00006E000000}"/>
            </a:ext>
          </a:extLst>
        </xdr:cNvPr>
        <xdr:cNvSpPr/>
      </xdr:nvSpPr>
      <xdr:spPr>
        <a:xfrm>
          <a:off x="9001125" y="4067175"/>
          <a:ext cx="1285875" cy="571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400051</xdr:colOff>
      <xdr:row>14</xdr:row>
      <xdr:rowOff>114300</xdr:rowOff>
    </xdr:from>
    <xdr:to>
      <xdr:col>16</xdr:col>
      <xdr:colOff>533401</xdr:colOff>
      <xdr:row>20</xdr:row>
      <xdr:rowOff>171451</xdr:rowOff>
    </xdr:to>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8934451" y="2781300"/>
          <a:ext cx="1352550" cy="120015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PHƯƠNG</a:t>
          </a:r>
          <a:r>
            <a:rPr lang="en-US" sz="1100" b="1" baseline="0"/>
            <a:t> PHÁP LẤY MẪU CẦN ĐƯỢC LÀM RÕ ĐỂ ĐẢM BẢO TÍNH ĐẠI DIỆN CHO QUẦN THỂ.</a:t>
          </a:r>
          <a:endParaRPr lang="en-US" sz="1100" b="1"/>
        </a:p>
      </xdr:txBody>
    </xdr:sp>
    <xdr:clientData/>
  </xdr:twoCellAnchor>
  <xdr:twoCellAnchor>
    <xdr:from>
      <xdr:col>57</xdr:col>
      <xdr:colOff>57150</xdr:colOff>
      <xdr:row>121</xdr:row>
      <xdr:rowOff>114301</xdr:rowOff>
    </xdr:from>
    <xdr:to>
      <xdr:col>59</xdr:col>
      <xdr:colOff>714375</xdr:colOff>
      <xdr:row>124</xdr:row>
      <xdr:rowOff>1</xdr:rowOff>
    </xdr:to>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63760350" y="25298401"/>
          <a:ext cx="2581275" cy="457200"/>
        </a:xfrm>
        <a:prstGeom prst="rect">
          <a:avLst/>
        </a:prstGeom>
        <a:solidFill>
          <a:srgbClr val="C0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NÂNG</a:t>
          </a:r>
          <a:r>
            <a:rPr lang="en-US" sz="1100" b="1" baseline="0">
              <a:solidFill>
                <a:schemeClr val="bg1"/>
              </a:solidFill>
            </a:rPr>
            <a:t> CAO: GIẢI THÍCH TẠI SAO LẠI TÌM GIÁ TRỊ t ở 2 đuôi?</a:t>
          </a:r>
          <a:endParaRPr lang="en-US" sz="1100" b="1">
            <a:solidFill>
              <a:schemeClr val="bg1"/>
            </a:solidFill>
          </a:endParaRPr>
        </a:p>
      </xdr:txBody>
    </xdr:sp>
    <xdr:clientData/>
  </xdr:twoCellAnchor>
  <xdr:twoCellAnchor>
    <xdr:from>
      <xdr:col>33</xdr:col>
      <xdr:colOff>495300</xdr:colOff>
      <xdr:row>41</xdr:row>
      <xdr:rowOff>142875</xdr:rowOff>
    </xdr:from>
    <xdr:to>
      <xdr:col>36</xdr:col>
      <xdr:colOff>314325</xdr:colOff>
      <xdr:row>43</xdr:row>
      <xdr:rowOff>209550</xdr:rowOff>
    </xdr:to>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23841075" y="8296275"/>
          <a:ext cx="1990725" cy="600075"/>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b="1"/>
            <a:t>VIẾT</a:t>
          </a:r>
          <a:r>
            <a:rPr lang="en-US" sz="1100" b="1" baseline="0"/>
            <a:t> LẠI BẢNG KẾT QUẢ VÀ TÍNH TOÁN CÁC SỐ LIỆU TƯƠNG ỨNG</a:t>
          </a:r>
          <a:endParaRPr lang="en-US" sz="1100" b="1"/>
        </a:p>
      </xdr:txBody>
    </xdr:sp>
    <xdr:clientData/>
  </xdr:twoCellAnchor>
  <xdr:twoCellAnchor editAs="oneCell">
    <xdr:from>
      <xdr:col>15</xdr:col>
      <xdr:colOff>333375</xdr:colOff>
      <xdr:row>183</xdr:row>
      <xdr:rowOff>238125</xdr:rowOff>
    </xdr:from>
    <xdr:to>
      <xdr:col>21</xdr:col>
      <xdr:colOff>372000</xdr:colOff>
      <xdr:row>191</xdr:row>
      <xdr:rowOff>86033</xdr:rowOff>
    </xdr:to>
    <xdr:pic>
      <xdr:nvPicPr>
        <xdr:cNvPr id="70" name="Picture 69">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9477375" y="37585650"/>
          <a:ext cx="3762900" cy="2210108"/>
        </a:xfrm>
        <a:prstGeom prst="rect">
          <a:avLst/>
        </a:prstGeom>
        <a:ln>
          <a:solidFill>
            <a:schemeClr val="accent1"/>
          </a:solidFill>
        </a:ln>
      </xdr:spPr>
    </xdr:pic>
    <xdr:clientData/>
  </xdr:twoCellAnchor>
  <xdr:twoCellAnchor>
    <xdr:from>
      <xdr:col>53</xdr:col>
      <xdr:colOff>3238500</xdr:colOff>
      <xdr:row>74</xdr:row>
      <xdr:rowOff>57150</xdr:rowOff>
    </xdr:from>
    <xdr:to>
      <xdr:col>61</xdr:col>
      <xdr:colOff>200025</xdr:colOff>
      <xdr:row>76</xdr:row>
      <xdr:rowOff>133350</xdr:rowOff>
    </xdr:to>
    <xdr:sp macro="" textlink="">
      <xdr:nvSpPr>
        <xdr:cNvPr id="116" name="TextBox 115">
          <a:extLst>
            <a:ext uri="{FF2B5EF4-FFF2-40B4-BE49-F238E27FC236}">
              <a16:creationId xmlns:a16="http://schemas.microsoft.com/office/drawing/2014/main" id="{00000000-0008-0000-0000-000074000000}"/>
            </a:ext>
          </a:extLst>
        </xdr:cNvPr>
        <xdr:cNvSpPr txBox="1"/>
      </xdr:nvSpPr>
      <xdr:spPr>
        <a:xfrm>
          <a:off x="61436250" y="15763875"/>
          <a:ext cx="6048375" cy="457200"/>
        </a:xfrm>
        <a:prstGeom prst="rect">
          <a:avLst/>
        </a:prstGeom>
        <a:solidFill>
          <a:srgbClr val="C0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NÂNG</a:t>
          </a:r>
          <a:r>
            <a:rPr lang="en-US" sz="1100" b="1" baseline="0">
              <a:solidFill>
                <a:schemeClr val="bg1"/>
              </a:solidFill>
            </a:rPr>
            <a:t> CAO: GIẢI THÍCH TẠI SAO LẠI TÌM GIÁ TRỊ F-critical để so sánh nhằm xác định xem các nghiệm thức này có khác biệt hay không?</a:t>
          </a:r>
          <a:endParaRPr lang="en-US" sz="1100" b="1">
            <a:solidFill>
              <a:schemeClr val="bg1"/>
            </a:solidFill>
          </a:endParaRPr>
        </a:p>
      </xdr:txBody>
    </xdr:sp>
    <xdr:clientData/>
  </xdr:twoCellAnchor>
  <xdr:twoCellAnchor>
    <xdr:from>
      <xdr:col>55</xdr:col>
      <xdr:colOff>142875</xdr:colOff>
      <xdr:row>119</xdr:row>
      <xdr:rowOff>28575</xdr:rowOff>
    </xdr:from>
    <xdr:to>
      <xdr:col>62</xdr:col>
      <xdr:colOff>247650</xdr:colOff>
      <xdr:row>120</xdr:row>
      <xdr:rowOff>38100</xdr:rowOff>
    </xdr:to>
    <xdr:sp macro="" textlink="">
      <xdr:nvSpPr>
        <xdr:cNvPr id="117" name="TextBox 116">
          <a:extLst>
            <a:ext uri="{FF2B5EF4-FFF2-40B4-BE49-F238E27FC236}">
              <a16:creationId xmlns:a16="http://schemas.microsoft.com/office/drawing/2014/main" id="{00000000-0008-0000-0000-000075000000}"/>
            </a:ext>
          </a:extLst>
        </xdr:cNvPr>
        <xdr:cNvSpPr txBox="1"/>
      </xdr:nvSpPr>
      <xdr:spPr>
        <a:xfrm>
          <a:off x="62626875" y="24726900"/>
          <a:ext cx="5934075" cy="3048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BẢN</a:t>
          </a:r>
          <a:r>
            <a:rPr lang="en-US" sz="1100" b="1" baseline="0">
              <a:solidFill>
                <a:schemeClr val="bg1"/>
              </a:solidFill>
            </a:rPr>
            <a:t> CHẤT CỦA PHƯƠNG PHÁP PHÂN HẠNG LSD LÀ SO SÁNH TỪNG CẶP GIÁ TRỊ TRUNG BÌNH</a:t>
          </a:r>
          <a:endParaRPr lang="en-US" sz="1100" b="1">
            <a:solidFill>
              <a:schemeClr val="bg1"/>
            </a:solidFill>
          </a:endParaRPr>
        </a:p>
      </xdr:txBody>
    </xdr:sp>
    <xdr:clientData/>
  </xdr:twoCellAnchor>
  <xdr:twoCellAnchor>
    <xdr:from>
      <xdr:col>50</xdr:col>
      <xdr:colOff>904875</xdr:colOff>
      <xdr:row>200</xdr:row>
      <xdr:rowOff>161926</xdr:rowOff>
    </xdr:from>
    <xdr:to>
      <xdr:col>52</xdr:col>
      <xdr:colOff>381000</xdr:colOff>
      <xdr:row>205</xdr:row>
      <xdr:rowOff>76200</xdr:rowOff>
    </xdr:to>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54987825" y="42529126"/>
          <a:ext cx="2143125" cy="885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SẮP</a:t>
          </a:r>
          <a:r>
            <a:rPr lang="en-US" sz="1100" b="1" baseline="0"/>
            <a:t> XẾP CÁC NGHIỆM THỨC THEO THỨ TỰ TỪ CAO ĐẾN THẤP, CÒN GỌI LÀ DẠNG ĐỒ THỊ </a:t>
          </a:r>
          <a:r>
            <a:rPr lang="en-US" sz="1100" b="1" i="0" u="none" strike="noStrike" baseline="0">
              <a:solidFill>
                <a:schemeClr val="dk1"/>
              </a:solidFill>
              <a:latin typeface="+mn-lt"/>
              <a:ea typeface="+mn-ea"/>
              <a:cs typeface="+mn-cs"/>
            </a:rPr>
            <a:t>Pareto chart.</a:t>
          </a:r>
          <a:endParaRPr lang="en-US" sz="1100" b="1"/>
        </a:p>
      </xdr:txBody>
    </xdr:sp>
    <xdr:clientData/>
  </xdr:twoCellAnchor>
  <xdr:twoCellAnchor>
    <xdr:from>
      <xdr:col>93</xdr:col>
      <xdr:colOff>104775</xdr:colOff>
      <xdr:row>266</xdr:row>
      <xdr:rowOff>95250</xdr:rowOff>
    </xdr:from>
    <xdr:to>
      <xdr:col>99</xdr:col>
      <xdr:colOff>381000</xdr:colOff>
      <xdr:row>267</xdr:row>
      <xdr:rowOff>161925</xdr:rowOff>
    </xdr:to>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93116400" y="56187975"/>
          <a:ext cx="3933825" cy="333375"/>
        </a:xfrm>
        <a:prstGeom prst="rect">
          <a:avLst/>
        </a:prstGeom>
        <a:solidFill>
          <a:srgbClr val="C0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NÂNG</a:t>
          </a:r>
          <a:r>
            <a:rPr lang="en-US" sz="1100" b="1" baseline="0">
              <a:solidFill>
                <a:schemeClr val="bg1"/>
              </a:solidFill>
            </a:rPr>
            <a:t> CAO: VẼ BẰNG TAY TRONG EXCEL CÁC LOẠI ĐỒ THỊ NÀY.</a:t>
          </a:r>
          <a:endParaRPr lang="en-US" sz="1100" b="1">
            <a:solidFill>
              <a:schemeClr val="bg1"/>
            </a:solidFill>
          </a:endParaRPr>
        </a:p>
      </xdr:txBody>
    </xdr:sp>
    <xdr:clientData/>
  </xdr:twoCellAnchor>
  <xdr:twoCellAnchor>
    <xdr:from>
      <xdr:col>120</xdr:col>
      <xdr:colOff>219075</xdr:colOff>
      <xdr:row>271</xdr:row>
      <xdr:rowOff>57150</xdr:rowOff>
    </xdr:from>
    <xdr:to>
      <xdr:col>127</xdr:col>
      <xdr:colOff>180975</xdr:colOff>
      <xdr:row>276</xdr:row>
      <xdr:rowOff>85725</xdr:rowOff>
    </xdr:to>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109689900" y="57483375"/>
          <a:ext cx="4229100" cy="1362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00FF"/>
              </a:solidFill>
            </a:rPr>
            <a:t>VẼ</a:t>
          </a:r>
          <a:r>
            <a:rPr lang="en-US" sz="1100" b="1" baseline="0">
              <a:solidFill>
                <a:srgbClr val="0000FF"/>
              </a:solidFill>
            </a:rPr>
            <a:t> BIỂU ĐỒ HISTOGRAM KẾT HỢP VỚI ĐƯỜNG MẬT ĐỘ TẦN SUẤT</a:t>
          </a:r>
        </a:p>
        <a:p>
          <a:r>
            <a:rPr lang="en-US" sz="1100" b="1" baseline="0">
              <a:solidFill>
                <a:srgbClr val="0000FF"/>
              </a:solidFill>
            </a:rPr>
            <a:t>B1. VẼ ĐỒ THỊ HISTOGRAM VỚI TRỤC TUNG LÀ XÁC SUẤT</a:t>
          </a:r>
        </a:p>
        <a:p>
          <a:r>
            <a:rPr lang="en-US" sz="1100" b="1" baseline="0">
              <a:solidFill>
                <a:srgbClr val="C00000"/>
              </a:solidFill>
            </a:rPr>
            <a:t>&gt; hist(residuals(outAOV), </a:t>
          </a:r>
          <a:r>
            <a:rPr lang="en-US" sz="1100" b="1" baseline="0">
              <a:solidFill>
                <a:srgbClr val="CC00CC"/>
              </a:solidFill>
            </a:rPr>
            <a:t>prob = TRUE</a:t>
          </a:r>
          <a:r>
            <a:rPr lang="en-US" sz="1100" b="1" baseline="0">
              <a:solidFill>
                <a:srgbClr val="C00000"/>
              </a:solidFill>
            </a:rPr>
            <a:t>) </a:t>
          </a:r>
        </a:p>
        <a:p>
          <a:r>
            <a:rPr lang="en-US" sz="1100" b="1" baseline="0">
              <a:solidFill>
                <a:srgbClr val="0000FF"/>
              </a:solidFill>
            </a:rPr>
            <a:t>B2. VẼ ĐƯỜNG MẬT ĐỘ TẦN SUẤT</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rgbClr val="C00000"/>
              </a:solidFill>
              <a:effectLst/>
              <a:latin typeface="+mn-lt"/>
              <a:ea typeface="+mn-ea"/>
              <a:cs typeface="+mn-cs"/>
            </a:rPr>
            <a:t>&gt; lines(density(residuals(outAOV)))</a:t>
          </a:r>
          <a:endParaRPr lang="en-US" sz="1100" b="1">
            <a:solidFill>
              <a:srgbClr val="C00000"/>
            </a:solidFill>
          </a:endParaRPr>
        </a:p>
        <a:p>
          <a:endParaRPr lang="en-US" sz="1100" b="1">
            <a:solidFill>
              <a:srgbClr val="C00000"/>
            </a:solidFill>
          </a:endParaRPr>
        </a:p>
        <a:p>
          <a:endParaRPr lang="en-US" sz="1100" b="1">
            <a:solidFill>
              <a:srgbClr val="C00000"/>
            </a:solidFill>
          </a:endParaRPr>
        </a:p>
        <a:p>
          <a:endParaRPr lang="en-US" sz="1100">
            <a:solidFill>
              <a:srgbClr val="CC00CC"/>
            </a:solidFill>
          </a:endParaRPr>
        </a:p>
      </xdr:txBody>
    </xdr:sp>
    <xdr:clientData/>
  </xdr:twoCellAnchor>
  <xdr:twoCellAnchor>
    <xdr:from>
      <xdr:col>117</xdr:col>
      <xdr:colOff>581025</xdr:colOff>
      <xdr:row>273</xdr:row>
      <xdr:rowOff>171450</xdr:rowOff>
    </xdr:from>
    <xdr:to>
      <xdr:col>120</xdr:col>
      <xdr:colOff>19050</xdr:colOff>
      <xdr:row>275</xdr:row>
      <xdr:rowOff>180975</xdr:rowOff>
    </xdr:to>
    <xdr:sp macro="" textlink="">
      <xdr:nvSpPr>
        <xdr:cNvPr id="122" name="Arrow: Right 121">
          <a:extLst>
            <a:ext uri="{FF2B5EF4-FFF2-40B4-BE49-F238E27FC236}">
              <a16:creationId xmlns:a16="http://schemas.microsoft.com/office/drawing/2014/main" id="{00000000-0008-0000-0000-00007A000000}"/>
            </a:ext>
          </a:extLst>
        </xdr:cNvPr>
        <xdr:cNvSpPr/>
      </xdr:nvSpPr>
      <xdr:spPr>
        <a:xfrm>
          <a:off x="108223050" y="58131075"/>
          <a:ext cx="1266825" cy="542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127</xdr:col>
      <xdr:colOff>428625</xdr:colOff>
      <xdr:row>260</xdr:row>
      <xdr:rowOff>38100</xdr:rowOff>
    </xdr:from>
    <xdr:to>
      <xdr:col>140</xdr:col>
      <xdr:colOff>276225</xdr:colOff>
      <xdr:row>285</xdr:row>
      <xdr:rowOff>219323</xdr:rowOff>
    </xdr:to>
    <xdr:grpSp>
      <xdr:nvGrpSpPr>
        <xdr:cNvPr id="90" name="Group 89">
          <a:extLst>
            <a:ext uri="{FF2B5EF4-FFF2-40B4-BE49-F238E27FC236}">
              <a16:creationId xmlns:a16="http://schemas.microsoft.com/office/drawing/2014/main" id="{00000000-0008-0000-0000-00005A000000}"/>
            </a:ext>
          </a:extLst>
        </xdr:cNvPr>
        <xdr:cNvGrpSpPr/>
      </xdr:nvGrpSpPr>
      <xdr:grpSpPr>
        <a:xfrm>
          <a:off x="114166650" y="54463950"/>
          <a:ext cx="7772400" cy="6915398"/>
          <a:chOff x="114166650" y="54463950"/>
          <a:chExt cx="7772400" cy="6915398"/>
        </a:xfrm>
      </xdr:grpSpPr>
      <xdr:pic>
        <xdr:nvPicPr>
          <xdr:cNvPr id="74" name="Picture 73">
            <a:extLst>
              <a:ext uri="{FF2B5EF4-FFF2-40B4-BE49-F238E27FC236}">
                <a16:creationId xmlns:a16="http://schemas.microsoft.com/office/drawing/2014/main" id="{00000000-0008-0000-0000-00004A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14166650" y="54463950"/>
            <a:ext cx="7772400" cy="6915398"/>
          </a:xfrm>
          <a:prstGeom prst="rect">
            <a:avLst/>
          </a:prstGeom>
          <a:ln>
            <a:solidFill>
              <a:schemeClr val="accent1"/>
            </a:solidFill>
          </a:ln>
        </xdr:spPr>
      </xdr:pic>
      <xdr:sp macro="" textlink="">
        <xdr:nvSpPr>
          <xdr:cNvPr id="82" name="TextBox 81">
            <a:extLst>
              <a:ext uri="{FF2B5EF4-FFF2-40B4-BE49-F238E27FC236}">
                <a16:creationId xmlns:a16="http://schemas.microsoft.com/office/drawing/2014/main" id="{00000000-0008-0000-0000-000052000000}"/>
              </a:ext>
            </a:extLst>
          </xdr:cNvPr>
          <xdr:cNvSpPr txBox="1"/>
        </xdr:nvSpPr>
        <xdr:spPr>
          <a:xfrm>
            <a:off x="119472075" y="55273575"/>
            <a:ext cx="175260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C00000"/>
                </a:solidFill>
              </a:rPr>
              <a:t>ĐỒ</a:t>
            </a:r>
            <a:r>
              <a:rPr lang="en-US" sz="1100" b="1" baseline="0">
                <a:solidFill>
                  <a:srgbClr val="C00000"/>
                </a:solidFill>
              </a:rPr>
              <a:t> THỊ NÀY CHO THẤY DỮ LIỆU PHÂN BỐ THEO KIỂU HÌNH CHUÔNG, PHÙ HỢP VỚI GIẢ THUYẾT PHÂN BỐ THEO QUY LUẬT CHUẨN NORMAL DISTRIBUTION.</a:t>
            </a:r>
            <a:endParaRPr lang="en-US" sz="1100" b="1">
              <a:solidFill>
                <a:srgbClr val="C00000"/>
              </a:solidFill>
            </a:endParaRPr>
          </a:p>
        </xdr:txBody>
      </xdr:sp>
    </xdr:grpSp>
    <xdr:clientData/>
  </xdr:twoCellAnchor>
  <xdr:twoCellAnchor>
    <xdr:from>
      <xdr:col>91</xdr:col>
      <xdr:colOff>276226</xdr:colOff>
      <xdr:row>279</xdr:row>
      <xdr:rowOff>152400</xdr:rowOff>
    </xdr:from>
    <xdr:to>
      <xdr:col>100</xdr:col>
      <xdr:colOff>123826</xdr:colOff>
      <xdr:row>288</xdr:row>
      <xdr:rowOff>114300</xdr:rowOff>
    </xdr:to>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92068651" y="59712225"/>
          <a:ext cx="5334000" cy="23622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US" sz="1100" b="1"/>
            <a:t>RUN NHANH R</a:t>
          </a:r>
          <a:r>
            <a:rPr lang="en-US" sz="1100" b="1" baseline="0"/>
            <a:t> SOURCE CODE</a:t>
          </a:r>
          <a:endParaRPr lang="en-US" sz="1100" b="1"/>
        </a:p>
        <a:p>
          <a:endParaRPr lang="en-US" sz="1100"/>
        </a:p>
        <a:p>
          <a:r>
            <a:rPr lang="en-US" sz="1100"/>
            <a:t>install.packages('agricolae')</a:t>
          </a:r>
        </a:p>
        <a:p>
          <a:r>
            <a:rPr lang="en-US" sz="1100"/>
            <a:t>library(agricolae)</a:t>
          </a:r>
        </a:p>
        <a:p>
          <a:r>
            <a:rPr lang="en-US" sz="1100"/>
            <a:t>working_data &lt;- read.delim("D:/TDN XAC SUAT THONG KE/ANOVA-RCBD-V4.txt")</a:t>
          </a:r>
        </a:p>
        <a:p>
          <a:r>
            <a:rPr lang="en-US" sz="1100"/>
            <a:t>outAOV &lt;-aov(yield ~ block + treatment, data = working_data)</a:t>
          </a:r>
        </a:p>
        <a:p>
          <a:r>
            <a:rPr lang="en-US" sz="1100"/>
            <a:t>outAOV</a:t>
          </a:r>
        </a:p>
        <a:p>
          <a:r>
            <a:rPr lang="en-US" sz="1100"/>
            <a:t>hist(residuals(outAOV))</a:t>
          </a:r>
        </a:p>
        <a:p>
          <a:r>
            <a:rPr lang="en-US" sz="1100"/>
            <a:t>lines(density(residuals(outAOV)))</a:t>
          </a:r>
        </a:p>
        <a:p>
          <a:r>
            <a:rPr lang="en-US" sz="1100"/>
            <a:t>hist(residuals(outAOV), prob = TRUE)</a:t>
          </a:r>
        </a:p>
        <a:p>
          <a:r>
            <a:rPr lang="en-US" sz="1100"/>
            <a:t>lines(density(residuals(outAOV)))</a:t>
          </a:r>
        </a:p>
      </xdr:txBody>
    </xdr:sp>
    <xdr:clientData/>
  </xdr:twoCellAnchor>
  <xdr:twoCellAnchor editAs="oneCell">
    <xdr:from>
      <xdr:col>166</xdr:col>
      <xdr:colOff>143391</xdr:colOff>
      <xdr:row>263</xdr:row>
      <xdr:rowOff>244818</xdr:rowOff>
    </xdr:from>
    <xdr:to>
      <xdr:col>185</xdr:col>
      <xdr:colOff>567662</xdr:colOff>
      <xdr:row>289</xdr:row>
      <xdr:rowOff>8974</xdr:rowOff>
    </xdr:to>
    <xdr:pic>
      <xdr:nvPicPr>
        <xdr:cNvPr id="99" name="Picture 98">
          <a:extLst>
            <a:ext uri="{FF2B5EF4-FFF2-40B4-BE49-F238E27FC236}">
              <a16:creationId xmlns:a16="http://schemas.microsoft.com/office/drawing/2014/main" id="{00000000-0008-0000-0000-000063000000}"/>
            </a:ext>
          </a:extLst>
        </xdr:cNvPr>
        <xdr:cNvPicPr>
          <a:picLocks noChangeAspect="1"/>
        </xdr:cNvPicPr>
      </xdr:nvPicPr>
      <xdr:blipFill>
        <a:blip xmlns:r="http://schemas.openxmlformats.org/officeDocument/2006/relationships" r:embed="rId16"/>
        <a:stretch>
          <a:fillRect/>
        </a:stretch>
      </xdr:blipFill>
      <xdr:spPr>
        <a:xfrm>
          <a:off x="137655816" y="55537443"/>
          <a:ext cx="12006671" cy="6698356"/>
        </a:xfrm>
        <a:prstGeom prst="rect">
          <a:avLst/>
        </a:prstGeom>
        <a:ln>
          <a:solidFill>
            <a:srgbClr val="0000FF"/>
          </a:solidFill>
        </a:ln>
      </xdr:spPr>
    </xdr:pic>
    <xdr:clientData/>
  </xdr:twoCellAnchor>
  <xdr:twoCellAnchor>
    <xdr:from>
      <xdr:col>141</xdr:col>
      <xdr:colOff>485775</xdr:colOff>
      <xdr:row>271</xdr:row>
      <xdr:rowOff>0</xdr:rowOff>
    </xdr:from>
    <xdr:to>
      <xdr:col>145</xdr:col>
      <xdr:colOff>161925</xdr:colOff>
      <xdr:row>273</xdr:row>
      <xdr:rowOff>9525</xdr:rowOff>
    </xdr:to>
    <xdr:sp macro="" textlink="">
      <xdr:nvSpPr>
        <xdr:cNvPr id="129" name="Arrow: Right 128">
          <a:extLst>
            <a:ext uri="{FF2B5EF4-FFF2-40B4-BE49-F238E27FC236}">
              <a16:creationId xmlns:a16="http://schemas.microsoft.com/office/drawing/2014/main" id="{00000000-0008-0000-0000-000081000000}"/>
            </a:ext>
          </a:extLst>
        </xdr:cNvPr>
        <xdr:cNvSpPr/>
      </xdr:nvSpPr>
      <xdr:spPr>
        <a:xfrm>
          <a:off x="122758200" y="57426225"/>
          <a:ext cx="2114550" cy="542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146</xdr:col>
      <xdr:colOff>190500</xdr:colOff>
      <xdr:row>261</xdr:row>
      <xdr:rowOff>76200</xdr:rowOff>
    </xdr:from>
    <xdr:to>
      <xdr:col>151</xdr:col>
      <xdr:colOff>333375</xdr:colOff>
      <xdr:row>300</xdr:row>
      <xdr:rowOff>57150</xdr:rowOff>
    </xdr:to>
    <xdr:grpSp>
      <xdr:nvGrpSpPr>
        <xdr:cNvPr id="104" name="Group 103">
          <a:extLst>
            <a:ext uri="{FF2B5EF4-FFF2-40B4-BE49-F238E27FC236}">
              <a16:creationId xmlns:a16="http://schemas.microsoft.com/office/drawing/2014/main" id="{00000000-0008-0000-0000-000068000000}"/>
            </a:ext>
          </a:extLst>
        </xdr:cNvPr>
        <xdr:cNvGrpSpPr/>
      </xdr:nvGrpSpPr>
      <xdr:grpSpPr>
        <a:xfrm>
          <a:off x="125510925" y="54835425"/>
          <a:ext cx="3190875" cy="10382250"/>
          <a:chOff x="125529975" y="54435375"/>
          <a:chExt cx="3190875" cy="10382250"/>
        </a:xfrm>
      </xdr:grpSpPr>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125529975" y="54435375"/>
            <a:ext cx="3190875" cy="10382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00FF"/>
                </a:solidFill>
              </a:rPr>
              <a:t>VẼ</a:t>
            </a:r>
            <a:r>
              <a:rPr lang="en-US" sz="1100" b="1" baseline="0">
                <a:solidFill>
                  <a:srgbClr val="0000FF"/>
                </a:solidFill>
              </a:rPr>
              <a:t> ĐỒ THỊ BOX-PLOT ĐỂ ĐÁNH GIÁ MỨC ĐỘ PHÂN TÁN CỦA DỮ LIỆU GIỮA 3 LẦN LẶP LẠI (BLOCK)</a:t>
            </a:r>
          </a:p>
          <a:p>
            <a:endParaRPr lang="en-US" sz="1100" b="1" baseline="0">
              <a:solidFill>
                <a:srgbClr val="0000FF"/>
              </a:solidFill>
            </a:endParaRPr>
          </a:p>
          <a:p>
            <a:r>
              <a:rPr lang="en-US" sz="1100" b="1" baseline="0">
                <a:solidFill>
                  <a:srgbClr val="0000FF"/>
                </a:solidFill>
              </a:rPr>
              <a:t>LÚC NÀY CỘT BLOCK SẼ THỂ HIỆN TRONG FILE TXT LƯU Ở DẠNG </a:t>
            </a:r>
            <a:r>
              <a:rPr lang="en-US" sz="1100" b="1" baseline="0">
                <a:solidFill>
                  <a:srgbClr val="0000FF"/>
                </a:solidFill>
                <a:effectLst/>
                <a:latin typeface="+mn-lt"/>
                <a:ea typeface="+mn-ea"/>
                <a:cs typeface="+mn-cs"/>
              </a:rPr>
              <a:t>ANOVA-RCBD-BOXPLOT.txt</a:t>
            </a:r>
            <a:endParaRPr lang="en-US" sz="1100" b="1">
              <a:solidFill>
                <a:srgbClr val="0000FF"/>
              </a:solidFill>
            </a:endParaRPr>
          </a:p>
          <a:p>
            <a:endParaRPr lang="en-US" sz="1100"/>
          </a:p>
          <a:p>
            <a:r>
              <a:rPr lang="en-US" sz="1100" b="1">
                <a:solidFill>
                  <a:srgbClr val="0000FF"/>
                </a:solidFill>
              </a:rPr>
              <a:t>treatment	yield</a:t>
            </a:r>
          </a:p>
          <a:p>
            <a:r>
              <a:rPr lang="en-US" sz="1100" b="1">
                <a:solidFill>
                  <a:srgbClr val="C00000"/>
                </a:solidFill>
              </a:rPr>
              <a:t>TAL102	9.66</a:t>
            </a:r>
          </a:p>
          <a:p>
            <a:r>
              <a:rPr lang="en-US" sz="1100" b="1">
                <a:solidFill>
                  <a:srgbClr val="C00000"/>
                </a:solidFill>
              </a:rPr>
              <a:t>TAL379	9.36</a:t>
            </a:r>
          </a:p>
          <a:p>
            <a:r>
              <a:rPr lang="en-US" sz="1100" b="1">
                <a:solidFill>
                  <a:srgbClr val="C00000"/>
                </a:solidFill>
              </a:rPr>
              <a:t>TAL206	8.41</a:t>
            </a:r>
          </a:p>
          <a:p>
            <a:r>
              <a:rPr lang="en-US" sz="1100" b="1">
                <a:solidFill>
                  <a:srgbClr val="C00000"/>
                </a:solidFill>
              </a:rPr>
              <a:t>TAL435	8.61</a:t>
            </a:r>
          </a:p>
          <a:p>
            <a:r>
              <a:rPr lang="en-US" sz="1100" b="1">
                <a:solidFill>
                  <a:srgbClr val="C00000"/>
                </a:solidFill>
              </a:rPr>
              <a:t>TAL411	9.20</a:t>
            </a:r>
          </a:p>
          <a:p>
            <a:r>
              <a:rPr lang="en-US" sz="1100" b="1">
                <a:solidFill>
                  <a:srgbClr val="C00000"/>
                </a:solidFill>
              </a:rPr>
              <a:t>ALLEN527	8.11</a:t>
            </a:r>
          </a:p>
          <a:p>
            <a:r>
              <a:rPr lang="en-US" sz="1100" b="1">
                <a:solidFill>
                  <a:srgbClr val="C00000"/>
                </a:solidFill>
              </a:rPr>
              <a:t>TAL211	8.83</a:t>
            </a:r>
          </a:p>
          <a:p>
            <a:r>
              <a:rPr lang="en-US" sz="1100" b="1">
                <a:solidFill>
                  <a:srgbClr val="C00000"/>
                </a:solidFill>
              </a:rPr>
              <a:t>TAL487	6.27</a:t>
            </a:r>
          </a:p>
          <a:p>
            <a:r>
              <a:rPr lang="en-US" sz="1100" b="1">
                <a:solidFill>
                  <a:srgbClr val="C00000"/>
                </a:solidFill>
              </a:rPr>
              <a:t>CB1795	6.79</a:t>
            </a:r>
          </a:p>
          <a:p>
            <a:r>
              <a:rPr lang="en-US" sz="1100" b="1">
                <a:solidFill>
                  <a:srgbClr val="C00000"/>
                </a:solidFill>
              </a:rPr>
              <a:t>TAL650	6.95</a:t>
            </a:r>
          </a:p>
          <a:p>
            <a:r>
              <a:rPr lang="en-US" sz="1100" b="1">
                <a:solidFill>
                  <a:srgbClr val="C00000"/>
                </a:solidFill>
              </a:rPr>
              <a:t>TAL649	6.55</a:t>
            </a:r>
          </a:p>
          <a:p>
            <a:r>
              <a:rPr lang="en-US" sz="1100" b="1">
                <a:solidFill>
                  <a:srgbClr val="C00000"/>
                </a:solidFill>
              </a:rPr>
              <a:t>TAL860	6.00</a:t>
            </a:r>
          </a:p>
          <a:p>
            <a:r>
              <a:rPr lang="en-US" sz="1100" b="1">
                <a:solidFill>
                  <a:srgbClr val="C00000"/>
                </a:solidFill>
              </a:rPr>
              <a:t>TAL183	6.11</a:t>
            </a:r>
          </a:p>
          <a:p>
            <a:r>
              <a:rPr lang="en-US" sz="1100" b="1">
                <a:solidFill>
                  <a:srgbClr val="C00000"/>
                </a:solidFill>
              </a:rPr>
              <a:t>TAL378	5.39</a:t>
            </a:r>
          </a:p>
          <a:p>
            <a:r>
              <a:rPr lang="en-US" sz="1100" b="1">
                <a:solidFill>
                  <a:srgbClr val="C00000"/>
                </a:solidFill>
              </a:rPr>
              <a:t>CONTROL1	1.53</a:t>
            </a:r>
          </a:p>
          <a:p>
            <a:r>
              <a:rPr lang="en-US" sz="1100" b="1">
                <a:solidFill>
                  <a:srgbClr val="C00000"/>
                </a:solidFill>
              </a:rPr>
              <a:t>CONTROL2	6.41</a:t>
            </a:r>
          </a:p>
          <a:p>
            <a:r>
              <a:rPr lang="en-US" sz="1100" b="1">
                <a:solidFill>
                  <a:srgbClr val="C00000"/>
                </a:solidFill>
              </a:rPr>
              <a:t>TAL102	10.60</a:t>
            </a:r>
          </a:p>
          <a:p>
            <a:r>
              <a:rPr lang="en-US" sz="1100" b="1">
                <a:solidFill>
                  <a:srgbClr val="C00000"/>
                </a:solidFill>
              </a:rPr>
              <a:t>TAL379	9.00</a:t>
            </a:r>
          </a:p>
          <a:p>
            <a:r>
              <a:rPr lang="en-US" sz="1100" b="1">
                <a:solidFill>
                  <a:srgbClr val="C00000"/>
                </a:solidFill>
              </a:rPr>
              <a:t>TAL206	9.44</a:t>
            </a:r>
          </a:p>
          <a:p>
            <a:r>
              <a:rPr lang="en-US" sz="1100" b="1">
                <a:solidFill>
                  <a:srgbClr val="C00000"/>
                </a:solidFill>
              </a:rPr>
              <a:t>TAL435	9.23</a:t>
            </a:r>
          </a:p>
          <a:p>
            <a:r>
              <a:rPr lang="en-US" sz="1100" b="1">
                <a:solidFill>
                  <a:srgbClr val="C00000"/>
                </a:solidFill>
              </a:rPr>
              <a:t>TAL411	8.19</a:t>
            </a:r>
          </a:p>
          <a:p>
            <a:r>
              <a:rPr lang="en-US" sz="1100" b="1">
                <a:solidFill>
                  <a:srgbClr val="C00000"/>
                </a:solidFill>
              </a:rPr>
              <a:t>ALLEN527	8.82</a:t>
            </a:r>
          </a:p>
          <a:p>
            <a:r>
              <a:rPr lang="en-US" sz="1100" b="1">
                <a:solidFill>
                  <a:srgbClr val="C00000"/>
                </a:solidFill>
              </a:rPr>
              <a:t>TAL211	6.32</a:t>
            </a:r>
          </a:p>
          <a:p>
            <a:r>
              <a:rPr lang="en-US" sz="1100" b="1">
                <a:solidFill>
                  <a:srgbClr val="C00000"/>
                </a:solidFill>
              </a:rPr>
              <a:t>TAL487	8.67</a:t>
            </a:r>
          </a:p>
          <a:p>
            <a:r>
              <a:rPr lang="en-US" sz="1100" b="1">
                <a:solidFill>
                  <a:srgbClr val="C00000"/>
                </a:solidFill>
              </a:rPr>
              <a:t>CB1795	8.17</a:t>
            </a:r>
          </a:p>
          <a:p>
            <a:r>
              <a:rPr lang="en-US" sz="1100" b="1">
                <a:solidFill>
                  <a:srgbClr val="C00000"/>
                </a:solidFill>
              </a:rPr>
              <a:t>TAL650	5.83</a:t>
            </a:r>
          </a:p>
          <a:p>
            <a:r>
              <a:rPr lang="en-US" sz="1100" b="1">
                <a:solidFill>
                  <a:srgbClr val="C00000"/>
                </a:solidFill>
              </a:rPr>
              <a:t>TAL649	4.82</a:t>
            </a:r>
          </a:p>
          <a:p>
            <a:r>
              <a:rPr lang="en-US" sz="1100" b="1">
                <a:solidFill>
                  <a:srgbClr val="C00000"/>
                </a:solidFill>
              </a:rPr>
              <a:t>TAL860	4.83</a:t>
            </a:r>
          </a:p>
          <a:p>
            <a:r>
              <a:rPr lang="en-US" sz="1100" b="1">
                <a:solidFill>
                  <a:srgbClr val="C00000"/>
                </a:solidFill>
              </a:rPr>
              <a:t>TAL183	3.46</a:t>
            </a:r>
          </a:p>
          <a:p>
            <a:r>
              <a:rPr lang="en-US" sz="1100" b="1">
                <a:solidFill>
                  <a:srgbClr val="C00000"/>
                </a:solidFill>
              </a:rPr>
              <a:t>TAL378	4.46</a:t>
            </a:r>
          </a:p>
          <a:p>
            <a:r>
              <a:rPr lang="en-US" sz="1100" b="1">
                <a:solidFill>
                  <a:srgbClr val="C00000"/>
                </a:solidFill>
              </a:rPr>
              <a:t>CONTROL1	1.30</a:t>
            </a:r>
          </a:p>
          <a:p>
            <a:r>
              <a:rPr lang="en-US" sz="1100" b="1">
                <a:solidFill>
                  <a:srgbClr val="C00000"/>
                </a:solidFill>
              </a:rPr>
              <a:t>CONTROL2	7.83</a:t>
            </a:r>
          </a:p>
          <a:p>
            <a:r>
              <a:rPr lang="en-US" sz="1100" b="1">
                <a:solidFill>
                  <a:srgbClr val="C00000"/>
                </a:solidFill>
              </a:rPr>
              <a:t>TAL102	10.83</a:t>
            </a:r>
          </a:p>
          <a:p>
            <a:r>
              <a:rPr lang="en-US" sz="1100" b="1">
                <a:solidFill>
                  <a:srgbClr val="C00000"/>
                </a:solidFill>
              </a:rPr>
              <a:t>TAL379	10.49</a:t>
            </a:r>
          </a:p>
          <a:p>
            <a:r>
              <a:rPr lang="en-US" sz="1100" b="1">
                <a:solidFill>
                  <a:srgbClr val="C00000"/>
                </a:solidFill>
              </a:rPr>
              <a:t>TAL206	10.19</a:t>
            </a:r>
          </a:p>
          <a:p>
            <a:r>
              <a:rPr lang="en-US" sz="1100" b="1">
                <a:solidFill>
                  <a:srgbClr val="C00000"/>
                </a:solidFill>
              </a:rPr>
              <a:t>TAL435	8.22</a:t>
            </a:r>
          </a:p>
          <a:p>
            <a:r>
              <a:rPr lang="en-US" sz="1100" b="1">
                <a:solidFill>
                  <a:srgbClr val="C00000"/>
                </a:solidFill>
              </a:rPr>
              <a:t>TAL411	8.46</a:t>
            </a:r>
          </a:p>
          <a:p>
            <a:r>
              <a:rPr lang="en-US" sz="1100" b="1">
                <a:solidFill>
                  <a:srgbClr val="C00000"/>
                </a:solidFill>
              </a:rPr>
              <a:t>ALLEN527	8.62</a:t>
            </a:r>
          </a:p>
          <a:p>
            <a:r>
              <a:rPr lang="en-US" sz="1100" b="1">
                <a:solidFill>
                  <a:srgbClr val="C00000"/>
                </a:solidFill>
              </a:rPr>
              <a:t>TAL211	9.14</a:t>
            </a:r>
          </a:p>
          <a:p>
            <a:r>
              <a:rPr lang="en-US" sz="1100" b="1">
                <a:solidFill>
                  <a:srgbClr val="C00000"/>
                </a:solidFill>
              </a:rPr>
              <a:t>TAL487	8.35</a:t>
            </a:r>
          </a:p>
          <a:p>
            <a:r>
              <a:rPr lang="en-US" sz="1100" b="1">
                <a:solidFill>
                  <a:srgbClr val="C00000"/>
                </a:solidFill>
              </a:rPr>
              <a:t>CB1795	5.70</a:t>
            </a:r>
          </a:p>
          <a:p>
            <a:r>
              <a:rPr lang="en-US" sz="1100" b="1">
                <a:solidFill>
                  <a:srgbClr val="C00000"/>
                </a:solidFill>
              </a:rPr>
              <a:t>TAL650	6.83</a:t>
            </a:r>
          </a:p>
          <a:p>
            <a:r>
              <a:rPr lang="en-US" sz="1100" b="1">
                <a:solidFill>
                  <a:srgbClr val="C00000"/>
                </a:solidFill>
              </a:rPr>
              <a:t>TAL649	8.10</a:t>
            </a:r>
          </a:p>
          <a:p>
            <a:r>
              <a:rPr lang="en-US" sz="1100" b="1">
                <a:solidFill>
                  <a:srgbClr val="C00000"/>
                </a:solidFill>
              </a:rPr>
              <a:t>TAL860	6.54</a:t>
            </a:r>
          </a:p>
          <a:p>
            <a:r>
              <a:rPr lang="en-US" sz="1100" b="1">
                <a:solidFill>
                  <a:srgbClr val="C00000"/>
                </a:solidFill>
              </a:rPr>
              <a:t>TAL183	5.51</a:t>
            </a:r>
          </a:p>
          <a:p>
            <a:r>
              <a:rPr lang="en-US" sz="1100" b="1">
                <a:solidFill>
                  <a:srgbClr val="C00000"/>
                </a:solidFill>
              </a:rPr>
              <a:t>TAL378	5.07</a:t>
            </a:r>
          </a:p>
          <a:p>
            <a:r>
              <a:rPr lang="en-US" sz="1100" b="1">
                <a:solidFill>
                  <a:srgbClr val="C00000"/>
                </a:solidFill>
              </a:rPr>
              <a:t>CONTROL1	1.80</a:t>
            </a:r>
          </a:p>
          <a:p>
            <a:r>
              <a:rPr lang="en-US" sz="1100" b="1">
                <a:solidFill>
                  <a:srgbClr val="C00000"/>
                </a:solidFill>
              </a:rPr>
              <a:t>CONTROL2	5.83</a:t>
            </a:r>
          </a:p>
          <a:p>
            <a:endParaRPr lang="en-US" sz="1100"/>
          </a:p>
        </xdr:txBody>
      </xdr:sp>
      <xdr:cxnSp macro="">
        <xdr:nvCxnSpPr>
          <xdr:cNvPr id="133" name="Straight Arrow Connector 132">
            <a:extLst>
              <a:ext uri="{FF2B5EF4-FFF2-40B4-BE49-F238E27FC236}">
                <a16:creationId xmlns:a16="http://schemas.microsoft.com/office/drawing/2014/main" id="{00000000-0008-0000-0000-000085000000}"/>
              </a:ext>
            </a:extLst>
          </xdr:cNvPr>
          <xdr:cNvCxnSpPr/>
        </xdr:nvCxnSpPr>
        <xdr:spPr>
          <a:xfrm>
            <a:off x="127225425" y="58321575"/>
            <a:ext cx="0" cy="2676525"/>
          </a:xfrm>
          <a:prstGeom prst="straightConnector1">
            <a:avLst/>
          </a:prstGeom>
          <a:ln>
            <a:headEnd type="triangle"/>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34" name="Straight Arrow Connector 133">
            <a:extLst>
              <a:ext uri="{FF2B5EF4-FFF2-40B4-BE49-F238E27FC236}">
                <a16:creationId xmlns:a16="http://schemas.microsoft.com/office/drawing/2014/main" id="{00000000-0008-0000-0000-000086000000}"/>
              </a:ext>
            </a:extLst>
          </xdr:cNvPr>
          <xdr:cNvCxnSpPr/>
        </xdr:nvCxnSpPr>
        <xdr:spPr>
          <a:xfrm>
            <a:off x="127225425" y="61026675"/>
            <a:ext cx="0" cy="2676525"/>
          </a:xfrm>
          <a:prstGeom prst="straightConnector1">
            <a:avLst/>
          </a:prstGeom>
          <a:ln>
            <a:headEnd type="triangle"/>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01" name="Straight Arrow Connector 100">
            <a:extLst>
              <a:ext uri="{FF2B5EF4-FFF2-40B4-BE49-F238E27FC236}">
                <a16:creationId xmlns:a16="http://schemas.microsoft.com/office/drawing/2014/main" id="{00000000-0008-0000-0000-000065000000}"/>
              </a:ext>
            </a:extLst>
          </xdr:cNvPr>
          <xdr:cNvCxnSpPr/>
        </xdr:nvCxnSpPr>
        <xdr:spPr>
          <a:xfrm>
            <a:off x="127225425" y="55606950"/>
            <a:ext cx="0" cy="2676525"/>
          </a:xfrm>
          <a:prstGeom prst="straightConnector1">
            <a:avLst/>
          </a:prstGeom>
          <a:ln>
            <a:headEnd type="triangle"/>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127434975" y="56426100"/>
            <a:ext cx="809625" cy="276225"/>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t"/>
          <a:lstStyle/>
          <a:p>
            <a:r>
              <a:rPr lang="en-US" sz="1100" b="1"/>
              <a:t>BLOCK 1</a:t>
            </a:r>
          </a:p>
        </xdr:txBody>
      </xdr:sp>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127463550" y="59321700"/>
            <a:ext cx="809625" cy="276225"/>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t"/>
          <a:lstStyle/>
          <a:p>
            <a:r>
              <a:rPr lang="en-US" sz="1100" b="1"/>
              <a:t>BLOCK 2</a:t>
            </a:r>
          </a:p>
        </xdr:txBody>
      </xdr:sp>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127454025" y="62198250"/>
            <a:ext cx="809625" cy="276225"/>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t"/>
          <a:lstStyle/>
          <a:p>
            <a:r>
              <a:rPr lang="en-US" sz="1100" b="1"/>
              <a:t>BLOCK 3</a:t>
            </a:r>
          </a:p>
        </xdr:txBody>
      </xdr:sp>
    </xdr:grpSp>
    <xdr:clientData/>
  </xdr:twoCellAnchor>
  <xdr:twoCellAnchor>
    <xdr:from>
      <xdr:col>153</xdr:col>
      <xdr:colOff>238125</xdr:colOff>
      <xdr:row>264</xdr:row>
      <xdr:rowOff>219074</xdr:rowOff>
    </xdr:from>
    <xdr:to>
      <xdr:col>163</xdr:col>
      <xdr:colOff>333375</xdr:colOff>
      <xdr:row>295</xdr:row>
      <xdr:rowOff>0</xdr:rowOff>
    </xdr:to>
    <xdr:sp macro="" textlink="">
      <xdr:nvSpPr>
        <xdr:cNvPr id="140" name="TextBox 139">
          <a:extLst>
            <a:ext uri="{FF2B5EF4-FFF2-40B4-BE49-F238E27FC236}">
              <a16:creationId xmlns:a16="http://schemas.microsoft.com/office/drawing/2014/main" id="{00000000-0008-0000-0000-00008C000000}"/>
            </a:ext>
          </a:extLst>
        </xdr:cNvPr>
        <xdr:cNvSpPr txBox="1"/>
      </xdr:nvSpPr>
      <xdr:spPr>
        <a:xfrm>
          <a:off x="129825750" y="55778399"/>
          <a:ext cx="6191250" cy="8048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00FF"/>
              </a:solidFill>
            </a:rPr>
            <a:t>CÁCH</a:t>
          </a:r>
          <a:r>
            <a:rPr lang="en-US" sz="1100" b="1" baseline="0">
              <a:solidFill>
                <a:srgbClr val="0000FF"/>
              </a:solidFill>
            </a:rPr>
            <a:t> VẼ:</a:t>
          </a:r>
        </a:p>
        <a:p>
          <a:endParaRPr lang="en-US" sz="1100" b="1" baseline="0">
            <a:solidFill>
              <a:srgbClr val="0000FF"/>
            </a:solidFill>
          </a:endParaRPr>
        </a:p>
        <a:p>
          <a:r>
            <a:rPr lang="en-US" sz="1100" b="1" baseline="0">
              <a:solidFill>
                <a:srgbClr val="0000FF"/>
              </a:solidFill>
            </a:rPr>
            <a:t>B1. LOAD BẢNG DỮ LIỆU VÀO RSTUDIO</a:t>
          </a:r>
        </a:p>
        <a:p>
          <a:r>
            <a:rPr lang="en-US" sz="1100" b="1" baseline="0">
              <a:solidFill>
                <a:srgbClr val="C00000"/>
              </a:solidFill>
            </a:rPr>
            <a:t>&gt; working_data_boxplot &lt;- read.delim("D:/TDN XAC SUAT THONG KE/ANOVA-RCBD-BOXPLOT.txt")</a:t>
          </a:r>
        </a:p>
        <a:p>
          <a:endParaRPr lang="en-US" sz="1100" b="1" baseline="0">
            <a:solidFill>
              <a:srgbClr val="C00000"/>
            </a:solidFill>
          </a:endParaRPr>
        </a:p>
        <a:p>
          <a:r>
            <a:rPr lang="en-US" sz="1100" b="1" baseline="0">
              <a:solidFill>
                <a:srgbClr val="0000FF"/>
              </a:solidFill>
              <a:effectLst/>
              <a:latin typeface="+mn-lt"/>
              <a:ea typeface="+mn-ea"/>
              <a:cs typeface="+mn-cs"/>
            </a:rPr>
            <a:t>B2. CÀI ĐẶT PACKAGE GGPLOT2</a:t>
          </a:r>
          <a:endParaRPr lang="en-US">
            <a:solidFill>
              <a:srgbClr val="0000FF"/>
            </a:solidFill>
            <a:effectLst/>
          </a:endParaRPr>
        </a:p>
        <a:p>
          <a:r>
            <a:rPr lang="en-US" sz="1100" b="1" baseline="0">
              <a:solidFill>
                <a:srgbClr val="C00000"/>
              </a:solidFill>
              <a:effectLst/>
              <a:latin typeface="+mn-lt"/>
              <a:ea typeface="+mn-ea"/>
              <a:cs typeface="+mn-cs"/>
            </a:rPr>
            <a:t>&gt; install.packages('ggplot2')</a:t>
          </a:r>
        </a:p>
        <a:p>
          <a:r>
            <a:rPr lang="en-US" sz="1100" b="1" baseline="0">
              <a:solidFill>
                <a:srgbClr val="C00000"/>
              </a:solidFill>
              <a:effectLst/>
              <a:latin typeface="+mn-lt"/>
              <a:ea typeface="+mn-ea"/>
              <a:cs typeface="+mn-cs"/>
            </a:rPr>
            <a:t>&gt; library(ggplot2)</a:t>
          </a:r>
        </a:p>
        <a:p>
          <a:endParaRPr lang="en-US" sz="1100" b="1" baseline="0">
            <a:solidFill>
              <a:srgbClr val="C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rgbClr val="0000FF"/>
              </a:solidFill>
              <a:effectLst/>
              <a:latin typeface="+mn-lt"/>
              <a:ea typeface="+mn-ea"/>
              <a:cs typeface="+mn-cs"/>
            </a:rPr>
            <a:t>B3. CHUYỂN KIỂU BIẾN 'treatment' THÀNH DẠNG FACTOR ĐỂ CÓ THỂ SỬ DỤNG VẼ BOXPLOT</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rgbClr val="C00000"/>
              </a:solidFill>
              <a:effectLst/>
              <a:latin typeface="+mn-lt"/>
              <a:ea typeface="+mn-ea"/>
              <a:cs typeface="+mn-cs"/>
            </a:rPr>
            <a:t>&gt; working_data_boxplot$treatment &lt;- as.factor(working_data_boxplot$treatment)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rgbClr val="C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rgbClr val="0000FF"/>
              </a:solidFill>
              <a:effectLst/>
              <a:latin typeface="+mn-lt"/>
              <a:ea typeface="+mn-ea"/>
              <a:cs typeface="+mn-cs"/>
            </a:rPr>
            <a:t>B4. VẼ BOXPLOT BẰNG CÁCH GỌI 1 BIẾN TÊN LÀ p</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rgbClr val="C00000"/>
              </a:solidFill>
              <a:effectLst/>
              <a:latin typeface="+mn-lt"/>
              <a:ea typeface="+mn-ea"/>
              <a:cs typeface="+mn-cs"/>
            </a:rPr>
            <a:t>&gt; p &lt;- </a:t>
          </a:r>
          <a:r>
            <a:rPr lang="en-US" sz="1100" b="1" baseline="0">
              <a:solidFill>
                <a:srgbClr val="0000FF"/>
              </a:solidFill>
              <a:effectLst/>
              <a:latin typeface="+mn-lt"/>
              <a:ea typeface="+mn-ea"/>
              <a:cs typeface="+mn-cs"/>
            </a:rPr>
            <a:t>ggplot(working_data_boxplot, aes(x = treatment, y = yield)) </a:t>
          </a:r>
          <a:r>
            <a:rPr lang="en-US" sz="1100" b="1" baseline="0">
              <a:solidFill>
                <a:srgbClr val="C00000"/>
              </a:solidFill>
              <a:effectLst/>
              <a:latin typeface="+mn-lt"/>
              <a:ea typeface="+mn-ea"/>
              <a:cs typeface="+mn-cs"/>
            </a:rPr>
            <a:t>+ </a:t>
          </a:r>
          <a:r>
            <a:rPr lang="en-US" sz="1100" b="1" baseline="0">
              <a:solidFill>
                <a:schemeClr val="accent2">
                  <a:lumMod val="75000"/>
                </a:schemeClr>
              </a:solidFill>
              <a:effectLst/>
              <a:latin typeface="+mn-lt"/>
              <a:ea typeface="+mn-ea"/>
              <a:cs typeface="+mn-cs"/>
            </a:rPr>
            <a:t>geom_boxplot()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rgbClr val="FF0000"/>
              </a:solidFill>
              <a:effectLst/>
              <a:latin typeface="+mn-lt"/>
              <a:ea typeface="+mn-ea"/>
              <a:cs typeface="+mn-cs"/>
            </a:rPr>
            <a:t>GỌI ĐỒ THỊ BOXPLOT</a:t>
          </a:r>
          <a:br>
            <a:rPr lang="en-US" sz="1100" b="1" baseline="0">
              <a:solidFill>
                <a:srgbClr val="FF0000"/>
              </a:solidFill>
              <a:effectLst/>
              <a:latin typeface="+mn-lt"/>
              <a:ea typeface="+mn-ea"/>
              <a:cs typeface="+mn-cs"/>
            </a:rPr>
          </a:br>
          <a:r>
            <a:rPr lang="en-US" sz="1100" b="1" baseline="0">
              <a:solidFill>
                <a:srgbClr val="FF0000"/>
              </a:solidFill>
              <a:effectLst/>
              <a:latin typeface="+mn-lt"/>
              <a:ea typeface="+mn-ea"/>
              <a:cs typeface="+mn-cs"/>
            </a:rPr>
            <a:t>&gt; p</a:t>
          </a:r>
          <a:endParaRPr lang="en-US" sz="1200">
            <a:solidFill>
              <a:srgbClr val="FF0000"/>
            </a:solidFill>
            <a:effectLst/>
          </a:endParaRPr>
        </a:p>
        <a:p>
          <a:endParaRPr lang="en-US" sz="1100" b="1" baseline="0">
            <a:solidFill>
              <a:srgbClr val="C00000"/>
            </a:solidFill>
            <a:effectLst/>
            <a:latin typeface="+mn-lt"/>
            <a:ea typeface="+mn-ea"/>
            <a:cs typeface="+mn-cs"/>
          </a:endParaRPr>
        </a:p>
        <a:p>
          <a:r>
            <a:rPr lang="en-US" sz="1100" b="1" baseline="0">
              <a:solidFill>
                <a:srgbClr val="C00000"/>
              </a:solidFill>
              <a:effectLst/>
              <a:latin typeface="+mn-lt"/>
              <a:ea typeface="+mn-ea"/>
              <a:cs typeface="+mn-cs"/>
            </a:rPr>
            <a:t>LÚC NÀY CHƯA THẤY XUẤT HIỆN CÁC ĐIỂM DỮ LIỆU, CHO NÊN CẦN BỔ SUNG THÊM ĐOẠN CODE SAU:</a:t>
          </a:r>
        </a:p>
        <a:p>
          <a:r>
            <a:rPr lang="en-US" sz="1100" b="1" baseline="0">
              <a:solidFill>
                <a:srgbClr val="C00000"/>
              </a:solidFill>
              <a:effectLst/>
              <a:latin typeface="+mn-lt"/>
              <a:ea typeface="+mn-ea"/>
              <a:cs typeface="+mn-cs"/>
            </a:rPr>
            <a:t>&gt; p + geom_jitter(shape=16, position=position_jitter(0.2))</a:t>
          </a:r>
        </a:p>
        <a:p>
          <a:endParaRPr lang="en-US" sz="1100" b="1" baseline="0">
            <a:solidFill>
              <a:srgbClr val="C00000"/>
            </a:solidFill>
            <a:effectLst/>
            <a:latin typeface="+mn-lt"/>
            <a:ea typeface="+mn-ea"/>
            <a:cs typeface="+mn-cs"/>
          </a:endParaRPr>
        </a:p>
        <a:p>
          <a:r>
            <a:rPr lang="en-US" sz="1100" b="1" baseline="0">
              <a:solidFill>
                <a:srgbClr val="C00000"/>
              </a:solidFill>
              <a:effectLst/>
              <a:latin typeface="+mn-lt"/>
              <a:ea typeface="+mn-ea"/>
              <a:cs typeface="+mn-cs"/>
            </a:rPr>
            <a:t>THAM KHẢO: http://www.sthda.com/english/wiki/ggplot2-box-plot-quick-start-guide-r-software-and-data-visualization</a:t>
          </a:r>
        </a:p>
        <a:p>
          <a:endParaRPr lang="en-US" sz="1100" b="1" baseline="0">
            <a:solidFill>
              <a:srgbClr val="C00000"/>
            </a:solidFill>
            <a:effectLst/>
            <a:latin typeface="+mn-lt"/>
            <a:ea typeface="+mn-ea"/>
            <a:cs typeface="+mn-cs"/>
          </a:endParaRPr>
        </a:p>
        <a:p>
          <a:endParaRPr lang="en-US" sz="1100" b="1" baseline="0">
            <a:solidFill>
              <a:srgbClr val="C00000"/>
            </a:solidFill>
            <a:effectLst/>
            <a:latin typeface="+mn-lt"/>
            <a:ea typeface="+mn-ea"/>
            <a:cs typeface="+mn-cs"/>
          </a:endParaRPr>
        </a:p>
        <a:p>
          <a:r>
            <a:rPr lang="en-US" sz="1100" b="1" baseline="0">
              <a:solidFill>
                <a:srgbClr val="0000FF"/>
              </a:solidFill>
              <a:effectLst/>
              <a:latin typeface="+mn-lt"/>
              <a:ea typeface="+mn-ea"/>
              <a:cs typeface="+mn-cs"/>
            </a:rPr>
            <a:t>NÂNG CAO:</a:t>
          </a:r>
        </a:p>
        <a:p>
          <a:endParaRPr lang="en-US" sz="1100" b="1" baseline="0">
            <a:solidFill>
              <a:srgbClr val="0000FF"/>
            </a:solidFill>
            <a:effectLst/>
            <a:latin typeface="+mn-lt"/>
            <a:ea typeface="+mn-ea"/>
            <a:cs typeface="+mn-cs"/>
          </a:endParaRPr>
        </a:p>
        <a:p>
          <a:r>
            <a:rPr lang="en-US" sz="1100" b="1" baseline="0">
              <a:solidFill>
                <a:srgbClr val="0000FF"/>
              </a:solidFill>
              <a:effectLst/>
              <a:latin typeface="+mn-lt"/>
              <a:ea typeface="+mn-ea"/>
              <a:cs typeface="+mn-cs"/>
            </a:rPr>
            <a:t>NẾU MUỐN VẼ THÊM ĐIỂM TRUNG BÌNH MEAN VÀ THỂ HIỆN GIÁ TRỊ CÁC ĐIỂM DỮ LIỆU THÌ DÙNG CODE NÀY</a:t>
          </a:r>
        </a:p>
        <a:p>
          <a:endParaRPr lang="en-US" sz="1100" b="1" baseline="0">
            <a:solidFill>
              <a:srgbClr val="C00000"/>
            </a:solidFill>
            <a:effectLst/>
            <a:latin typeface="+mn-lt"/>
            <a:ea typeface="+mn-ea"/>
            <a:cs typeface="+mn-cs"/>
          </a:endParaRPr>
        </a:p>
        <a:p>
          <a:r>
            <a:rPr lang="en-US" sz="1100" b="1" baseline="0">
              <a:solidFill>
                <a:srgbClr val="CC00CC"/>
              </a:solidFill>
              <a:effectLst/>
              <a:latin typeface="+mn-lt"/>
              <a:ea typeface="+mn-ea"/>
              <a:cs typeface="+mn-cs"/>
            </a:rPr>
            <a:t>&gt; p &lt;- ggplot(working_data_boxplot, aes(x = treatment, y = yield)) + geom_boxplot() </a:t>
          </a:r>
          <a:r>
            <a:rPr lang="en-US" sz="1100" b="1">
              <a:solidFill>
                <a:srgbClr val="CC00CC"/>
              </a:solidFill>
            </a:rPr>
            <a:t>+</a:t>
          </a:r>
        </a:p>
        <a:p>
          <a:endParaRPr lang="en-US" sz="1100" b="1">
            <a:solidFill>
              <a:srgbClr val="CC00CC"/>
            </a:solidFill>
          </a:endParaRPr>
        </a:p>
        <a:p>
          <a:r>
            <a:rPr lang="en-US" sz="1100" b="1">
              <a:solidFill>
                <a:srgbClr val="C00000"/>
              </a:solidFill>
            </a:rPr>
            <a:t>stat_summary(fun=</a:t>
          </a:r>
          <a:r>
            <a:rPr lang="en-US" sz="1600" b="1">
              <a:solidFill>
                <a:srgbClr val="0000FF"/>
              </a:solidFill>
            </a:rPr>
            <a:t>mean</a:t>
          </a:r>
          <a:r>
            <a:rPr lang="en-US" sz="1100" b="1">
              <a:solidFill>
                <a:srgbClr val="C00000"/>
              </a:solidFill>
            </a:rPr>
            <a:t>, colour="darkred", geom="point", shape=18, size=3, show.legend=FALSE) +</a:t>
          </a:r>
        </a:p>
        <a:p>
          <a:endParaRPr lang="en-US" sz="1100" b="1">
            <a:solidFill>
              <a:srgbClr val="C00000"/>
            </a:solidFill>
          </a:endParaRPr>
        </a:p>
        <a:p>
          <a:r>
            <a:rPr lang="en-US" sz="1100" b="1">
              <a:solidFill>
                <a:srgbClr val="C00000"/>
              </a:solidFill>
            </a:rPr>
            <a:t>geom_text(data = working_data_boxplot, aes(label = yield))</a:t>
          </a:r>
        </a:p>
        <a:p>
          <a:endParaRPr lang="en-US" sz="1100" b="1">
            <a:solidFill>
              <a:srgbClr val="C0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&gt; p + geom_jitter(shape=16, position=position_jitter(0.2))</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GIÁ TRỊ CỦA SỐ LIỆU HIỂN THỊ ĐÚNG Y CHANG VỊ TRÍ Ở CỘT Y, NÊN ĐỂ CHO THẨM MỸ THÌ TA ĐẨY DỮ LIỆU LÊN MỘT CHÚT, NÊN SẼ THÊM ĐOẠN CODE NÀY</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&gt; p &lt;- ggplot(working_data_boxplot, aes(x = treatment, y = yield)) + geom_boxplot() </a:t>
          </a:r>
          <a:r>
            <a:rPr lang="en-US" sz="1100" b="1">
              <a:solidFill>
                <a:schemeClr val="dk1"/>
              </a:solidFill>
              <a:effectLst/>
              <a:latin typeface="+mn-lt"/>
              <a:ea typeface="+mn-ea"/>
              <a:cs typeface="+mn-cs"/>
            </a:rPr>
            <a:t>+</a:t>
          </a:r>
          <a:endParaRPr lang="en-US">
            <a:effectLst/>
          </a:endParaRPr>
        </a:p>
        <a:p>
          <a:r>
            <a:rPr lang="en-US" sz="1100" b="1">
              <a:solidFill>
                <a:schemeClr val="dk1"/>
              </a:solidFill>
              <a:effectLst/>
              <a:latin typeface="+mn-lt"/>
              <a:ea typeface="+mn-ea"/>
              <a:cs typeface="+mn-cs"/>
            </a:rPr>
            <a:t>stat_summary(fun=mean, colour="darkred", geom="point", shape=18, size=3, show.legend=FALSE) +</a:t>
          </a:r>
          <a:endParaRPr lang="en-US">
            <a:effectLst/>
          </a:endParaRPr>
        </a:p>
        <a:p>
          <a:r>
            <a:rPr lang="en-US" sz="1100" b="1">
              <a:solidFill>
                <a:schemeClr val="dk1"/>
              </a:solidFill>
              <a:effectLst/>
              <a:latin typeface="+mn-lt"/>
              <a:ea typeface="+mn-ea"/>
              <a:cs typeface="+mn-cs"/>
            </a:rPr>
            <a:t>geom_text(data = working_data_boxplot, aes(label = yield), </a:t>
          </a:r>
          <a:r>
            <a:rPr lang="en-US" sz="1100" b="1">
              <a:solidFill>
                <a:srgbClr val="0000FF"/>
              </a:solidFill>
              <a:effectLst/>
              <a:latin typeface="+mn-lt"/>
              <a:ea typeface="+mn-ea"/>
              <a:cs typeface="+mn-cs"/>
            </a:rPr>
            <a:t>y = yield + 0.2</a:t>
          </a:r>
          <a:r>
            <a:rPr lang="en-US" sz="1100" b="1">
              <a:solidFill>
                <a:schemeClr val="dk1"/>
              </a:solidFill>
              <a:effectLst/>
              <a:latin typeface="+mn-lt"/>
              <a:ea typeface="+mn-ea"/>
              <a:cs typeface="+mn-cs"/>
            </a:rPr>
            <a:t>)</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1">
            <a:solidFill>
              <a:srgbClr val="C00000"/>
            </a:solidFill>
          </a:endParaRPr>
        </a:p>
        <a:p>
          <a:endParaRPr lang="en-US" sz="1100" b="1">
            <a:solidFill>
              <a:srgbClr val="C00000"/>
            </a:solidFill>
          </a:endParaRPr>
        </a:p>
        <a:p>
          <a:endParaRPr lang="en-US" sz="1100" b="1">
            <a:solidFill>
              <a:srgbClr val="C00000"/>
            </a:solidFill>
          </a:endParaRPr>
        </a:p>
        <a:p>
          <a:endParaRPr lang="en-US" sz="1100" b="1">
            <a:solidFill>
              <a:srgbClr val="C00000"/>
            </a:solidFill>
          </a:endParaRPr>
        </a:p>
        <a:p>
          <a:endParaRPr lang="en-US" sz="1100">
            <a:solidFill>
              <a:srgbClr val="CC00CC"/>
            </a:solidFill>
          </a:endParaRPr>
        </a:p>
      </xdr:txBody>
    </xdr:sp>
    <xdr:clientData/>
  </xdr:twoCellAnchor>
  <xdr:twoCellAnchor>
    <xdr:from>
      <xdr:col>164</xdr:col>
      <xdr:colOff>0</xdr:colOff>
      <xdr:row>273</xdr:row>
      <xdr:rowOff>0</xdr:rowOff>
    </xdr:from>
    <xdr:to>
      <xdr:col>166</xdr:col>
      <xdr:colOff>19050</xdr:colOff>
      <xdr:row>275</xdr:row>
      <xdr:rowOff>9525</xdr:rowOff>
    </xdr:to>
    <xdr:sp macro="" textlink="">
      <xdr:nvSpPr>
        <xdr:cNvPr id="141" name="Arrow: Right 140">
          <a:extLst>
            <a:ext uri="{FF2B5EF4-FFF2-40B4-BE49-F238E27FC236}">
              <a16:creationId xmlns:a16="http://schemas.microsoft.com/office/drawing/2014/main" id="{00000000-0008-0000-0000-00008D000000}"/>
            </a:ext>
          </a:extLst>
        </xdr:cNvPr>
        <xdr:cNvSpPr/>
      </xdr:nvSpPr>
      <xdr:spPr>
        <a:xfrm>
          <a:off x="136293225" y="57959625"/>
          <a:ext cx="1238250" cy="542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163</xdr:col>
      <xdr:colOff>485166</xdr:colOff>
      <xdr:row>293</xdr:row>
      <xdr:rowOff>188716</xdr:rowOff>
    </xdr:from>
    <xdr:to>
      <xdr:col>166</xdr:col>
      <xdr:colOff>24337</xdr:colOff>
      <xdr:row>295</xdr:row>
      <xdr:rowOff>198241</xdr:rowOff>
    </xdr:to>
    <xdr:sp macro="" textlink="">
      <xdr:nvSpPr>
        <xdr:cNvPr id="142" name="Arrow: Right 141">
          <a:extLst>
            <a:ext uri="{FF2B5EF4-FFF2-40B4-BE49-F238E27FC236}">
              <a16:creationId xmlns:a16="http://schemas.microsoft.com/office/drawing/2014/main" id="{00000000-0008-0000-0000-00008E000000}"/>
            </a:ext>
          </a:extLst>
        </xdr:cNvPr>
        <xdr:cNvSpPr/>
      </xdr:nvSpPr>
      <xdr:spPr>
        <a:xfrm rot="1800000">
          <a:off x="136972813" y="62568128"/>
          <a:ext cx="1388142" cy="53246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166</xdr:col>
      <xdr:colOff>201519</xdr:colOff>
      <xdr:row>292</xdr:row>
      <xdr:rowOff>77694</xdr:rowOff>
    </xdr:from>
    <xdr:to>
      <xdr:col>187</xdr:col>
      <xdr:colOff>133252</xdr:colOff>
      <xdr:row>331</xdr:row>
      <xdr:rowOff>160142</xdr:rowOff>
    </xdr:to>
    <xdr:grpSp>
      <xdr:nvGrpSpPr>
        <xdr:cNvPr id="124" name="Group 123">
          <a:extLst>
            <a:ext uri="{FF2B5EF4-FFF2-40B4-BE49-F238E27FC236}">
              <a16:creationId xmlns:a16="http://schemas.microsoft.com/office/drawing/2014/main" id="{00000000-0008-0000-0000-00007C000000}"/>
            </a:ext>
          </a:extLst>
        </xdr:cNvPr>
        <xdr:cNvGrpSpPr/>
      </xdr:nvGrpSpPr>
      <xdr:grpSpPr>
        <a:xfrm>
          <a:off x="137713944" y="63104619"/>
          <a:ext cx="12733333" cy="8273948"/>
          <a:chOff x="137760075" y="63569850"/>
          <a:chExt cx="12733333" cy="8276190"/>
        </a:xfrm>
      </xdr:grpSpPr>
      <xdr:pic>
        <xdr:nvPicPr>
          <xdr:cNvPr id="105" name="Picture 104">
            <a:extLst>
              <a:ext uri="{FF2B5EF4-FFF2-40B4-BE49-F238E27FC236}">
                <a16:creationId xmlns:a16="http://schemas.microsoft.com/office/drawing/2014/main" id="{00000000-0008-0000-0000-000069000000}"/>
              </a:ext>
            </a:extLst>
          </xdr:cNvPr>
          <xdr:cNvPicPr>
            <a:picLocks noChangeAspect="1"/>
          </xdr:cNvPicPr>
        </xdr:nvPicPr>
        <xdr:blipFill>
          <a:blip xmlns:r="http://schemas.openxmlformats.org/officeDocument/2006/relationships" r:embed="rId17"/>
          <a:stretch>
            <a:fillRect/>
          </a:stretch>
        </xdr:blipFill>
        <xdr:spPr>
          <a:xfrm>
            <a:off x="137760075" y="63569850"/>
            <a:ext cx="12733333" cy="8276190"/>
          </a:xfrm>
          <a:prstGeom prst="rect">
            <a:avLst/>
          </a:prstGeom>
          <a:ln>
            <a:solidFill>
              <a:srgbClr val="0000FF"/>
            </a:solidFill>
          </a:ln>
        </xdr:spPr>
      </xdr:pic>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141503400" y="66770250"/>
            <a:ext cx="11525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GIÁ</a:t>
            </a:r>
            <a:r>
              <a:rPr lang="en-US" sz="1100" b="1" baseline="0"/>
              <a:t> TRỊ MEAN</a:t>
            </a:r>
            <a:endParaRPr lang="en-US" sz="1100" b="1"/>
          </a:p>
        </xdr:txBody>
      </xdr:sp>
      <xdr:cxnSp macro="">
        <xdr:nvCxnSpPr>
          <xdr:cNvPr id="112" name="Straight Arrow Connector 111">
            <a:extLst>
              <a:ext uri="{FF2B5EF4-FFF2-40B4-BE49-F238E27FC236}">
                <a16:creationId xmlns:a16="http://schemas.microsoft.com/office/drawing/2014/main" id="{00000000-0008-0000-0000-000070000000}"/>
              </a:ext>
            </a:extLst>
          </xdr:cNvPr>
          <xdr:cNvCxnSpPr>
            <a:stCxn id="106" idx="1"/>
          </xdr:cNvCxnSpPr>
        </xdr:nvCxnSpPr>
        <xdr:spPr>
          <a:xfrm flipH="1">
            <a:off x="140893800" y="66889313"/>
            <a:ext cx="609600" cy="157162"/>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48" name="TextBox 147">
            <a:extLst>
              <a:ext uri="{FF2B5EF4-FFF2-40B4-BE49-F238E27FC236}">
                <a16:creationId xmlns:a16="http://schemas.microsoft.com/office/drawing/2014/main" id="{00000000-0008-0000-0000-000094000000}"/>
              </a:ext>
            </a:extLst>
          </xdr:cNvPr>
          <xdr:cNvSpPr txBox="1"/>
        </xdr:nvSpPr>
        <xdr:spPr>
          <a:xfrm>
            <a:off x="141493875" y="67056000"/>
            <a:ext cx="11525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GIÁ</a:t>
            </a:r>
            <a:r>
              <a:rPr lang="en-US" sz="1100" b="1" baseline="0"/>
              <a:t> TRỊ MEDIAN</a:t>
            </a:r>
            <a:endParaRPr lang="en-US" sz="1100" b="1"/>
          </a:p>
        </xdr:txBody>
      </xdr:sp>
      <xdr:cxnSp macro="">
        <xdr:nvCxnSpPr>
          <xdr:cNvPr id="149" name="Straight Arrow Connector 148">
            <a:extLst>
              <a:ext uri="{FF2B5EF4-FFF2-40B4-BE49-F238E27FC236}">
                <a16:creationId xmlns:a16="http://schemas.microsoft.com/office/drawing/2014/main" id="{00000000-0008-0000-0000-000095000000}"/>
              </a:ext>
            </a:extLst>
          </xdr:cNvPr>
          <xdr:cNvCxnSpPr>
            <a:stCxn id="148" idx="1"/>
          </xdr:cNvCxnSpPr>
        </xdr:nvCxnSpPr>
        <xdr:spPr>
          <a:xfrm flipH="1">
            <a:off x="141112875" y="67175063"/>
            <a:ext cx="381000" cy="90487"/>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grpSp>
    <xdr:clientData/>
  </xdr:twoCellAnchor>
  <xdr:twoCellAnchor editAs="oneCell">
    <xdr:from>
      <xdr:col>166</xdr:col>
      <xdr:colOff>285750</xdr:colOff>
      <xdr:row>336</xdr:row>
      <xdr:rowOff>9525</xdr:rowOff>
    </xdr:from>
    <xdr:to>
      <xdr:col>187</xdr:col>
      <xdr:colOff>246055</xdr:colOff>
      <xdr:row>379</xdr:row>
      <xdr:rowOff>75168</xdr:rowOff>
    </xdr:to>
    <xdr:pic>
      <xdr:nvPicPr>
        <xdr:cNvPr id="125" name="Picture 124">
          <a:extLst>
            <a:ext uri="{FF2B5EF4-FFF2-40B4-BE49-F238E27FC236}">
              <a16:creationId xmlns:a16="http://schemas.microsoft.com/office/drawing/2014/main" id="{00000000-0008-0000-0000-00007D000000}"/>
            </a:ext>
          </a:extLst>
        </xdr:cNvPr>
        <xdr:cNvPicPr>
          <a:picLocks noChangeAspect="1"/>
        </xdr:cNvPicPr>
      </xdr:nvPicPr>
      <xdr:blipFill>
        <a:blip xmlns:r="http://schemas.openxmlformats.org/officeDocument/2006/relationships" r:embed="rId18"/>
        <a:stretch>
          <a:fillRect/>
        </a:stretch>
      </xdr:blipFill>
      <xdr:spPr>
        <a:xfrm>
          <a:off x="137798175" y="72180450"/>
          <a:ext cx="12761905" cy="8257143"/>
        </a:xfrm>
        <a:prstGeom prst="rect">
          <a:avLst/>
        </a:prstGeom>
        <a:ln>
          <a:solidFill>
            <a:srgbClr val="0000FF"/>
          </a:solidFill>
        </a:ln>
      </xdr:spPr>
    </xdr:pic>
    <xdr:clientData/>
  </xdr:twoCellAnchor>
  <xdr:twoCellAnchor>
    <xdr:from>
      <xdr:col>162</xdr:col>
      <xdr:colOff>331384</xdr:colOff>
      <xdr:row>293</xdr:row>
      <xdr:rowOff>157570</xdr:rowOff>
    </xdr:from>
    <xdr:to>
      <xdr:col>163</xdr:col>
      <xdr:colOff>383765</xdr:colOff>
      <xdr:row>337</xdr:row>
      <xdr:rowOff>152151</xdr:rowOff>
    </xdr:to>
    <xdr:sp macro="" textlink="">
      <xdr:nvSpPr>
        <xdr:cNvPr id="154" name="Arrow: Right 153">
          <a:extLst>
            <a:ext uri="{FF2B5EF4-FFF2-40B4-BE49-F238E27FC236}">
              <a16:creationId xmlns:a16="http://schemas.microsoft.com/office/drawing/2014/main" id="{00000000-0008-0000-0000-00009A000000}"/>
            </a:ext>
          </a:extLst>
        </xdr:cNvPr>
        <xdr:cNvSpPr/>
      </xdr:nvSpPr>
      <xdr:spPr>
        <a:xfrm rot="3771460">
          <a:off x="132094769" y="66644921"/>
          <a:ext cx="8884581" cy="66870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323851</xdr:colOff>
      <xdr:row>4</xdr:row>
      <xdr:rowOff>123826</xdr:rowOff>
    </xdr:from>
    <xdr:to>
      <xdr:col>19</xdr:col>
      <xdr:colOff>561976</xdr:colOff>
      <xdr:row>8</xdr:row>
      <xdr:rowOff>28576</xdr:rowOff>
    </xdr:to>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9467851" y="885826"/>
          <a:ext cx="2743200" cy="666750"/>
        </a:xfrm>
        <a:prstGeom prst="rect">
          <a:avLst/>
        </a:prstGeom>
        <a:solidFill>
          <a:srgbClr val="66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BIÊN</a:t>
          </a:r>
          <a:r>
            <a:rPr lang="en-US" sz="1100" b="1" baseline="0"/>
            <a:t> SOẠN: DUC NGUYEN |</a:t>
          </a:r>
          <a:r>
            <a:rPr lang="en-US" sz="1100" b="1"/>
            <a:t>TỰ</a:t>
          </a:r>
          <a:r>
            <a:rPr lang="en-US" sz="1100" b="1" baseline="0"/>
            <a:t> HỌC R</a:t>
          </a:r>
        </a:p>
        <a:p>
          <a:r>
            <a:rPr lang="en-US" sz="1100" b="1" baseline="0"/>
            <a:t>tuhocr.com@gmail.com</a:t>
          </a:r>
        </a:p>
        <a:p>
          <a:r>
            <a:rPr lang="en-US" sz="1100" b="1" baseline="0"/>
            <a:t>Chuyên đào tạo kỹ năng xử lý dữ liệu với R</a:t>
          </a:r>
          <a:endParaRPr lang="en-US" sz="1100" b="1"/>
        </a:p>
      </xdr:txBody>
    </xdr:sp>
    <xdr:clientData/>
  </xdr:twoCellAnchor>
  <xdr:twoCellAnchor editAs="oneCell">
    <xdr:from>
      <xdr:col>19</xdr:col>
      <xdr:colOff>514350</xdr:colOff>
      <xdr:row>5</xdr:row>
      <xdr:rowOff>19971</xdr:rowOff>
    </xdr:from>
    <xdr:to>
      <xdr:col>21</xdr:col>
      <xdr:colOff>438150</xdr:colOff>
      <xdr:row>9</xdr:row>
      <xdr:rowOff>142874</xdr:rowOff>
    </xdr:to>
    <xdr:pic>
      <xdr:nvPicPr>
        <xdr:cNvPr id="30" name="Picture 29"/>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2163425" y="972471"/>
          <a:ext cx="1143000" cy="8849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oleObject" Target="../embeddings/oleObject5.bin"/><Relationship Id="rId18" Type="http://schemas.openxmlformats.org/officeDocument/2006/relationships/image" Target="../media/image7.emf"/><Relationship Id="rId26" Type="http://schemas.openxmlformats.org/officeDocument/2006/relationships/image" Target="../media/image11.emf"/><Relationship Id="rId3" Type="http://schemas.openxmlformats.org/officeDocument/2006/relationships/drawing" Target="../drawings/drawing1.xml"/><Relationship Id="rId21" Type="http://schemas.openxmlformats.org/officeDocument/2006/relationships/oleObject" Target="../embeddings/oleObject9.bin"/><Relationship Id="rId34" Type="http://schemas.openxmlformats.org/officeDocument/2006/relationships/image" Target="../media/image15.emf"/><Relationship Id="rId7" Type="http://schemas.openxmlformats.org/officeDocument/2006/relationships/oleObject" Target="../embeddings/oleObject2.bin"/><Relationship Id="rId12" Type="http://schemas.openxmlformats.org/officeDocument/2006/relationships/image" Target="../media/image4.emf"/><Relationship Id="rId17" Type="http://schemas.openxmlformats.org/officeDocument/2006/relationships/oleObject" Target="../embeddings/oleObject7.bin"/><Relationship Id="rId25" Type="http://schemas.openxmlformats.org/officeDocument/2006/relationships/oleObject" Target="../embeddings/oleObject11.bin"/><Relationship Id="rId33" Type="http://schemas.openxmlformats.org/officeDocument/2006/relationships/oleObject" Target="../embeddings/oleObject15.bin"/><Relationship Id="rId2" Type="http://schemas.openxmlformats.org/officeDocument/2006/relationships/printerSettings" Target="../printerSettings/printerSettings1.bin"/><Relationship Id="rId16" Type="http://schemas.openxmlformats.org/officeDocument/2006/relationships/image" Target="../media/image6.emf"/><Relationship Id="rId20" Type="http://schemas.openxmlformats.org/officeDocument/2006/relationships/image" Target="../media/image8.emf"/><Relationship Id="rId29" Type="http://schemas.openxmlformats.org/officeDocument/2006/relationships/oleObject" Target="../embeddings/oleObject13.bin"/><Relationship Id="rId1" Type="http://schemas.openxmlformats.org/officeDocument/2006/relationships/hyperlink" Target="http://www.statdistributions.com/f?p=0.05&amp;df1=15&amp;df2=30" TargetMode="External"/><Relationship Id="rId6" Type="http://schemas.openxmlformats.org/officeDocument/2006/relationships/image" Target="../media/image1.emf"/><Relationship Id="rId11" Type="http://schemas.openxmlformats.org/officeDocument/2006/relationships/oleObject" Target="../embeddings/oleObject4.bin"/><Relationship Id="rId24" Type="http://schemas.openxmlformats.org/officeDocument/2006/relationships/image" Target="../media/image10.emf"/><Relationship Id="rId32" Type="http://schemas.openxmlformats.org/officeDocument/2006/relationships/image" Target="../media/image14.emf"/><Relationship Id="rId5" Type="http://schemas.openxmlformats.org/officeDocument/2006/relationships/oleObject" Target="../embeddings/oleObject1.bin"/><Relationship Id="rId15" Type="http://schemas.openxmlformats.org/officeDocument/2006/relationships/oleObject" Target="../embeddings/oleObject6.bin"/><Relationship Id="rId23" Type="http://schemas.openxmlformats.org/officeDocument/2006/relationships/oleObject" Target="../embeddings/oleObject10.bin"/><Relationship Id="rId28" Type="http://schemas.openxmlformats.org/officeDocument/2006/relationships/image" Target="../media/image12.emf"/><Relationship Id="rId36" Type="http://schemas.openxmlformats.org/officeDocument/2006/relationships/image" Target="../media/image16.emf"/><Relationship Id="rId10" Type="http://schemas.openxmlformats.org/officeDocument/2006/relationships/image" Target="../media/image3.emf"/><Relationship Id="rId19" Type="http://schemas.openxmlformats.org/officeDocument/2006/relationships/oleObject" Target="../embeddings/oleObject8.bin"/><Relationship Id="rId31" Type="http://schemas.openxmlformats.org/officeDocument/2006/relationships/oleObject" Target="../embeddings/oleObject14.bin"/><Relationship Id="rId4" Type="http://schemas.openxmlformats.org/officeDocument/2006/relationships/vmlDrawing" Target="../drawings/vmlDrawing1.vml"/><Relationship Id="rId9" Type="http://schemas.openxmlformats.org/officeDocument/2006/relationships/oleObject" Target="../embeddings/oleObject3.bin"/><Relationship Id="rId14" Type="http://schemas.openxmlformats.org/officeDocument/2006/relationships/image" Target="../media/image5.emf"/><Relationship Id="rId22" Type="http://schemas.openxmlformats.org/officeDocument/2006/relationships/image" Target="../media/image9.emf"/><Relationship Id="rId27" Type="http://schemas.openxmlformats.org/officeDocument/2006/relationships/oleObject" Target="../embeddings/oleObject12.bin"/><Relationship Id="rId30" Type="http://schemas.openxmlformats.org/officeDocument/2006/relationships/image" Target="../media/image13.emf"/><Relationship Id="rId35" Type="http://schemas.openxmlformats.org/officeDocument/2006/relationships/oleObject" Target="../embeddings/oleObject16.bin"/><Relationship Id="rId8" Type="http://schemas.openxmlformats.org/officeDocument/2006/relationships/image" Target="../media/image2.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K22:DG302"/>
  <sheetViews>
    <sheetView tabSelected="1" zoomScaleNormal="100" workbookViewId="0">
      <selection activeCell="W7" sqref="W7"/>
    </sheetView>
  </sheetViews>
  <sheetFormatPr defaultRowHeight="15" x14ac:dyDescent="0.25"/>
  <cols>
    <col min="18" max="18" width="10.140625" customWidth="1"/>
    <col min="25" max="25" width="14.28515625" customWidth="1"/>
    <col min="26" max="26" width="18.28515625" customWidth="1"/>
    <col min="27" max="27" width="18.7109375" customWidth="1"/>
    <col min="28" max="28" width="14.140625" customWidth="1"/>
    <col min="29" max="29" width="15.42578125" customWidth="1"/>
    <col min="30" max="30" width="13.28515625" customWidth="1"/>
    <col min="31" max="31" width="13.85546875" customWidth="1"/>
    <col min="32" max="32" width="10.7109375" customWidth="1"/>
    <col min="33" max="33" width="11" customWidth="1"/>
    <col min="34" max="34" width="11.28515625" customWidth="1"/>
    <col min="35" max="35" width="11" customWidth="1"/>
    <col min="36" max="36" width="10.28515625" customWidth="1"/>
    <col min="37" max="37" width="10.5703125" customWidth="1"/>
    <col min="38" max="38" width="11.42578125" customWidth="1"/>
    <col min="39" max="39" width="23.7109375" customWidth="1"/>
    <col min="40" max="40" width="17.140625" customWidth="1"/>
    <col min="41" max="41" width="15.7109375" customWidth="1"/>
    <col min="42" max="42" width="35.140625" customWidth="1"/>
    <col min="43" max="43" width="39.5703125" customWidth="1"/>
    <col min="44" max="44" width="42.28515625" customWidth="1"/>
    <col min="45" max="45" width="29.7109375" customWidth="1"/>
    <col min="46" max="46" width="14.5703125" customWidth="1"/>
    <col min="47" max="47" width="110.42578125" customWidth="1"/>
    <col min="48" max="48" width="31.28515625" customWidth="1"/>
    <col min="49" max="49" width="32.42578125" customWidth="1"/>
    <col min="50" max="50" width="14.42578125" customWidth="1"/>
    <col min="51" max="51" width="18.7109375" customWidth="1"/>
    <col min="52" max="52" width="21.28515625" customWidth="1"/>
    <col min="53" max="53" width="21.7109375" customWidth="1"/>
    <col min="54" max="54" width="55.140625" customWidth="1"/>
    <col min="55" max="57" width="9.140625" customWidth="1"/>
    <col min="58" max="58" width="15.42578125" customWidth="1"/>
    <col min="59" max="59" width="13.42578125" customWidth="1"/>
    <col min="60" max="60" width="15.7109375" customWidth="1"/>
    <col min="61" max="61" width="9.140625" customWidth="1"/>
    <col min="62" max="62" width="15.42578125" customWidth="1"/>
    <col min="63" max="63" width="10.140625" customWidth="1"/>
    <col min="64" max="67" width="9.140625" customWidth="1"/>
    <col min="68" max="68" width="21.5703125" customWidth="1"/>
    <col min="74" max="74" width="15.85546875" customWidth="1"/>
    <col min="76" max="76" width="11.7109375" customWidth="1"/>
    <col min="77" max="77" width="14.7109375" customWidth="1"/>
    <col min="78" max="78" width="25.140625" customWidth="1"/>
    <col min="79" max="79" width="17.85546875" bestFit="1" customWidth="1"/>
    <col min="80" max="83" width="16.7109375" customWidth="1"/>
    <col min="86" max="86" width="12" bestFit="1" customWidth="1"/>
    <col min="88" max="88" width="10" customWidth="1"/>
  </cols>
  <sheetData>
    <row r="22" spans="18:42" x14ac:dyDescent="0.25">
      <c r="AL22" s="7" t="s">
        <v>24</v>
      </c>
      <c r="AM22" s="8"/>
      <c r="AN22" s="8"/>
      <c r="AO22" s="9">
        <v>16</v>
      </c>
    </row>
    <row r="23" spans="18:42" x14ac:dyDescent="0.25">
      <c r="AL23" s="10" t="s">
        <v>25</v>
      </c>
      <c r="AM23" s="6"/>
      <c r="AN23" s="6"/>
      <c r="AO23" s="11">
        <v>3</v>
      </c>
      <c r="AP23" s="2" t="s">
        <v>67</v>
      </c>
    </row>
    <row r="24" spans="18:42" x14ac:dyDescent="0.25">
      <c r="AL24" s="12" t="s">
        <v>37</v>
      </c>
      <c r="AM24" s="13"/>
      <c r="AN24" s="13"/>
      <c r="AO24" s="14">
        <v>1</v>
      </c>
    </row>
    <row r="32" spans="18:42" x14ac:dyDescent="0.25">
      <c r="R32" s="2"/>
    </row>
    <row r="36" spans="38:54" x14ac:dyDescent="0.25">
      <c r="AL36" s="1" t="s">
        <v>22</v>
      </c>
    </row>
    <row r="37" spans="38:54" x14ac:dyDescent="0.25">
      <c r="AR37" s="2" t="s">
        <v>26</v>
      </c>
    </row>
    <row r="38" spans="38:54" ht="24" x14ac:dyDescent="0.35">
      <c r="AL38" s="16"/>
      <c r="AM38" s="16"/>
      <c r="AN38" s="17" t="s">
        <v>21</v>
      </c>
      <c r="AO38" s="17" t="s">
        <v>21</v>
      </c>
      <c r="AP38" s="17" t="s">
        <v>21</v>
      </c>
      <c r="AQ38" s="17" t="s">
        <v>27</v>
      </c>
      <c r="AR38" s="17" t="s">
        <v>28</v>
      </c>
      <c r="AU38" s="21" t="s">
        <v>33</v>
      </c>
      <c r="AV38" s="21" t="s">
        <v>33</v>
      </c>
      <c r="AW38" s="21" t="s">
        <v>33</v>
      </c>
      <c r="BB38" s="21" t="s">
        <v>36</v>
      </c>
    </row>
    <row r="39" spans="38:54" ht="21" x14ac:dyDescent="0.35">
      <c r="AL39" s="18" t="s">
        <v>4</v>
      </c>
      <c r="AM39" s="18" t="s">
        <v>0</v>
      </c>
      <c r="AN39" s="18" t="s">
        <v>18</v>
      </c>
      <c r="AO39" s="18" t="s">
        <v>19</v>
      </c>
      <c r="AP39" s="18" t="s">
        <v>20</v>
      </c>
      <c r="AQ39" s="19"/>
      <c r="AR39" s="19"/>
      <c r="AU39" s="18" t="s">
        <v>18</v>
      </c>
      <c r="AV39" s="18" t="s">
        <v>19</v>
      </c>
      <c r="AW39" s="18" t="s">
        <v>20</v>
      </c>
      <c r="BB39" s="21"/>
    </row>
    <row r="40" spans="38:54" ht="21" x14ac:dyDescent="0.35">
      <c r="AL40" s="18">
        <v>1</v>
      </c>
      <c r="AM40" s="18" t="s">
        <v>1</v>
      </c>
      <c r="AN40" s="26">
        <v>9.66</v>
      </c>
      <c r="AO40" s="26">
        <v>10.6</v>
      </c>
      <c r="AP40" s="26">
        <v>10.83</v>
      </c>
      <c r="AQ40" s="27">
        <f>SUM(AN40:AP40)</f>
        <v>31.089999999999996</v>
      </c>
      <c r="AR40" s="28">
        <f>AVERAGE(AN40:AP40)</f>
        <v>10.363333333333332</v>
      </c>
      <c r="AU40" s="22">
        <f>AN40^2</f>
        <v>93.315600000000003</v>
      </c>
      <c r="AV40" s="22">
        <f t="shared" ref="AV40:AW40" si="0">AO40^2</f>
        <v>112.36</v>
      </c>
      <c r="AW40" s="22">
        <f t="shared" si="0"/>
        <v>117.2889</v>
      </c>
      <c r="BB40" s="35">
        <f>AQ40^2</f>
        <v>966.58809999999983</v>
      </c>
    </row>
    <row r="41" spans="38:54" ht="21" x14ac:dyDescent="0.35">
      <c r="AL41" s="18">
        <v>2</v>
      </c>
      <c r="AM41" s="18" t="s">
        <v>2</v>
      </c>
      <c r="AN41" s="26">
        <v>9.36</v>
      </c>
      <c r="AO41" s="26">
        <v>9</v>
      </c>
      <c r="AP41" s="26">
        <v>10.49</v>
      </c>
      <c r="AQ41" s="27">
        <f t="shared" ref="AQ41:AQ54" si="1">SUM(AN41:AP41)</f>
        <v>28.85</v>
      </c>
      <c r="AR41" s="28">
        <f t="shared" ref="AR41:AR54" si="2">AVERAGE(AN41:AP41)</f>
        <v>9.6166666666666671</v>
      </c>
      <c r="AU41" s="22">
        <f t="shared" ref="AU41:AU55" si="3">AN41^2</f>
        <v>87.609599999999986</v>
      </c>
      <c r="AV41" s="22">
        <f t="shared" ref="AV41:AV55" si="4">AO41^2</f>
        <v>81</v>
      </c>
      <c r="AW41" s="22">
        <f t="shared" ref="AW41:AW55" si="5">AP41^2</f>
        <v>110.04010000000001</v>
      </c>
      <c r="BB41" s="35">
        <f t="shared" ref="BB41:BB55" si="6">AQ41^2</f>
        <v>832.3225000000001</v>
      </c>
    </row>
    <row r="42" spans="38:54" ht="21" x14ac:dyDescent="0.35">
      <c r="AL42" s="18">
        <v>3</v>
      </c>
      <c r="AM42" s="18" t="s">
        <v>3</v>
      </c>
      <c r="AN42" s="26">
        <v>8.41</v>
      </c>
      <c r="AO42" s="26">
        <v>9.44</v>
      </c>
      <c r="AP42" s="26">
        <v>10.19</v>
      </c>
      <c r="AQ42" s="27">
        <f t="shared" si="1"/>
        <v>28.04</v>
      </c>
      <c r="AR42" s="28">
        <f t="shared" si="2"/>
        <v>9.3466666666666658</v>
      </c>
      <c r="AU42" s="22">
        <f t="shared" si="3"/>
        <v>70.728099999999998</v>
      </c>
      <c r="AV42" s="22">
        <f t="shared" si="4"/>
        <v>89.113599999999991</v>
      </c>
      <c r="AW42" s="22">
        <f t="shared" si="5"/>
        <v>103.83609999999999</v>
      </c>
      <c r="BB42" s="35">
        <f t="shared" si="6"/>
        <v>786.24159999999995</v>
      </c>
    </row>
    <row r="43" spans="38:54" ht="21" x14ac:dyDescent="0.35">
      <c r="AL43" s="18">
        <v>4</v>
      </c>
      <c r="AM43" s="18" t="s">
        <v>5</v>
      </c>
      <c r="AN43" s="26">
        <v>8.61</v>
      </c>
      <c r="AO43" s="26">
        <v>9.23</v>
      </c>
      <c r="AP43" s="26">
        <v>8.2200000000000006</v>
      </c>
      <c r="AQ43" s="27">
        <f t="shared" si="1"/>
        <v>26.060000000000002</v>
      </c>
      <c r="AR43" s="28">
        <f t="shared" si="2"/>
        <v>8.6866666666666674</v>
      </c>
      <c r="AU43" s="22">
        <f t="shared" si="3"/>
        <v>74.132099999999994</v>
      </c>
      <c r="AV43" s="22">
        <f t="shared" si="4"/>
        <v>85.192900000000009</v>
      </c>
      <c r="AW43" s="22">
        <f t="shared" si="5"/>
        <v>67.568400000000011</v>
      </c>
      <c r="BB43" s="35">
        <f t="shared" si="6"/>
        <v>679.12360000000012</v>
      </c>
    </row>
    <row r="44" spans="38:54" ht="21" x14ac:dyDescent="0.35">
      <c r="AL44" s="18">
        <v>5</v>
      </c>
      <c r="AM44" s="18" t="s">
        <v>6</v>
      </c>
      <c r="AN44" s="26">
        <v>9.1999999999999993</v>
      </c>
      <c r="AO44" s="26">
        <v>8.19</v>
      </c>
      <c r="AP44" s="26">
        <v>8.4600000000000009</v>
      </c>
      <c r="AQ44" s="27">
        <f t="shared" si="1"/>
        <v>25.85</v>
      </c>
      <c r="AR44" s="28">
        <f t="shared" si="2"/>
        <v>8.6166666666666671</v>
      </c>
      <c r="AU44" s="22">
        <f t="shared" si="3"/>
        <v>84.639999999999986</v>
      </c>
      <c r="AV44" s="22">
        <f t="shared" si="4"/>
        <v>67.076099999999997</v>
      </c>
      <c r="AW44" s="22">
        <f t="shared" si="5"/>
        <v>71.571600000000018</v>
      </c>
      <c r="BB44" s="35">
        <f t="shared" si="6"/>
        <v>668.22250000000008</v>
      </c>
    </row>
    <row r="45" spans="38:54" ht="21" x14ac:dyDescent="0.35">
      <c r="AL45" s="18">
        <v>6</v>
      </c>
      <c r="AM45" s="18" t="s">
        <v>7</v>
      </c>
      <c r="AN45" s="26">
        <v>8.11</v>
      </c>
      <c r="AO45" s="26">
        <v>8.82</v>
      </c>
      <c r="AP45" s="26">
        <v>8.6199999999999992</v>
      </c>
      <c r="AQ45" s="27">
        <f t="shared" si="1"/>
        <v>25.549999999999997</v>
      </c>
      <c r="AR45" s="28">
        <f t="shared" si="2"/>
        <v>8.5166666666666657</v>
      </c>
      <c r="AU45" s="22">
        <f t="shared" si="3"/>
        <v>65.772099999999995</v>
      </c>
      <c r="AV45" s="22">
        <f t="shared" si="4"/>
        <v>77.792400000000001</v>
      </c>
      <c r="AW45" s="22">
        <f t="shared" si="5"/>
        <v>74.304399999999987</v>
      </c>
      <c r="BB45" s="35">
        <f t="shared" si="6"/>
        <v>652.8024999999999</v>
      </c>
    </row>
    <row r="46" spans="38:54" ht="21" x14ac:dyDescent="0.35">
      <c r="AL46" s="18">
        <v>7</v>
      </c>
      <c r="AM46" s="18" t="s">
        <v>8</v>
      </c>
      <c r="AN46" s="26">
        <v>8.83</v>
      </c>
      <c r="AO46" s="26">
        <v>6.32</v>
      </c>
      <c r="AP46" s="26">
        <v>9.14</v>
      </c>
      <c r="AQ46" s="27">
        <f t="shared" si="1"/>
        <v>24.29</v>
      </c>
      <c r="AR46" s="28">
        <f t="shared" si="2"/>
        <v>8.0966666666666658</v>
      </c>
      <c r="AU46" s="22">
        <f t="shared" si="3"/>
        <v>77.968900000000005</v>
      </c>
      <c r="AV46" s="22">
        <f t="shared" si="4"/>
        <v>39.942400000000006</v>
      </c>
      <c r="AW46" s="22">
        <f t="shared" si="5"/>
        <v>83.539600000000007</v>
      </c>
      <c r="BB46" s="35">
        <f t="shared" si="6"/>
        <v>590.00409999999999</v>
      </c>
    </row>
    <row r="47" spans="38:54" ht="21" x14ac:dyDescent="0.35">
      <c r="AL47" s="18">
        <v>8</v>
      </c>
      <c r="AM47" s="18" t="s">
        <v>9</v>
      </c>
      <c r="AN47" s="26">
        <v>6.27</v>
      </c>
      <c r="AO47" s="26">
        <v>8.67</v>
      </c>
      <c r="AP47" s="26">
        <v>8.35</v>
      </c>
      <c r="AQ47" s="27">
        <f t="shared" si="1"/>
        <v>23.29</v>
      </c>
      <c r="AR47" s="28">
        <f t="shared" si="2"/>
        <v>7.7633333333333328</v>
      </c>
      <c r="AU47" s="22">
        <f t="shared" si="3"/>
        <v>39.312899999999992</v>
      </c>
      <c r="AV47" s="22">
        <f t="shared" si="4"/>
        <v>75.168899999999994</v>
      </c>
      <c r="AW47" s="22">
        <f t="shared" si="5"/>
        <v>69.722499999999997</v>
      </c>
      <c r="BB47" s="35">
        <f t="shared" si="6"/>
        <v>542.42409999999995</v>
      </c>
    </row>
    <row r="48" spans="38:54" ht="21" x14ac:dyDescent="0.35">
      <c r="AL48" s="18">
        <v>9</v>
      </c>
      <c r="AM48" s="18" t="s">
        <v>10</v>
      </c>
      <c r="AN48" s="26">
        <v>6.79</v>
      </c>
      <c r="AO48" s="26">
        <v>8.17</v>
      </c>
      <c r="AP48" s="26">
        <v>5.7</v>
      </c>
      <c r="AQ48" s="27">
        <f t="shared" si="1"/>
        <v>20.66</v>
      </c>
      <c r="AR48" s="28">
        <f t="shared" si="2"/>
        <v>6.8866666666666667</v>
      </c>
      <c r="AU48" s="22">
        <f t="shared" si="3"/>
        <v>46.104100000000003</v>
      </c>
      <c r="AV48" s="22">
        <f t="shared" si="4"/>
        <v>66.748899999999992</v>
      </c>
      <c r="AW48" s="22">
        <f t="shared" si="5"/>
        <v>32.49</v>
      </c>
      <c r="BB48" s="35">
        <f t="shared" si="6"/>
        <v>426.8356</v>
      </c>
    </row>
    <row r="49" spans="11:54" ht="21" x14ac:dyDescent="0.35">
      <c r="AL49" s="18">
        <v>10</v>
      </c>
      <c r="AM49" s="18" t="s">
        <v>11</v>
      </c>
      <c r="AN49" s="26">
        <v>6.95</v>
      </c>
      <c r="AO49" s="26">
        <v>5.83</v>
      </c>
      <c r="AP49" s="26">
        <v>6.83</v>
      </c>
      <c r="AQ49" s="27">
        <f t="shared" si="1"/>
        <v>19.61</v>
      </c>
      <c r="AR49" s="28">
        <f t="shared" si="2"/>
        <v>6.5366666666666662</v>
      </c>
      <c r="AU49" s="22">
        <f t="shared" si="3"/>
        <v>48.302500000000002</v>
      </c>
      <c r="AV49" s="22">
        <f t="shared" si="4"/>
        <v>33.988900000000001</v>
      </c>
      <c r="AW49" s="22">
        <f t="shared" si="5"/>
        <v>46.648899999999998</v>
      </c>
      <c r="BB49" s="35">
        <f t="shared" si="6"/>
        <v>384.5521</v>
      </c>
    </row>
    <row r="50" spans="11:54" ht="21" x14ac:dyDescent="0.35">
      <c r="AL50" s="18">
        <v>11</v>
      </c>
      <c r="AM50" s="18" t="s">
        <v>12</v>
      </c>
      <c r="AN50" s="26">
        <v>6.55</v>
      </c>
      <c r="AO50" s="26">
        <v>4.82</v>
      </c>
      <c r="AP50" s="26">
        <v>8.1</v>
      </c>
      <c r="AQ50" s="27">
        <f t="shared" si="1"/>
        <v>19.47</v>
      </c>
      <c r="AR50" s="28">
        <f t="shared" si="2"/>
        <v>6.4899999999999993</v>
      </c>
      <c r="AU50" s="22">
        <f t="shared" si="3"/>
        <v>42.902499999999996</v>
      </c>
      <c r="AV50" s="22">
        <f t="shared" si="4"/>
        <v>23.232400000000002</v>
      </c>
      <c r="AW50" s="22">
        <f t="shared" si="5"/>
        <v>65.61</v>
      </c>
      <c r="BB50" s="35">
        <f t="shared" si="6"/>
        <v>379.08089999999993</v>
      </c>
    </row>
    <row r="51" spans="11:54" ht="21" x14ac:dyDescent="0.35">
      <c r="AL51" s="18">
        <v>12</v>
      </c>
      <c r="AM51" s="18" t="s">
        <v>13</v>
      </c>
      <c r="AN51" s="26">
        <v>6</v>
      </c>
      <c r="AO51" s="26">
        <v>4.83</v>
      </c>
      <c r="AP51" s="26">
        <v>6.54</v>
      </c>
      <c r="AQ51" s="27">
        <f t="shared" si="1"/>
        <v>17.37</v>
      </c>
      <c r="AR51" s="28">
        <f t="shared" si="2"/>
        <v>5.79</v>
      </c>
      <c r="AU51" s="22">
        <f t="shared" si="3"/>
        <v>36</v>
      </c>
      <c r="AV51" s="22">
        <f t="shared" si="4"/>
        <v>23.328900000000001</v>
      </c>
      <c r="AW51" s="22">
        <f t="shared" si="5"/>
        <v>42.771599999999999</v>
      </c>
      <c r="BB51" s="35">
        <f t="shared" si="6"/>
        <v>301.71690000000001</v>
      </c>
    </row>
    <row r="52" spans="11:54" ht="21" x14ac:dyDescent="0.35">
      <c r="AL52" s="18">
        <v>13</v>
      </c>
      <c r="AM52" s="18" t="s">
        <v>14</v>
      </c>
      <c r="AN52" s="26">
        <v>6.11</v>
      </c>
      <c r="AO52" s="26">
        <v>3.46</v>
      </c>
      <c r="AP52" s="26">
        <v>5.51</v>
      </c>
      <c r="AQ52" s="27">
        <f t="shared" si="1"/>
        <v>15.08</v>
      </c>
      <c r="AR52" s="28">
        <f t="shared" si="2"/>
        <v>5.0266666666666664</v>
      </c>
      <c r="AU52" s="22">
        <f t="shared" si="3"/>
        <v>37.332100000000004</v>
      </c>
      <c r="AV52" s="22">
        <f t="shared" si="4"/>
        <v>11.9716</v>
      </c>
      <c r="AW52" s="22">
        <f t="shared" si="5"/>
        <v>30.360099999999999</v>
      </c>
      <c r="BB52" s="35">
        <f t="shared" si="6"/>
        <v>227.40639999999999</v>
      </c>
    </row>
    <row r="53" spans="11:54" ht="21" x14ac:dyDescent="0.35">
      <c r="AL53" s="18">
        <v>14</v>
      </c>
      <c r="AM53" s="18" t="s">
        <v>15</v>
      </c>
      <c r="AN53" s="26">
        <v>5.39</v>
      </c>
      <c r="AO53" s="26">
        <v>4.46</v>
      </c>
      <c r="AP53" s="26">
        <v>5.07</v>
      </c>
      <c r="AQ53" s="27">
        <f t="shared" si="1"/>
        <v>14.92</v>
      </c>
      <c r="AR53" s="28">
        <f t="shared" si="2"/>
        <v>4.9733333333333336</v>
      </c>
      <c r="AU53" s="22">
        <f t="shared" si="3"/>
        <v>29.052099999999996</v>
      </c>
      <c r="AV53" s="22">
        <f t="shared" si="4"/>
        <v>19.8916</v>
      </c>
      <c r="AW53" s="22">
        <f t="shared" si="5"/>
        <v>25.704900000000002</v>
      </c>
      <c r="BB53" s="35">
        <f t="shared" si="6"/>
        <v>222.60640000000001</v>
      </c>
    </row>
    <row r="54" spans="11:54" ht="21" x14ac:dyDescent="0.35">
      <c r="AL54" s="18">
        <v>15</v>
      </c>
      <c r="AM54" s="18" t="s">
        <v>16</v>
      </c>
      <c r="AN54" s="26">
        <v>1.53</v>
      </c>
      <c r="AO54" s="26">
        <v>1.3</v>
      </c>
      <c r="AP54" s="26">
        <v>1.8</v>
      </c>
      <c r="AQ54" s="27">
        <f t="shared" si="1"/>
        <v>4.63</v>
      </c>
      <c r="AR54" s="28">
        <f t="shared" si="2"/>
        <v>1.5433333333333332</v>
      </c>
      <c r="AU54" s="22">
        <f t="shared" si="3"/>
        <v>2.3409</v>
      </c>
      <c r="AV54" s="22">
        <f t="shared" si="4"/>
        <v>1.6900000000000002</v>
      </c>
      <c r="AW54" s="22">
        <f t="shared" si="5"/>
        <v>3.24</v>
      </c>
      <c r="BB54" s="35">
        <f t="shared" si="6"/>
        <v>21.436899999999998</v>
      </c>
    </row>
    <row r="55" spans="11:54" ht="21" x14ac:dyDescent="0.35">
      <c r="K55" s="154" t="s">
        <v>195</v>
      </c>
      <c r="AL55" s="18">
        <v>16</v>
      </c>
      <c r="AM55" s="18" t="s">
        <v>17</v>
      </c>
      <c r="AN55" s="29">
        <f>AQ55-AP55-AO55</f>
        <v>6.41</v>
      </c>
      <c r="AO55" s="26">
        <v>7.83</v>
      </c>
      <c r="AP55" s="26">
        <v>5.83</v>
      </c>
      <c r="AQ55" s="27">
        <v>20.07</v>
      </c>
      <c r="AR55" s="30">
        <f>AVERAGE(AN55:AP55)</f>
        <v>6.69</v>
      </c>
      <c r="AU55" s="22">
        <f t="shared" si="3"/>
        <v>41.088100000000004</v>
      </c>
      <c r="AV55" s="22">
        <f t="shared" si="4"/>
        <v>61.308900000000001</v>
      </c>
      <c r="AW55" s="22">
        <f t="shared" si="5"/>
        <v>33.988900000000001</v>
      </c>
      <c r="AX55" s="25" t="s">
        <v>34</v>
      </c>
      <c r="BB55" s="35">
        <f t="shared" si="6"/>
        <v>402.80490000000003</v>
      </c>
    </row>
    <row r="56" spans="11:54" ht="21" x14ac:dyDescent="0.35">
      <c r="AL56" s="19"/>
      <c r="AM56" s="20" t="s">
        <v>23</v>
      </c>
      <c r="AN56" s="36">
        <f>SUM(AN40:AN55)</f>
        <v>114.17999999999999</v>
      </c>
      <c r="AO56" s="36">
        <f t="shared" ref="AO56:AQ56" si="7">SUM(AO40:AO55)</f>
        <v>110.96999999999998</v>
      </c>
      <c r="AP56" s="36">
        <f t="shared" si="7"/>
        <v>119.67999999999998</v>
      </c>
      <c r="AQ56" s="32">
        <f t="shared" si="7"/>
        <v>344.83</v>
      </c>
      <c r="AR56" s="31">
        <f>SUM(AR40:AR55)</f>
        <v>114.94333333333333</v>
      </c>
      <c r="AU56" s="137">
        <f>SUM(AU40:AU55)</f>
        <v>876.60160000000008</v>
      </c>
      <c r="AV56" s="23">
        <f t="shared" ref="AV56:AW56" si="8">SUM(AV40:AV55)</f>
        <v>869.80750000000023</v>
      </c>
      <c r="AW56" s="23">
        <f t="shared" si="8"/>
        <v>978.68600000000015</v>
      </c>
      <c r="AX56" s="24">
        <f>SUM(AU56:AW56)</f>
        <v>2725.0951000000005</v>
      </c>
      <c r="BA56" s="25" t="s">
        <v>34</v>
      </c>
      <c r="BB56" s="23">
        <f>SUM(BB40:BB55)</f>
        <v>8084.1691000000001</v>
      </c>
    </row>
    <row r="57" spans="11:54" x14ac:dyDescent="0.25">
      <c r="AR57" s="4"/>
    </row>
    <row r="58" spans="11:54" ht="18.75" x14ac:dyDescent="0.3">
      <c r="AU58" s="138" t="s">
        <v>173</v>
      </c>
    </row>
    <row r="59" spans="11:54" ht="21" x14ac:dyDescent="0.35">
      <c r="AR59" s="3"/>
      <c r="AU59" s="137">
        <f>SUMSQ(AN40:AN55)</f>
        <v>876.60160000000008</v>
      </c>
    </row>
    <row r="60" spans="11:54" x14ac:dyDescent="0.25">
      <c r="AM60" s="5" t="s">
        <v>31</v>
      </c>
      <c r="AN60" s="15">
        <f>AQ56</f>
        <v>344.83</v>
      </c>
    </row>
    <row r="61" spans="11:54" x14ac:dyDescent="0.25">
      <c r="AM61" s="5" t="s">
        <v>29</v>
      </c>
      <c r="AN61" s="15">
        <f>AR56</f>
        <v>114.94333333333333</v>
      </c>
      <c r="AO61" s="1" t="s">
        <v>66</v>
      </c>
    </row>
    <row r="64" spans="11:54" x14ac:dyDescent="0.25">
      <c r="AM64" s="2" t="s">
        <v>30</v>
      </c>
      <c r="AN64" s="2"/>
      <c r="AO64" s="2"/>
      <c r="AQ64" s="34">
        <f>AN60^2/(AO22*AO23*AO24)</f>
        <v>2477.2443520833331</v>
      </c>
    </row>
    <row r="71" spans="39:43" x14ac:dyDescent="0.25">
      <c r="AM71" s="2" t="s">
        <v>32</v>
      </c>
      <c r="AQ71" s="33">
        <f>AX56-AQ64</f>
        <v>247.85074791666739</v>
      </c>
    </row>
    <row r="77" spans="39:43" x14ac:dyDescent="0.25">
      <c r="AM77" s="2" t="s">
        <v>35</v>
      </c>
      <c r="AQ77" s="33">
        <f>(BB56/AO23*AO24)-AQ64</f>
        <v>217.47868125000014</v>
      </c>
    </row>
    <row r="84" spans="39:43" x14ac:dyDescent="0.25">
      <c r="AM84" s="2" t="s">
        <v>38</v>
      </c>
      <c r="AQ84" s="39">
        <f>((AN56^2+AO56^2+AP56^2)/(AO22*AO24))-AQ64</f>
        <v>2.4253791666665165</v>
      </c>
    </row>
    <row r="91" spans="39:43" x14ac:dyDescent="0.25">
      <c r="AM91" s="37" t="s">
        <v>39</v>
      </c>
      <c r="AQ91" s="39">
        <f>AQ71-(AQ77+AQ84)</f>
        <v>27.946687500000735</v>
      </c>
    </row>
    <row r="97" spans="39:89" x14ac:dyDescent="0.25">
      <c r="AM97" s="37" t="s">
        <v>40</v>
      </c>
    </row>
    <row r="99" spans="39:89" x14ac:dyDescent="0.25">
      <c r="AM99" s="48" t="s">
        <v>41</v>
      </c>
      <c r="AN99" s="49"/>
      <c r="AO99" s="48" t="s">
        <v>42</v>
      </c>
      <c r="AP99" s="49"/>
      <c r="AQ99" s="48" t="s">
        <v>43</v>
      </c>
      <c r="AR99" s="49"/>
      <c r="AS99" s="48" t="s">
        <v>44</v>
      </c>
      <c r="AT99" s="49"/>
      <c r="AU99" s="48" t="s">
        <v>45</v>
      </c>
      <c r="AV99" s="49"/>
      <c r="AW99" s="48" t="s">
        <v>46</v>
      </c>
      <c r="AX99" s="49"/>
    </row>
    <row r="100" spans="39:89" x14ac:dyDescent="0.25">
      <c r="AM100" s="42"/>
    </row>
    <row r="101" spans="39:89" x14ac:dyDescent="0.25">
      <c r="AM101" s="42"/>
      <c r="BX101" t="s">
        <v>62</v>
      </c>
      <c r="BY101" t="s">
        <v>61</v>
      </c>
    </row>
    <row r="102" spans="39:89" ht="23.25" x14ac:dyDescent="0.35">
      <c r="AM102" s="42" t="s">
        <v>47</v>
      </c>
      <c r="AO102" s="38" t="s">
        <v>49</v>
      </c>
      <c r="AP102" s="43">
        <f>AQ77</f>
        <v>217.47868125000014</v>
      </c>
      <c r="AQ102" s="41"/>
      <c r="AR102" s="46">
        <f>AO22-1</f>
        <v>15</v>
      </c>
      <c r="AT102" s="46">
        <f>AP102/AR102</f>
        <v>14.498578750000009</v>
      </c>
      <c r="AV102" s="47">
        <f>AT102/AT110</f>
        <v>15.563825319189933</v>
      </c>
      <c r="AW102" s="51">
        <v>2.0150000000000001</v>
      </c>
      <c r="AX102" s="68" t="s">
        <v>64</v>
      </c>
      <c r="BT102" s="56" t="s">
        <v>56</v>
      </c>
      <c r="BU102" s="56">
        <v>15</v>
      </c>
      <c r="BW102" s="63" t="s">
        <v>58</v>
      </c>
      <c r="BX102" s="56" t="s">
        <v>59</v>
      </c>
      <c r="BY102" s="57" t="s">
        <v>59</v>
      </c>
      <c r="BZ102" s="64" t="s">
        <v>63</v>
      </c>
      <c r="CH102" s="56" t="s">
        <v>60</v>
      </c>
      <c r="CJ102" s="1" t="s">
        <v>58</v>
      </c>
      <c r="CK102" s="1" t="s">
        <v>59</v>
      </c>
    </row>
    <row r="103" spans="39:89" x14ac:dyDescent="0.25">
      <c r="AM103" s="42"/>
      <c r="AP103" s="44"/>
      <c r="AR103" s="44"/>
      <c r="BT103" s="56" t="s">
        <v>57</v>
      </c>
      <c r="BU103" s="56">
        <v>30</v>
      </c>
      <c r="BW103" s="55">
        <v>0</v>
      </c>
      <c r="BX103" s="54">
        <f>_xlfn.F.DIST(BW103,$BU$102,$BU$103,FALSE)</f>
        <v>0</v>
      </c>
      <c r="BY103" s="58">
        <f>_xlfn.F.DIST(BW103,$BU$102,$BU$103,TRUE)</f>
        <v>0</v>
      </c>
      <c r="BZ103" s="59">
        <f>1-BY103</f>
        <v>1</v>
      </c>
      <c r="CA103" s="4">
        <f t="shared" ref="CA103:CA150" si="9">BX103+BY103</f>
        <v>0</v>
      </c>
      <c r="CB103" s="4"/>
      <c r="CC103" s="4"/>
      <c r="CD103" s="4"/>
      <c r="CE103" s="4"/>
      <c r="CH103" s="60">
        <v>1</v>
      </c>
      <c r="CJ103" s="61">
        <f>_xlfn.F.INV.RT(CH103,$BU$102,$BU$103)</f>
        <v>0</v>
      </c>
      <c r="CK103" s="53">
        <f>_xlfn.F.DIST(CJ103,$BU$102,$BU$103,FALSE)</f>
        <v>0</v>
      </c>
    </row>
    <row r="104" spans="39:89" x14ac:dyDescent="0.25">
      <c r="AM104" s="42"/>
      <c r="AP104" s="44"/>
      <c r="AR104" s="44"/>
      <c r="BW104" s="55">
        <f>BW103+0.2</f>
        <v>0.2</v>
      </c>
      <c r="BX104" s="54">
        <f t="shared" ref="BX104:BX149" si="10">_xlfn.F.DIST(BW104,$BU$102,$BU$103,FALSE)</f>
        <v>2.7050874253423098E-2</v>
      </c>
      <c r="BY104" s="58">
        <f t="shared" ref="BY104:BY150" si="11">_xlfn.F.DIST(BW104,$BU$102,$BU$103,TRUE)</f>
        <v>9.4432561448094051E-4</v>
      </c>
      <c r="BZ104" s="59">
        <f t="shared" ref="BZ104:BZ150" si="12">1-BY104</f>
        <v>0.99905567438551901</v>
      </c>
      <c r="CA104" s="4">
        <f t="shared" si="9"/>
        <v>2.7995199867904039E-2</v>
      </c>
      <c r="CB104" s="4"/>
      <c r="CC104" s="4"/>
      <c r="CD104" s="4"/>
      <c r="CE104" s="4"/>
      <c r="CH104" s="60">
        <f>CH103-0.01</f>
        <v>0.99</v>
      </c>
      <c r="CJ104" s="61">
        <f t="shared" ref="CJ104:CJ167" si="13">_xlfn.F.INV.RT(CH104,$BU$102,$BU$103)</f>
        <v>0.31112810171207111</v>
      </c>
      <c r="CK104" s="53">
        <f t="shared" ref="CK104:CK167" si="14">_xlfn.F.DIST(CJ104,$BU$102,$BU$103,FALSE)</f>
        <v>0.1577833945123244</v>
      </c>
    </row>
    <row r="105" spans="39:89" x14ac:dyDescent="0.25">
      <c r="AM105" s="42"/>
      <c r="AP105" s="44"/>
      <c r="AR105" s="44"/>
      <c r="BW105" s="55">
        <f t="shared" ref="BW105:BW150" si="15">BW104+0.2</f>
        <v>0.4</v>
      </c>
      <c r="BX105" s="54">
        <f t="shared" si="10"/>
        <v>0.34564768887314751</v>
      </c>
      <c r="BY105" s="58">
        <f t="shared" si="11"/>
        <v>3.1961971603718234E-2</v>
      </c>
      <c r="BZ105" s="59">
        <f t="shared" si="12"/>
        <v>0.96803802839628172</v>
      </c>
      <c r="CA105" s="4">
        <f t="shared" si="9"/>
        <v>0.37760966047686573</v>
      </c>
      <c r="CB105" s="4"/>
      <c r="CC105" s="4"/>
      <c r="CD105" s="4"/>
      <c r="CE105" s="4"/>
      <c r="CH105" s="60">
        <f t="shared" ref="CH105:CH168" si="16">CH104-0.01</f>
        <v>0.98</v>
      </c>
      <c r="CJ105" s="61">
        <f t="shared" si="13"/>
        <v>0.36004027407103595</v>
      </c>
      <c r="CK105" s="53">
        <f t="shared" si="14"/>
        <v>0.25444380111100451</v>
      </c>
    </row>
    <row r="106" spans="39:89" ht="23.25" x14ac:dyDescent="0.35">
      <c r="AM106" s="42" t="s">
        <v>48</v>
      </c>
      <c r="AO106" s="38" t="s">
        <v>50</v>
      </c>
      <c r="AP106" s="45">
        <f>AQ84</f>
        <v>2.4253791666665165</v>
      </c>
      <c r="AQ106" s="40"/>
      <c r="AR106" s="46">
        <f>AO23-1</f>
        <v>2</v>
      </c>
      <c r="AT106" s="45">
        <f>AP106/AR106</f>
        <v>1.2126895833332583</v>
      </c>
      <c r="AV106" s="47">
        <f>AT106/AT110</f>
        <v>1.3017888971634577</v>
      </c>
      <c r="AW106" s="51">
        <v>3.3159999999999998</v>
      </c>
      <c r="AX106" s="68" t="s">
        <v>65</v>
      </c>
      <c r="BW106" s="55">
        <f t="shared" si="15"/>
        <v>0.60000000000000009</v>
      </c>
      <c r="BX106" s="54">
        <f t="shared" si="10"/>
        <v>0.79630501418392308</v>
      </c>
      <c r="BY106" s="58">
        <f t="shared" si="11"/>
        <v>0.14843902048975816</v>
      </c>
      <c r="BZ106" s="59">
        <f t="shared" si="12"/>
        <v>0.8515609795102419</v>
      </c>
      <c r="CA106" s="4">
        <f t="shared" si="9"/>
        <v>0.94474403467368129</v>
      </c>
      <c r="CB106" s="4"/>
      <c r="CC106" s="4"/>
      <c r="CD106" s="4"/>
      <c r="CE106" s="4"/>
      <c r="CH106" s="60">
        <f t="shared" si="16"/>
        <v>0.97</v>
      </c>
      <c r="CJ106" s="61">
        <f t="shared" si="13"/>
        <v>0.39420884947869972</v>
      </c>
      <c r="CK106" s="53">
        <f t="shared" si="14"/>
        <v>0.33194974541516903</v>
      </c>
    </row>
    <row r="107" spans="39:89" x14ac:dyDescent="0.25">
      <c r="AM107" s="42"/>
      <c r="AP107" s="44"/>
      <c r="AR107" s="44"/>
      <c r="BW107" s="55">
        <f t="shared" si="15"/>
        <v>0.8</v>
      </c>
      <c r="BX107" s="54">
        <f>_xlfn.F.DIST(BW107,$BU$102,$BU$103,FALSE)</f>
        <v>0.97504770067881052</v>
      </c>
      <c r="BY107" s="58">
        <f t="shared" si="11"/>
        <v>0.3311653170303982</v>
      </c>
      <c r="BZ107" s="59">
        <f t="shared" si="12"/>
        <v>0.6688346829696018</v>
      </c>
      <c r="CA107" s="4">
        <f t="shared" si="9"/>
        <v>1.3062130177092088</v>
      </c>
      <c r="CB107" s="4"/>
      <c r="CC107" s="4"/>
      <c r="CD107" s="4"/>
      <c r="CE107" s="4"/>
      <c r="CH107" s="60">
        <f t="shared" si="16"/>
        <v>0.96</v>
      </c>
      <c r="CJ107" s="61">
        <f t="shared" si="13"/>
        <v>0.42163091455498425</v>
      </c>
      <c r="CK107" s="53">
        <f t="shared" si="14"/>
        <v>0.39776689007016236</v>
      </c>
    </row>
    <row r="108" spans="39:89" x14ac:dyDescent="0.25">
      <c r="AM108" s="42"/>
      <c r="AP108" s="44"/>
      <c r="AR108" s="44"/>
      <c r="BW108" s="55">
        <f t="shared" si="15"/>
        <v>1</v>
      </c>
      <c r="BX108" s="54">
        <f t="shared" si="10"/>
        <v>0.88057919636887505</v>
      </c>
      <c r="BY108" s="58">
        <f t="shared" si="11"/>
        <v>0.5199486767532765</v>
      </c>
      <c r="BZ108" s="59">
        <f t="shared" si="12"/>
        <v>0.4800513232467235</v>
      </c>
      <c r="CA108" s="4">
        <f t="shared" si="9"/>
        <v>1.4005278731221515</v>
      </c>
      <c r="CB108" s="4"/>
      <c r="CC108" s="4"/>
      <c r="CD108" s="4"/>
      <c r="CE108" s="4"/>
      <c r="CH108" s="60">
        <f t="shared" si="16"/>
        <v>0.95</v>
      </c>
      <c r="CJ108" s="61">
        <f t="shared" si="13"/>
        <v>0.44507959130787722</v>
      </c>
      <c r="CK108" s="53">
        <f t="shared" si="14"/>
        <v>0.45524906319280084</v>
      </c>
    </row>
    <row r="109" spans="39:89" x14ac:dyDescent="0.25">
      <c r="AM109" s="42"/>
      <c r="AP109" s="44"/>
      <c r="AR109" s="44"/>
      <c r="BW109" s="55">
        <f t="shared" si="15"/>
        <v>1.2</v>
      </c>
      <c r="BX109" s="54">
        <f t="shared" si="10"/>
        <v>0.67421783918074807</v>
      </c>
      <c r="BY109" s="58">
        <f t="shared" si="11"/>
        <v>0.67609713948095096</v>
      </c>
      <c r="BZ109" s="59">
        <f t="shared" si="12"/>
        <v>0.32390286051904904</v>
      </c>
      <c r="CA109" s="4">
        <f t="shared" si="9"/>
        <v>1.350314978661699</v>
      </c>
      <c r="CB109" s="4"/>
      <c r="CC109" s="4"/>
      <c r="CD109" s="4"/>
      <c r="CE109" s="4"/>
      <c r="CH109" s="60">
        <f t="shared" si="16"/>
        <v>0.94</v>
      </c>
      <c r="CJ109" s="61">
        <f t="shared" si="13"/>
        <v>0.4658782833168395</v>
      </c>
      <c r="CK109" s="53">
        <f t="shared" si="14"/>
        <v>0.50629761071613899</v>
      </c>
    </row>
    <row r="110" spans="39:89" ht="23.25" x14ac:dyDescent="0.35">
      <c r="AM110" s="42" t="s">
        <v>51</v>
      </c>
      <c r="AO110" s="38" t="s">
        <v>52</v>
      </c>
      <c r="AP110" s="45">
        <f>AQ91</f>
        <v>27.946687500000735</v>
      </c>
      <c r="AR110" s="51">
        <f>AO22*AO23*AO24-AO22-AO23+1</f>
        <v>30</v>
      </c>
      <c r="AT110" s="46">
        <f>AP110/AR110</f>
        <v>0.93155625000002451</v>
      </c>
      <c r="BW110" s="55">
        <f t="shared" si="15"/>
        <v>1.4</v>
      </c>
      <c r="BX110" s="54">
        <f t="shared" si="10"/>
        <v>0.46941098728803643</v>
      </c>
      <c r="BY110" s="58">
        <f t="shared" si="11"/>
        <v>0.78990587806271284</v>
      </c>
      <c r="BZ110" s="59">
        <f t="shared" si="12"/>
        <v>0.21009412193728716</v>
      </c>
      <c r="CA110" s="4">
        <f t="shared" si="9"/>
        <v>1.2593168653507494</v>
      </c>
      <c r="CB110" s="4"/>
      <c r="CC110" s="4"/>
      <c r="CD110" s="4"/>
      <c r="CE110" s="4"/>
      <c r="CH110" s="60">
        <f t="shared" si="16"/>
        <v>0.92999999999999994</v>
      </c>
      <c r="CJ110" s="61">
        <f t="shared" si="13"/>
        <v>0.48477190948135823</v>
      </c>
      <c r="CK110" s="53">
        <f t="shared" si="14"/>
        <v>0.55213230469271257</v>
      </c>
    </row>
    <row r="111" spans="39:89" x14ac:dyDescent="0.25">
      <c r="AM111" s="50"/>
      <c r="BW111" s="55">
        <f t="shared" si="15"/>
        <v>1.5999999999999999</v>
      </c>
      <c r="BX111" s="54">
        <f t="shared" si="10"/>
        <v>0.30900839069861258</v>
      </c>
      <c r="BY111" s="58">
        <f t="shared" si="11"/>
        <v>0.86690492689527232</v>
      </c>
      <c r="BZ111" s="59">
        <f t="shared" si="12"/>
        <v>0.13309507310472768</v>
      </c>
      <c r="CA111" s="4">
        <f t="shared" si="9"/>
        <v>1.175913317593885</v>
      </c>
      <c r="CB111" s="4"/>
      <c r="CC111" s="4"/>
      <c r="CD111" s="4"/>
      <c r="CE111" s="4"/>
      <c r="CH111" s="60">
        <f t="shared" si="16"/>
        <v>0.91999999999999993</v>
      </c>
      <c r="CJ111" s="61">
        <f t="shared" si="13"/>
        <v>0.50222540642545566</v>
      </c>
      <c r="CK111" s="53">
        <f t="shared" si="14"/>
        <v>0.59359933195509362</v>
      </c>
    </row>
    <row r="112" spans="39:89" x14ac:dyDescent="0.25">
      <c r="AM112" s="50"/>
      <c r="BW112" s="55">
        <f t="shared" si="15"/>
        <v>1.7999999999999998</v>
      </c>
      <c r="BX112" s="54">
        <f t="shared" si="10"/>
        <v>0.19685072178906415</v>
      </c>
      <c r="BY112" s="58">
        <f t="shared" si="11"/>
        <v>0.91675207149811877</v>
      </c>
      <c r="BZ112" s="59">
        <f t="shared" si="12"/>
        <v>8.324792850188123E-2</v>
      </c>
      <c r="CA112" s="4">
        <f t="shared" si="9"/>
        <v>1.1136027932871828</v>
      </c>
      <c r="CB112" s="4"/>
      <c r="CC112" s="4"/>
      <c r="CD112" s="4"/>
      <c r="CE112" s="4"/>
      <c r="CH112" s="60">
        <f t="shared" si="16"/>
        <v>0.90999999999999992</v>
      </c>
      <c r="CJ112" s="61">
        <f t="shared" si="13"/>
        <v>0.51855044123541261</v>
      </c>
      <c r="CK112" s="53">
        <f t="shared" si="14"/>
        <v>0.63131848603106566</v>
      </c>
    </row>
    <row r="113" spans="39:89" x14ac:dyDescent="0.25">
      <c r="AM113" s="50"/>
      <c r="BW113" s="55">
        <f t="shared" si="15"/>
        <v>1.9999999999999998</v>
      </c>
      <c r="BX113" s="54">
        <f t="shared" si="10"/>
        <v>0.1231237456880009</v>
      </c>
      <c r="BY113" s="58">
        <f t="shared" si="11"/>
        <v>0.94820899749913568</v>
      </c>
      <c r="BZ113" s="59">
        <f t="shared" si="12"/>
        <v>5.1791002500864325E-2</v>
      </c>
      <c r="CA113" s="4">
        <f t="shared" si="9"/>
        <v>1.0713327431871367</v>
      </c>
      <c r="CB113" s="4"/>
      <c r="CC113" s="4"/>
      <c r="CD113" s="4"/>
      <c r="CE113" s="4"/>
      <c r="CH113" s="60">
        <f t="shared" si="16"/>
        <v>0.89999999999999991</v>
      </c>
      <c r="CJ113" s="61">
        <f t="shared" si="13"/>
        <v>0.53396721545178816</v>
      </c>
      <c r="CK113" s="53">
        <f t="shared" si="14"/>
        <v>0.66576229309197588</v>
      </c>
    </row>
    <row r="114" spans="39:89" ht="23.25" x14ac:dyDescent="0.35">
      <c r="AM114" s="42" t="s">
        <v>53</v>
      </c>
      <c r="AO114" s="38" t="s">
        <v>54</v>
      </c>
      <c r="AP114" s="144">
        <f>AQ71</f>
        <v>247.85074791666739</v>
      </c>
      <c r="AR114" s="46">
        <f>AO22*AO23*AO24-1</f>
        <v>47</v>
      </c>
      <c r="BW114" s="55">
        <f t="shared" si="15"/>
        <v>2.1999999999999997</v>
      </c>
      <c r="BX114" s="54">
        <f t="shared" si="10"/>
        <v>7.6319416910608118E-2</v>
      </c>
      <c r="BY114" s="58">
        <f t="shared" si="11"/>
        <v>0.96779063153824851</v>
      </c>
      <c r="BZ114" s="59">
        <f t="shared" si="12"/>
        <v>3.2209368461751486E-2</v>
      </c>
      <c r="CA114" s="4">
        <f t="shared" si="9"/>
        <v>1.0441100484488566</v>
      </c>
      <c r="CB114" s="4"/>
      <c r="CC114" s="4"/>
      <c r="CD114" s="4"/>
      <c r="CE114" s="4"/>
      <c r="CH114" s="60">
        <f t="shared" si="16"/>
        <v>0.8899999999999999</v>
      </c>
      <c r="CJ114" s="61">
        <f t="shared" si="13"/>
        <v>0.54863773266191507</v>
      </c>
      <c r="CK114" s="53">
        <f t="shared" si="14"/>
        <v>0.69730227797750888</v>
      </c>
    </row>
    <row r="115" spans="39:89" x14ac:dyDescent="0.25">
      <c r="BW115" s="55">
        <f t="shared" si="15"/>
        <v>2.4</v>
      </c>
      <c r="BX115" s="54">
        <f t="shared" si="10"/>
        <v>4.7172023089306174E-2</v>
      </c>
      <c r="BY115" s="58">
        <f t="shared" si="11"/>
        <v>0.97990749589553983</v>
      </c>
      <c r="BZ115" s="59">
        <f t="shared" si="12"/>
        <v>2.0092504104460174E-2</v>
      </c>
      <c r="CA115" s="4">
        <f t="shared" si="9"/>
        <v>1.0270795189848461</v>
      </c>
      <c r="CB115" s="4"/>
      <c r="CC115" s="4"/>
      <c r="CD115" s="4"/>
      <c r="CE115" s="4"/>
      <c r="CH115" s="60">
        <f t="shared" si="16"/>
        <v>0.87999999999999989</v>
      </c>
      <c r="CJ115" s="61">
        <f t="shared" si="13"/>
        <v>0.56268508164779296</v>
      </c>
      <c r="CK115" s="53">
        <f t="shared" si="14"/>
        <v>0.72623778764258118</v>
      </c>
    </row>
    <row r="116" spans="39:89" x14ac:dyDescent="0.25">
      <c r="BW116" s="55">
        <f t="shared" si="15"/>
        <v>2.6</v>
      </c>
      <c r="BX116" s="54">
        <f t="shared" si="10"/>
        <v>2.9192561326637272E-2</v>
      </c>
      <c r="BY116" s="58">
        <f t="shared" si="11"/>
        <v>0.98739896244432113</v>
      </c>
      <c r="BZ116" s="59">
        <f t="shared" si="12"/>
        <v>1.2601037555678873E-2</v>
      </c>
      <c r="CA116" s="4">
        <f t="shared" si="9"/>
        <v>1.0165915237709584</v>
      </c>
      <c r="CB116" s="4"/>
      <c r="CC116" s="4"/>
      <c r="CD116" s="4"/>
      <c r="CE116" s="4"/>
      <c r="CH116" s="60">
        <f t="shared" si="16"/>
        <v>0.86999999999999988</v>
      </c>
      <c r="CJ116" s="61">
        <f t="shared" si="13"/>
        <v>0.57620527921888731</v>
      </c>
      <c r="CK116" s="53">
        <f t="shared" si="14"/>
        <v>0.75281486284532195</v>
      </c>
    </row>
    <row r="117" spans="39:89" x14ac:dyDescent="0.25">
      <c r="BW117" s="55">
        <f t="shared" si="15"/>
        <v>2.8000000000000003</v>
      </c>
      <c r="BX117" s="54">
        <f t="shared" si="10"/>
        <v>1.8138276375950422E-2</v>
      </c>
      <c r="BY117" s="58">
        <f t="shared" si="11"/>
        <v>0.99204275333062619</v>
      </c>
      <c r="BZ117" s="59">
        <f t="shared" si="12"/>
        <v>7.9572466693738075E-3</v>
      </c>
      <c r="CA117" s="4">
        <f t="shared" si="9"/>
        <v>1.0101810297065765</v>
      </c>
      <c r="CB117" s="4"/>
      <c r="CC117" s="4"/>
      <c r="CD117" s="4"/>
      <c r="CE117" s="4"/>
      <c r="CH117" s="60">
        <f t="shared" si="16"/>
        <v>0.85999999999999988</v>
      </c>
      <c r="CJ117" s="61">
        <f t="shared" si="13"/>
        <v>0.58927489007239042</v>
      </c>
      <c r="CK117" s="53">
        <f t="shared" si="14"/>
        <v>0.77723909915585676</v>
      </c>
    </row>
    <row r="118" spans="39:89" x14ac:dyDescent="0.25">
      <c r="BW118" s="55">
        <f t="shared" si="15"/>
        <v>3.0000000000000004</v>
      </c>
      <c r="BX118" s="54">
        <f t="shared" si="10"/>
        <v>1.1335996688525429E-2</v>
      </c>
      <c r="BY118" s="58">
        <f t="shared" si="11"/>
        <v>0.99493551392656443</v>
      </c>
      <c r="BZ118" s="59">
        <f t="shared" si="12"/>
        <v>5.0644860734355701E-3</v>
      </c>
      <c r="CA118" s="4">
        <f t="shared" si="9"/>
        <v>1.0062715106150899</v>
      </c>
      <c r="CB118" s="4"/>
      <c r="CC118" s="4"/>
      <c r="CD118" s="4"/>
      <c r="CE118" s="4"/>
      <c r="CH118" s="60">
        <f t="shared" si="16"/>
        <v>0.84999999999999987</v>
      </c>
      <c r="CJ118" s="61">
        <f t="shared" si="13"/>
        <v>0.6019561210469021</v>
      </c>
      <c r="CK118" s="53">
        <f t="shared" si="14"/>
        <v>0.79968470600129216</v>
      </c>
    </row>
    <row r="119" spans="39:89" x14ac:dyDescent="0.25">
      <c r="AM119" s="81" t="s">
        <v>68</v>
      </c>
      <c r="AN119" s="82"/>
      <c r="AO119" s="82"/>
      <c r="AP119" s="82"/>
      <c r="BW119" s="55">
        <f t="shared" si="15"/>
        <v>3.2000000000000006</v>
      </c>
      <c r="BX119" s="54">
        <f t="shared" si="10"/>
        <v>7.1350378211992088E-3</v>
      </c>
      <c r="BY119" s="58">
        <f t="shared" si="11"/>
        <v>0.9967491829755214</v>
      </c>
      <c r="BZ119" s="59">
        <f t="shared" si="12"/>
        <v>3.2508170244786028E-3</v>
      </c>
      <c r="CA119" s="4">
        <f t="shared" si="9"/>
        <v>1.0038842207967207</v>
      </c>
      <c r="CB119" s="4"/>
      <c r="CC119" s="4"/>
      <c r="CD119" s="4"/>
      <c r="CE119" s="4"/>
      <c r="CH119" s="60">
        <f t="shared" si="16"/>
        <v>0.83999999999999986</v>
      </c>
      <c r="CJ119" s="61">
        <f t="shared" si="13"/>
        <v>0.61430033811585216</v>
      </c>
      <c r="CK119" s="53">
        <f t="shared" si="14"/>
        <v>0.82030106701010919</v>
      </c>
    </row>
    <row r="120" spans="39:89" ht="23.25" x14ac:dyDescent="0.35">
      <c r="BB120" s="51" t="s">
        <v>55</v>
      </c>
      <c r="BW120" s="55">
        <f t="shared" si="15"/>
        <v>3.4000000000000008</v>
      </c>
      <c r="BX120" s="54">
        <f t="shared" si="10"/>
        <v>4.5263696385546984E-3</v>
      </c>
      <c r="BY120" s="58">
        <f t="shared" si="11"/>
        <v>0.99789482897561932</v>
      </c>
      <c r="BZ120" s="59">
        <f t="shared" si="12"/>
        <v>2.1051710243806809E-3</v>
      </c>
      <c r="CA120" s="4">
        <f t="shared" si="9"/>
        <v>1.002421198614174</v>
      </c>
      <c r="CB120" s="4"/>
      <c r="CC120" s="4"/>
      <c r="CD120" s="4"/>
      <c r="CE120" s="4"/>
      <c r="CH120" s="60">
        <f t="shared" si="16"/>
        <v>0.82999999999999985</v>
      </c>
      <c r="CJ120" s="61">
        <f t="shared" si="13"/>
        <v>0.62635056184130422</v>
      </c>
      <c r="CK120" s="53">
        <f t="shared" si="14"/>
        <v>0.83921760433276082</v>
      </c>
    </row>
    <row r="121" spans="39:89" x14ac:dyDescent="0.25">
      <c r="BW121" s="55">
        <f t="shared" si="15"/>
        <v>3.600000000000001</v>
      </c>
      <c r="BX121" s="54">
        <f t="shared" si="10"/>
        <v>2.8955582069034587E-3</v>
      </c>
      <c r="BY121" s="58">
        <f t="shared" si="11"/>
        <v>0.9986244029220257</v>
      </c>
      <c r="BZ121" s="59">
        <f t="shared" si="12"/>
        <v>1.3755970779742999E-3</v>
      </c>
      <c r="CA121" s="4">
        <f t="shared" si="9"/>
        <v>1.0015199611289292</v>
      </c>
      <c r="CB121" s="4"/>
      <c r="CC121" s="4"/>
      <c r="CD121" s="4"/>
      <c r="CE121" s="4"/>
      <c r="CH121" s="60">
        <f t="shared" si="16"/>
        <v>0.81999999999999984</v>
      </c>
      <c r="CJ121" s="61">
        <f t="shared" si="13"/>
        <v>0.63814328031828382</v>
      </c>
      <c r="CK121" s="53">
        <f t="shared" si="14"/>
        <v>0.8565474595676883</v>
      </c>
    </row>
    <row r="122" spans="39:89" x14ac:dyDescent="0.25">
      <c r="BW122" s="55">
        <f t="shared" si="15"/>
        <v>3.8000000000000012</v>
      </c>
      <c r="BX122" s="54">
        <f t="shared" si="10"/>
        <v>1.868358340522945E-3</v>
      </c>
      <c r="BY122" s="58">
        <f t="shared" si="11"/>
        <v>0.99909297896557048</v>
      </c>
      <c r="BZ122" s="59">
        <f t="shared" si="12"/>
        <v>9.0702103442952264E-4</v>
      </c>
      <c r="CA122" s="4">
        <f t="shared" si="9"/>
        <v>1.0009613373060935</v>
      </c>
      <c r="CB122" s="4"/>
      <c r="CC122" s="4"/>
      <c r="CD122" s="4"/>
      <c r="CE122" s="4"/>
      <c r="CH122" s="60">
        <f t="shared" si="16"/>
        <v>0.80999999999999983</v>
      </c>
      <c r="CJ122" s="61">
        <f t="shared" si="13"/>
        <v>0.64970979370751802</v>
      </c>
      <c r="CK122" s="53">
        <f t="shared" si="14"/>
        <v>0.87239032903282931</v>
      </c>
    </row>
    <row r="123" spans="39:89" x14ac:dyDescent="0.25">
      <c r="BB123" s="2" t="s">
        <v>90</v>
      </c>
      <c r="BC123" s="2">
        <f>_xlfn.T.INV.2T(0.05,30)</f>
        <v>2.0422724563012378</v>
      </c>
      <c r="BE123" s="1" t="s">
        <v>89</v>
      </c>
      <c r="BW123" s="55">
        <f t="shared" si="15"/>
        <v>4.0000000000000009</v>
      </c>
      <c r="BX123" s="54">
        <f t="shared" si="10"/>
        <v>1.2161396896957658E-3</v>
      </c>
      <c r="BY123" s="58">
        <f t="shared" si="11"/>
        <v>0.99939655461611232</v>
      </c>
      <c r="BZ123" s="59">
        <f t="shared" si="12"/>
        <v>6.0344538388767965E-4</v>
      </c>
      <c r="CA123" s="4">
        <f t="shared" si="9"/>
        <v>1.000612694305808</v>
      </c>
      <c r="CB123" s="4"/>
      <c r="CC123" s="4"/>
      <c r="CD123" s="4"/>
      <c r="CE123" s="4"/>
      <c r="CH123" s="60">
        <f t="shared" si="16"/>
        <v>0.79999999999999982</v>
      </c>
      <c r="CJ123" s="61">
        <f t="shared" si="13"/>
        <v>0.66107722966864113</v>
      </c>
      <c r="CK123" s="53">
        <f t="shared" si="14"/>
        <v>0.88683468199167836</v>
      </c>
    </row>
    <row r="124" spans="39:89" x14ac:dyDescent="0.25">
      <c r="BB124" s="2"/>
      <c r="BC124" s="2"/>
      <c r="BW124" s="55">
        <f t="shared" si="15"/>
        <v>4.2000000000000011</v>
      </c>
      <c r="BX124" s="54">
        <f t="shared" si="10"/>
        <v>7.9855351586732382E-4</v>
      </c>
      <c r="BY124" s="58">
        <f t="shared" si="11"/>
        <v>0.99959496123435398</v>
      </c>
      <c r="BZ124" s="59">
        <f t="shared" si="12"/>
        <v>4.0503876564601526E-4</v>
      </c>
      <c r="CA124" s="4">
        <f t="shared" si="9"/>
        <v>1.0003935147502212</v>
      </c>
      <c r="CB124" s="4"/>
      <c r="CC124" s="4"/>
      <c r="CD124" s="4"/>
      <c r="CE124" s="4"/>
      <c r="CH124" s="60">
        <f t="shared" si="16"/>
        <v>0.78999999999999981</v>
      </c>
      <c r="CJ124" s="61">
        <f t="shared" si="13"/>
        <v>0.67226932275236184</v>
      </c>
      <c r="CK124" s="53">
        <f t="shared" si="14"/>
        <v>0.8999595202820948</v>
      </c>
    </row>
    <row r="125" spans="39:89" x14ac:dyDescent="0.25">
      <c r="AM125" s="66" t="s">
        <v>69</v>
      </c>
      <c r="BB125" s="2"/>
      <c r="BC125" s="2"/>
      <c r="BW125" s="55">
        <f t="shared" si="15"/>
        <v>4.4000000000000012</v>
      </c>
      <c r="BX125" s="54">
        <f t="shared" si="10"/>
        <v>5.289195682782209E-4</v>
      </c>
      <c r="BY125" s="58">
        <f t="shared" si="11"/>
        <v>0.99972576876791819</v>
      </c>
      <c r="BZ125" s="59">
        <f t="shared" si="12"/>
        <v>2.7423123208181188E-4</v>
      </c>
      <c r="CA125" s="4">
        <f t="shared" si="9"/>
        <v>1.0002546883361965</v>
      </c>
      <c r="CB125" s="4"/>
      <c r="CC125" s="4"/>
      <c r="CD125" s="4"/>
      <c r="CE125" s="4"/>
      <c r="CH125" s="60">
        <f t="shared" si="16"/>
        <v>0.7799999999999998</v>
      </c>
      <c r="CJ125" s="61">
        <f t="shared" si="13"/>
        <v>0.68330702137121668</v>
      </c>
      <c r="CK125" s="53">
        <f t="shared" si="14"/>
        <v>0.91183579149080396</v>
      </c>
    </row>
    <row r="126" spans="39:89" x14ac:dyDescent="0.25">
      <c r="BB126" s="2" t="s">
        <v>91</v>
      </c>
      <c r="BC126" s="2">
        <f>BC123*SQRT(2*AT110/AO23)</f>
        <v>1.6094318537423851</v>
      </c>
      <c r="BE126" s="37" t="s">
        <v>92</v>
      </c>
      <c r="BW126" s="55">
        <f t="shared" si="15"/>
        <v>4.6000000000000014</v>
      </c>
      <c r="BX126" s="54">
        <f t="shared" si="10"/>
        <v>3.5333284351689136E-4</v>
      </c>
      <c r="BY126" s="58">
        <f t="shared" si="11"/>
        <v>0.99981275539938008</v>
      </c>
      <c r="BZ126" s="59">
        <f t="shared" si="12"/>
        <v>1.8724460061991799E-4</v>
      </c>
      <c r="CA126" s="4">
        <f t="shared" si="9"/>
        <v>1.0001660882428969</v>
      </c>
      <c r="CB126" s="4"/>
      <c r="CC126" s="4"/>
      <c r="CD126" s="4"/>
      <c r="CE126" s="4"/>
      <c r="CH126" s="60">
        <f t="shared" si="16"/>
        <v>0.7699999999999998</v>
      </c>
      <c r="CJ126" s="61">
        <f t="shared" si="13"/>
        <v>0.69420896675004062</v>
      </c>
      <c r="CK126" s="53">
        <f t="shared" si="14"/>
        <v>0.92252753653715158</v>
      </c>
    </row>
    <row r="127" spans="39:89" ht="15.75" thickBot="1" x14ac:dyDescent="0.3">
      <c r="AM127" t="s">
        <v>70</v>
      </c>
      <c r="BW127" s="55">
        <f t="shared" si="15"/>
        <v>4.8000000000000016</v>
      </c>
      <c r="BX127" s="54">
        <f t="shared" si="10"/>
        <v>2.380203882738088E-4</v>
      </c>
      <c r="BY127" s="58">
        <f t="shared" si="11"/>
        <v>0.99987109328708623</v>
      </c>
      <c r="BZ127" s="59">
        <f t="shared" si="12"/>
        <v>1.2890671291376776E-4</v>
      </c>
      <c r="CA127" s="4">
        <f t="shared" si="9"/>
        <v>1.0001091136753602</v>
      </c>
      <c r="CB127" s="4"/>
      <c r="CC127" s="4"/>
      <c r="CD127" s="4"/>
      <c r="CE127" s="4"/>
      <c r="CH127" s="60">
        <f t="shared" si="16"/>
        <v>0.75999999999999979</v>
      </c>
      <c r="CJ127" s="61">
        <f t="shared" si="13"/>
        <v>0.70499187542372033</v>
      </c>
      <c r="CK127" s="53">
        <f t="shared" si="14"/>
        <v>0.93209283095772566</v>
      </c>
    </row>
    <row r="128" spans="39:89" x14ac:dyDescent="0.25">
      <c r="AM128" s="71" t="s">
        <v>71</v>
      </c>
      <c r="AN128" s="71" t="s">
        <v>72</v>
      </c>
      <c r="AO128" s="71" t="s">
        <v>73</v>
      </c>
      <c r="AP128" s="71" t="s">
        <v>74</v>
      </c>
      <c r="AQ128" s="71" t="s">
        <v>75</v>
      </c>
      <c r="BW128" s="55">
        <f t="shared" si="15"/>
        <v>5.0000000000000018</v>
      </c>
      <c r="BX128" s="54">
        <f t="shared" si="10"/>
        <v>1.6165747092121874E-4</v>
      </c>
      <c r="BY128" s="58">
        <f t="shared" si="11"/>
        <v>0.99991054342272134</v>
      </c>
      <c r="BZ128" s="59">
        <f t="shared" si="12"/>
        <v>8.9456577278657079E-5</v>
      </c>
      <c r="CA128" s="4">
        <f t="shared" si="9"/>
        <v>1.0000722008936425</v>
      </c>
      <c r="CB128" s="4"/>
      <c r="CC128" s="4"/>
      <c r="CD128" s="4"/>
      <c r="CE128" s="4"/>
      <c r="CH128" s="60">
        <f t="shared" si="16"/>
        <v>0.74999999999999978</v>
      </c>
      <c r="CJ128" s="61">
        <f t="shared" si="13"/>
        <v>0.71567084810413784</v>
      </c>
      <c r="CK128" s="53">
        <f t="shared" si="14"/>
        <v>0.94058456402633317</v>
      </c>
    </row>
    <row r="129" spans="39:89" x14ac:dyDescent="0.25">
      <c r="AM129" s="69" t="s">
        <v>1</v>
      </c>
      <c r="AN129" s="69">
        <v>3</v>
      </c>
      <c r="AO129" s="69">
        <v>31.089999999999996</v>
      </c>
      <c r="AP129" s="69">
        <v>10.363333333333332</v>
      </c>
      <c r="AQ129" s="69">
        <v>0.38423333333333315</v>
      </c>
      <c r="BW129" s="55">
        <f t="shared" si="15"/>
        <v>5.200000000000002</v>
      </c>
      <c r="BX129" s="54">
        <f t="shared" si="10"/>
        <v>1.1067186184151588E-4</v>
      </c>
      <c r="BY129" s="58">
        <f t="shared" si="11"/>
        <v>0.99993743756589037</v>
      </c>
      <c r="BZ129" s="59">
        <f t="shared" si="12"/>
        <v>6.2562434109625364E-5</v>
      </c>
      <c r="CA129" s="4">
        <f t="shared" si="9"/>
        <v>1.0000481094277318</v>
      </c>
      <c r="CB129" s="4"/>
      <c r="CC129" s="4"/>
      <c r="CD129" s="4"/>
      <c r="CE129" s="4"/>
      <c r="CH129" s="60">
        <f t="shared" si="16"/>
        <v>0.73999999999999977</v>
      </c>
      <c r="CJ129" s="61">
        <f t="shared" si="13"/>
        <v>0.72625962166801805</v>
      </c>
      <c r="CK129" s="53">
        <f t="shared" si="14"/>
        <v>0.94805108901352431</v>
      </c>
    </row>
    <row r="130" spans="39:89" x14ac:dyDescent="0.25">
      <c r="AM130" s="69" t="s">
        <v>2</v>
      </c>
      <c r="AN130" s="69">
        <v>3</v>
      </c>
      <c r="AO130" s="69">
        <v>28.85</v>
      </c>
      <c r="AP130" s="69">
        <v>9.6166666666666671</v>
      </c>
      <c r="AQ130" s="69">
        <v>0.60443333333333371</v>
      </c>
      <c r="BW130" s="55">
        <f t="shared" si="15"/>
        <v>5.4000000000000021</v>
      </c>
      <c r="BX130" s="54">
        <f t="shared" si="10"/>
        <v>7.6355864247922708E-5</v>
      </c>
      <c r="BY130" s="58">
        <f t="shared" si="11"/>
        <v>0.99995591681073814</v>
      </c>
      <c r="BZ130" s="59">
        <f t="shared" si="12"/>
        <v>4.4083189261856504E-5</v>
      </c>
      <c r="CA130" s="4">
        <f t="shared" si="9"/>
        <v>1.000032272674986</v>
      </c>
      <c r="CB130" s="4"/>
      <c r="CC130" s="4"/>
      <c r="CD130" s="4"/>
      <c r="CE130" s="4"/>
      <c r="CH130" s="60">
        <f t="shared" si="16"/>
        <v>0.72999999999999976</v>
      </c>
      <c r="CJ130" s="61">
        <f t="shared" si="13"/>
        <v>0.73677077673372504</v>
      </c>
      <c r="CK130" s="53">
        <f t="shared" si="14"/>
        <v>0.95453677003176662</v>
      </c>
    </row>
    <row r="131" spans="39:89" x14ac:dyDescent="0.25">
      <c r="AM131" s="69" t="s">
        <v>3</v>
      </c>
      <c r="AN131" s="69">
        <v>3</v>
      </c>
      <c r="AO131" s="69">
        <v>28.04</v>
      </c>
      <c r="AP131" s="69">
        <v>9.3466666666666658</v>
      </c>
      <c r="AQ131" s="69">
        <v>0.79863333333333275</v>
      </c>
      <c r="BW131" s="55">
        <f t="shared" si="15"/>
        <v>5.6000000000000023</v>
      </c>
      <c r="BX131" s="54">
        <f t="shared" si="10"/>
        <v>5.3077810731437822E-5</v>
      </c>
      <c r="BY131" s="58">
        <f t="shared" si="11"/>
        <v>0.99996871152397837</v>
      </c>
      <c r="BZ131" s="59">
        <f t="shared" si="12"/>
        <v>3.1288476021629208E-5</v>
      </c>
      <c r="CA131" s="4">
        <f t="shared" si="9"/>
        <v>1.0000217893347099</v>
      </c>
      <c r="CB131" s="4"/>
      <c r="CC131" s="4"/>
      <c r="CD131" s="4"/>
      <c r="CE131" s="4"/>
      <c r="CH131" s="60">
        <f t="shared" si="16"/>
        <v>0.71999999999999975</v>
      </c>
      <c r="CJ131" s="61">
        <f t="shared" si="13"/>
        <v>0.74721591022595668</v>
      </c>
      <c r="CK131" s="53">
        <f t="shared" si="14"/>
        <v>0.96008244513111218</v>
      </c>
    </row>
    <row r="132" spans="39:89" x14ac:dyDescent="0.25">
      <c r="AM132" s="69" t="s">
        <v>5</v>
      </c>
      <c r="AN132" s="69">
        <v>3</v>
      </c>
      <c r="AO132" s="69">
        <v>26.060000000000002</v>
      </c>
      <c r="AP132" s="69">
        <v>8.6866666666666674</v>
      </c>
      <c r="AQ132" s="69">
        <v>0.25943333333333329</v>
      </c>
      <c r="BW132" s="55">
        <f t="shared" si="15"/>
        <v>5.8000000000000025</v>
      </c>
      <c r="BX132" s="54">
        <f t="shared" si="10"/>
        <v>3.7166361766833351E-5</v>
      </c>
      <c r="BY132" s="58">
        <f t="shared" si="11"/>
        <v>0.99997763630966319</v>
      </c>
      <c r="BZ132" s="59">
        <f t="shared" si="12"/>
        <v>2.2363690336812958E-5</v>
      </c>
      <c r="CA132" s="4">
        <f t="shared" si="9"/>
        <v>1.0000148026714299</v>
      </c>
      <c r="CB132" s="4"/>
      <c r="CC132" s="4"/>
      <c r="CD132" s="4"/>
      <c r="CE132" s="4"/>
      <c r="CH132" s="60">
        <f t="shared" si="16"/>
        <v>0.70999999999999974</v>
      </c>
      <c r="CJ132" s="61">
        <f t="shared" si="13"/>
        <v>0.7576057800978917</v>
      </c>
      <c r="CK132" s="53">
        <f t="shared" si="14"/>
        <v>0.96472582100203186</v>
      </c>
    </row>
    <row r="133" spans="39:89" x14ac:dyDescent="0.25">
      <c r="AM133" s="69" t="s">
        <v>6</v>
      </c>
      <c r="AN133" s="69">
        <v>3</v>
      </c>
      <c r="AO133" s="69">
        <v>25.85</v>
      </c>
      <c r="AP133" s="69">
        <v>8.6166666666666671</v>
      </c>
      <c r="AQ133" s="69">
        <v>0.27343333333333303</v>
      </c>
      <c r="BW133" s="55">
        <f t="shared" si="15"/>
        <v>6.0000000000000027</v>
      </c>
      <c r="BX133" s="54">
        <f t="shared" si="10"/>
        <v>2.6209278907964215E-5</v>
      </c>
      <c r="BY133" s="58">
        <f t="shared" si="11"/>
        <v>0.99998390658969161</v>
      </c>
      <c r="BZ133" s="59">
        <f t="shared" si="12"/>
        <v>1.6093410308393175E-5</v>
      </c>
      <c r="CA133" s="4">
        <f t="shared" si="9"/>
        <v>1.0000101158685997</v>
      </c>
      <c r="CB133" s="4"/>
      <c r="CC133" s="4"/>
      <c r="CD133" s="4"/>
      <c r="CE133" s="4"/>
      <c r="CH133" s="60">
        <f t="shared" si="16"/>
        <v>0.69999999999999973</v>
      </c>
      <c r="CJ133" s="61">
        <f t="shared" si="13"/>
        <v>0.76795042774030853</v>
      </c>
      <c r="CK133" s="53">
        <f t="shared" si="14"/>
        <v>0.96850181139384062</v>
      </c>
    </row>
    <row r="134" spans="39:89" x14ac:dyDescent="0.25">
      <c r="AM134" s="69" t="s">
        <v>7</v>
      </c>
      <c r="AN134" s="69">
        <v>3</v>
      </c>
      <c r="AO134" s="69">
        <v>25.549999999999997</v>
      </c>
      <c r="AP134" s="69">
        <v>8.5166666666666657</v>
      </c>
      <c r="AQ134" s="69">
        <v>0.13403333333333356</v>
      </c>
      <c r="BW134" s="55">
        <f t="shared" si="15"/>
        <v>6.2000000000000028</v>
      </c>
      <c r="BX134" s="54">
        <f t="shared" si="10"/>
        <v>1.8609339343193496E-5</v>
      </c>
      <c r="BY134" s="58">
        <f t="shared" si="11"/>
        <v>0.99998834267527648</v>
      </c>
      <c r="BZ134" s="59">
        <f t="shared" si="12"/>
        <v>1.1657324723524098E-5</v>
      </c>
      <c r="CA134" s="4">
        <f t="shared" si="9"/>
        <v>1.0000069520146198</v>
      </c>
      <c r="CB134" s="4"/>
      <c r="CC134" s="4"/>
      <c r="CD134" s="4"/>
      <c r="CE134" s="4"/>
      <c r="CH134" s="60">
        <f t="shared" si="16"/>
        <v>0.68999999999999972</v>
      </c>
      <c r="CJ134" s="61">
        <f t="shared" si="13"/>
        <v>0.77825928238664177</v>
      </c>
      <c r="CK134" s="53">
        <f t="shared" si="14"/>
        <v>0.97144282888134914</v>
      </c>
    </row>
    <row r="135" spans="39:89" x14ac:dyDescent="0.25">
      <c r="AM135" s="69" t="s">
        <v>8</v>
      </c>
      <c r="AN135" s="69">
        <v>3</v>
      </c>
      <c r="AO135" s="69">
        <v>24.29</v>
      </c>
      <c r="AP135" s="69">
        <v>8.0966666666666658</v>
      </c>
      <c r="AQ135" s="69">
        <v>2.3914333333333389</v>
      </c>
      <c r="BW135" s="55">
        <f t="shared" si="15"/>
        <v>6.400000000000003</v>
      </c>
      <c r="BX135" s="54">
        <f t="shared" si="10"/>
        <v>1.330094650443918E-5</v>
      </c>
      <c r="BY135" s="58">
        <f t="shared" si="11"/>
        <v>0.99999150233518974</v>
      </c>
      <c r="BZ135" s="59">
        <f t="shared" si="12"/>
        <v>8.4976648102585983E-6</v>
      </c>
      <c r="CA135" s="4">
        <f t="shared" si="9"/>
        <v>1.0000048032816942</v>
      </c>
      <c r="CB135" s="4"/>
      <c r="CC135" s="4"/>
      <c r="CD135" s="4"/>
      <c r="CE135" s="4"/>
      <c r="CH135" s="60">
        <f t="shared" si="16"/>
        <v>0.67999999999999972</v>
      </c>
      <c r="CJ135" s="61">
        <f t="shared" si="13"/>
        <v>0.7885412509049452</v>
      </c>
      <c r="CK135" s="53">
        <f t="shared" si="14"/>
        <v>0.97357903770649545</v>
      </c>
    </row>
    <row r="136" spans="39:89" x14ac:dyDescent="0.25">
      <c r="AM136" s="69" t="s">
        <v>9</v>
      </c>
      <c r="AN136" s="69">
        <v>3</v>
      </c>
      <c r="AO136" s="69">
        <v>23.29</v>
      </c>
      <c r="AP136" s="69">
        <v>7.7633333333333328</v>
      </c>
      <c r="AQ136" s="69">
        <v>1.6981333333333311</v>
      </c>
      <c r="BW136" s="55">
        <f t="shared" si="15"/>
        <v>6.6000000000000032</v>
      </c>
      <c r="BX136" s="54">
        <f t="shared" si="10"/>
        <v>9.5679099735721445E-6</v>
      </c>
      <c r="BY136" s="58">
        <f t="shared" si="11"/>
        <v>0.99999376757402536</v>
      </c>
      <c r="BZ136" s="59">
        <f t="shared" si="12"/>
        <v>6.2324259746393551E-6</v>
      </c>
      <c r="CA136" s="4">
        <f t="shared" si="9"/>
        <v>1.000003335483999</v>
      </c>
      <c r="CB136" s="4"/>
      <c r="CC136" s="4"/>
      <c r="CD136" s="4"/>
      <c r="CE136" s="4"/>
      <c r="CH136" s="60">
        <f t="shared" si="16"/>
        <v>0.66999999999999971</v>
      </c>
      <c r="CJ136" s="61">
        <f t="shared" si="13"/>
        <v>0.79880479567055107</v>
      </c>
      <c r="CK136" s="53">
        <f t="shared" si="14"/>
        <v>0.97493857394046191</v>
      </c>
    </row>
    <row r="137" spans="39:89" x14ac:dyDescent="0.25">
      <c r="AM137" s="69" t="s">
        <v>10</v>
      </c>
      <c r="AN137" s="69">
        <v>3</v>
      </c>
      <c r="AO137" s="69">
        <v>20.66</v>
      </c>
      <c r="AP137" s="69">
        <v>6.8866666666666667</v>
      </c>
      <c r="AQ137" s="69">
        <v>1.5322333333333233</v>
      </c>
      <c r="BW137" s="55">
        <f t="shared" si="15"/>
        <v>6.8000000000000034</v>
      </c>
      <c r="BX137" s="54">
        <f t="shared" si="10"/>
        <v>6.9253936031944004E-6</v>
      </c>
      <c r="BY137" s="58">
        <f t="shared" si="11"/>
        <v>0.99999540186439773</v>
      </c>
      <c r="BZ137" s="59">
        <f t="shared" si="12"/>
        <v>4.5981356022739561E-6</v>
      </c>
      <c r="CA137" s="4">
        <f t="shared" si="9"/>
        <v>1.000002327258001</v>
      </c>
      <c r="CB137" s="4"/>
      <c r="CC137" s="4"/>
      <c r="CD137" s="4"/>
      <c r="CE137" s="4"/>
      <c r="CH137" s="60">
        <f t="shared" si="16"/>
        <v>0.6599999999999997</v>
      </c>
      <c r="CJ137" s="61">
        <f t="shared" si="13"/>
        <v>0.80905800267906824</v>
      </c>
      <c r="CK137" s="53">
        <f t="shared" si="14"/>
        <v>0.97554773805107986</v>
      </c>
    </row>
    <row r="138" spans="39:89" x14ac:dyDescent="0.25">
      <c r="AM138" s="69" t="s">
        <v>11</v>
      </c>
      <c r="AN138" s="69">
        <v>3</v>
      </c>
      <c r="AO138" s="69">
        <v>19.61</v>
      </c>
      <c r="AP138" s="69">
        <v>6.5366666666666662</v>
      </c>
      <c r="AQ138" s="69">
        <v>0.37813333333333338</v>
      </c>
      <c r="BW138" s="55">
        <f t="shared" si="15"/>
        <v>7.0000000000000036</v>
      </c>
      <c r="BX138" s="54">
        <f t="shared" si="10"/>
        <v>5.0428662532178602E-6</v>
      </c>
      <c r="BY138" s="58">
        <f t="shared" si="11"/>
        <v>0.99999658817146642</v>
      </c>
      <c r="BZ138" s="59">
        <f t="shared" si="12"/>
        <v>3.4118285335837939E-6</v>
      </c>
      <c r="CA138" s="4">
        <f t="shared" si="9"/>
        <v>1.0000016310377196</v>
      </c>
      <c r="CB138" s="4"/>
      <c r="CC138" s="4"/>
      <c r="CD138" s="4"/>
      <c r="CE138" s="4"/>
      <c r="CH138" s="60">
        <f t="shared" si="16"/>
        <v>0.64999999999999969</v>
      </c>
      <c r="CJ138" s="61">
        <f t="shared" si="13"/>
        <v>0.81930864164689321</v>
      </c>
      <c r="CK138" s="53">
        <f t="shared" si="14"/>
        <v>0.9754311640428851</v>
      </c>
    </row>
    <row r="139" spans="39:89" x14ac:dyDescent="0.25">
      <c r="AM139" s="69" t="s">
        <v>12</v>
      </c>
      <c r="AN139" s="69">
        <v>3</v>
      </c>
      <c r="AO139" s="69">
        <v>19.47</v>
      </c>
      <c r="AP139" s="69">
        <v>6.4899999999999993</v>
      </c>
      <c r="AQ139" s="69">
        <v>2.6923000000000101</v>
      </c>
      <c r="BW139" s="55">
        <f t="shared" si="15"/>
        <v>7.2000000000000037</v>
      </c>
      <c r="BX139" s="54">
        <f t="shared" si="10"/>
        <v>3.6934460848738656E-6</v>
      </c>
      <c r="BY139" s="58">
        <f t="shared" si="11"/>
        <v>0.99999745439845822</v>
      </c>
      <c r="BZ139" s="59">
        <f t="shared" si="12"/>
        <v>2.5456015417812949E-6</v>
      </c>
      <c r="CA139" s="4">
        <f t="shared" si="9"/>
        <v>1.0000011478445432</v>
      </c>
      <c r="CB139" s="4"/>
      <c r="CC139" s="4"/>
      <c r="CD139" s="4"/>
      <c r="CE139" s="4"/>
      <c r="CH139" s="60">
        <f t="shared" si="16"/>
        <v>0.63999999999999968</v>
      </c>
      <c r="CJ139" s="61">
        <f t="shared" si="13"/>
        <v>0.82956421952565984</v>
      </c>
      <c r="CK139" s="53">
        <f t="shared" si="14"/>
        <v>0.97461196860697363</v>
      </c>
    </row>
    <row r="140" spans="39:89" x14ac:dyDescent="0.25">
      <c r="AM140" s="69" t="s">
        <v>13</v>
      </c>
      <c r="AN140" s="69">
        <v>3</v>
      </c>
      <c r="AO140" s="69">
        <v>17.37</v>
      </c>
      <c r="AP140" s="69">
        <v>5.79</v>
      </c>
      <c r="AQ140" s="69">
        <v>0.76410000000000622</v>
      </c>
      <c r="BW140" s="55">
        <f t="shared" si="15"/>
        <v>7.4000000000000039</v>
      </c>
      <c r="BX140" s="54">
        <f t="shared" si="10"/>
        <v>2.7203583972741346E-6</v>
      </c>
      <c r="BY140" s="58">
        <f t="shared" si="11"/>
        <v>0.99999809053453315</v>
      </c>
      <c r="BZ140" s="59">
        <f t="shared" si="12"/>
        <v>1.909465466853888E-6</v>
      </c>
      <c r="CA140" s="4">
        <f t="shared" si="9"/>
        <v>1.0000008108929304</v>
      </c>
      <c r="CB140" s="4"/>
      <c r="CC140" s="4"/>
      <c r="CD140" s="4"/>
      <c r="CE140" s="4"/>
      <c r="CH140" s="60">
        <f t="shared" si="16"/>
        <v>0.62999999999999967</v>
      </c>
      <c r="CJ140" s="61">
        <f t="shared" si="13"/>
        <v>0.83983202860617556</v>
      </c>
      <c r="CK140" s="53">
        <f t="shared" si="14"/>
        <v>0.97311188313210162</v>
      </c>
    </row>
    <row r="141" spans="39:89" x14ac:dyDescent="0.25">
      <c r="AM141" s="69" t="s">
        <v>14</v>
      </c>
      <c r="AN141" s="69">
        <v>3</v>
      </c>
      <c r="AO141" s="69">
        <v>15.08</v>
      </c>
      <c r="AP141" s="69">
        <v>5.0266666666666664</v>
      </c>
      <c r="AQ141" s="69">
        <v>1.9308333333333394</v>
      </c>
      <c r="BW141" s="55">
        <f t="shared" si="15"/>
        <v>7.6000000000000041</v>
      </c>
      <c r="BX141" s="54">
        <f t="shared" si="10"/>
        <v>2.0145695191068272E-6</v>
      </c>
      <c r="BY141" s="58">
        <f t="shared" si="11"/>
        <v>0.99999856029026968</v>
      </c>
      <c r="BZ141" s="59">
        <f t="shared" si="12"/>
        <v>1.4397097303220363E-6</v>
      </c>
      <c r="CA141" s="4">
        <f t="shared" si="9"/>
        <v>1.0000005748597889</v>
      </c>
      <c r="CB141" s="4"/>
      <c r="CC141" s="4"/>
      <c r="CD141" s="4"/>
      <c r="CE141" s="4"/>
      <c r="CH141" s="60">
        <f t="shared" si="16"/>
        <v>0.61999999999999966</v>
      </c>
      <c r="CJ141" s="61">
        <f t="shared" si="13"/>
        <v>0.85011919019019999</v>
      </c>
      <c r="CK141" s="53">
        <f t="shared" si="14"/>
        <v>0.97095137095591533</v>
      </c>
    </row>
    <row r="142" spans="39:89" x14ac:dyDescent="0.25">
      <c r="AM142" s="69" t="s">
        <v>15</v>
      </c>
      <c r="AN142" s="69">
        <v>3</v>
      </c>
      <c r="AO142" s="69">
        <v>14.92</v>
      </c>
      <c r="AP142" s="69">
        <v>4.9733333333333336</v>
      </c>
      <c r="AQ142" s="69">
        <v>0.22323333333333323</v>
      </c>
      <c r="BW142" s="55">
        <f t="shared" si="15"/>
        <v>7.8000000000000043</v>
      </c>
      <c r="BX142" s="54">
        <f t="shared" si="10"/>
        <v>1.4997707063257672E-6</v>
      </c>
      <c r="BY142" s="58">
        <f t="shared" si="11"/>
        <v>0.99999890904567956</v>
      </c>
      <c r="BZ142" s="59">
        <f t="shared" si="12"/>
        <v>1.0909543204373762E-6</v>
      </c>
      <c r="CA142" s="4">
        <f t="shared" si="9"/>
        <v>1.0000004088163859</v>
      </c>
      <c r="CB142" s="4"/>
      <c r="CC142" s="4"/>
      <c r="CD142" s="4"/>
      <c r="CE142" s="4"/>
      <c r="CH142" s="60">
        <f t="shared" si="16"/>
        <v>0.60999999999999965</v>
      </c>
      <c r="CJ142" s="61">
        <f t="shared" si="13"/>
        <v>0.86043269465299743</v>
      </c>
      <c r="CK142" s="53">
        <f t="shared" si="14"/>
        <v>0.96814973185113717</v>
      </c>
    </row>
    <row r="143" spans="39:89" x14ac:dyDescent="0.25">
      <c r="AM143" s="69" t="s">
        <v>16</v>
      </c>
      <c r="AN143" s="69">
        <v>3</v>
      </c>
      <c r="AO143" s="69">
        <v>4.63</v>
      </c>
      <c r="AP143" s="69">
        <v>1.5433333333333332</v>
      </c>
      <c r="AQ143" s="69">
        <v>6.2633333333333763E-2</v>
      </c>
      <c r="BW143" s="55">
        <f t="shared" si="15"/>
        <v>8.0000000000000036</v>
      </c>
      <c r="BX143" s="54">
        <f t="shared" si="10"/>
        <v>1.1222292077594006E-6</v>
      </c>
      <c r="BY143" s="58">
        <f t="shared" si="11"/>
        <v>0.99999916931477539</v>
      </c>
      <c r="BZ143" s="59">
        <f t="shared" si="12"/>
        <v>8.3068522460649774E-7</v>
      </c>
      <c r="CA143" s="4">
        <f t="shared" si="9"/>
        <v>1.0000002915439832</v>
      </c>
      <c r="CB143" s="4"/>
      <c r="CC143" s="4"/>
      <c r="CD143" s="4"/>
      <c r="CE143" s="4"/>
      <c r="CH143" s="60">
        <f t="shared" si="16"/>
        <v>0.59999999999999964</v>
      </c>
      <c r="CJ143" s="61">
        <f t="shared" si="13"/>
        <v>0.87077943859679541</v>
      </c>
      <c r="CK143" s="53">
        <f t="shared" si="14"/>
        <v>0.96472519542797619</v>
      </c>
    </row>
    <row r="144" spans="39:89" ht="15.75" thickBot="1" x14ac:dyDescent="0.3">
      <c r="AM144" s="70" t="s">
        <v>17</v>
      </c>
      <c r="AN144" s="70">
        <v>3</v>
      </c>
      <c r="AO144" s="70">
        <v>20.07</v>
      </c>
      <c r="AP144" s="70">
        <v>6.69</v>
      </c>
      <c r="AQ144" s="70">
        <v>1.0587999999999909</v>
      </c>
      <c r="BW144" s="55">
        <f t="shared" si="15"/>
        <v>8.2000000000000028</v>
      </c>
      <c r="BX144" s="54">
        <f t="shared" si="10"/>
        <v>8.4388414640663983E-7</v>
      </c>
      <c r="BY144" s="58">
        <f t="shared" si="11"/>
        <v>0.9999993645265155</v>
      </c>
      <c r="BZ144" s="59">
        <f t="shared" si="12"/>
        <v>6.3547348450043728E-7</v>
      </c>
      <c r="CA144" s="4">
        <f t="shared" si="9"/>
        <v>1.0000002084106618</v>
      </c>
      <c r="CB144" s="4"/>
      <c r="CC144" s="4"/>
      <c r="CD144" s="4"/>
      <c r="CE144" s="4"/>
      <c r="CH144" s="60">
        <f t="shared" si="16"/>
        <v>0.58999999999999964</v>
      </c>
      <c r="CJ144" s="61">
        <f t="shared" si="13"/>
        <v>0.88116625969854612</v>
      </c>
      <c r="CK144" s="53">
        <f t="shared" si="14"/>
        <v>0.96069500487615711</v>
      </c>
    </row>
    <row r="145" spans="39:89" x14ac:dyDescent="0.25">
      <c r="BW145" s="55">
        <f t="shared" si="15"/>
        <v>8.4000000000000021</v>
      </c>
      <c r="BX145" s="54">
        <f t="shared" si="10"/>
        <v>6.3761992141313142E-7</v>
      </c>
      <c r="BY145" s="58">
        <f t="shared" si="11"/>
        <v>0.99999951165699374</v>
      </c>
      <c r="BZ145" s="59">
        <f t="shared" si="12"/>
        <v>4.8834300625522076E-7</v>
      </c>
      <c r="CA145" s="4">
        <f t="shared" si="9"/>
        <v>1.0000001492769151</v>
      </c>
      <c r="CB145" s="4"/>
      <c r="CC145" s="4"/>
      <c r="CD145" s="4"/>
      <c r="CE145" s="4"/>
      <c r="CH145" s="60">
        <f t="shared" si="16"/>
        <v>0.57999999999999963</v>
      </c>
      <c r="CJ145" s="61">
        <f t="shared" si="13"/>
        <v>0.89159996977938216</v>
      </c>
      <c r="CK145" s="53">
        <f t="shared" si="14"/>
        <v>0.95607549225722477</v>
      </c>
    </row>
    <row r="146" spans="39:89" x14ac:dyDescent="0.25">
      <c r="BW146" s="55">
        <f t="shared" si="15"/>
        <v>8.6000000000000014</v>
      </c>
      <c r="BX146" s="54">
        <f t="shared" si="10"/>
        <v>4.8401031462003858E-7</v>
      </c>
      <c r="BY146" s="58">
        <f t="shared" si="11"/>
        <v>0.99999962307289525</v>
      </c>
      <c r="BZ146" s="59">
        <f t="shared" si="12"/>
        <v>3.7692710475045743E-7</v>
      </c>
      <c r="CA146" s="4">
        <f t="shared" si="9"/>
        <v>1.0000001070832099</v>
      </c>
      <c r="CB146" s="4"/>
      <c r="CC146" s="4"/>
      <c r="CD146" s="4"/>
      <c r="CE146" s="4"/>
      <c r="CH146" s="60">
        <f t="shared" si="16"/>
        <v>0.56999999999999962</v>
      </c>
      <c r="CJ146" s="61">
        <f t="shared" si="13"/>
        <v>0.90208738656412357</v>
      </c>
      <c r="CK146" s="53">
        <f t="shared" si="14"/>
        <v>0.95088214638099056</v>
      </c>
    </row>
    <row r="147" spans="39:89" ht="15.75" thickBot="1" x14ac:dyDescent="0.3">
      <c r="AM147" t="s">
        <v>76</v>
      </c>
      <c r="AQ147" s="74" t="s">
        <v>87</v>
      </c>
      <c r="AR147" s="74" t="s">
        <v>86</v>
      </c>
      <c r="AS147" s="2" t="s">
        <v>88</v>
      </c>
      <c r="AT147" s="2"/>
      <c r="AU147" s="2"/>
      <c r="BW147" s="55">
        <f t="shared" si="15"/>
        <v>8.8000000000000007</v>
      </c>
      <c r="BX147" s="54">
        <f t="shared" si="10"/>
        <v>3.6906216303996673E-7</v>
      </c>
      <c r="BY147" s="58">
        <f t="shared" si="11"/>
        <v>0.99999970783009329</v>
      </c>
      <c r="BZ147" s="59">
        <f t="shared" si="12"/>
        <v>2.9216990671265819E-7</v>
      </c>
      <c r="CA147" s="4">
        <f t="shared" si="9"/>
        <v>1.0000000768922563</v>
      </c>
      <c r="CB147" s="4"/>
      <c r="CC147" s="4"/>
      <c r="CD147" s="4"/>
      <c r="CE147" s="4"/>
      <c r="CH147" s="60">
        <f t="shared" si="16"/>
        <v>0.55999999999999961</v>
      </c>
      <c r="CJ147" s="61">
        <f t="shared" si="13"/>
        <v>0.91263536455420824</v>
      </c>
      <c r="CK147" s="53">
        <f t="shared" si="14"/>
        <v>0.9451296741526517</v>
      </c>
    </row>
    <row r="148" spans="39:89" x14ac:dyDescent="0.25">
      <c r="AM148" s="71" t="s">
        <v>77</v>
      </c>
      <c r="AN148" s="71" t="s">
        <v>54</v>
      </c>
      <c r="AO148" s="71" t="s">
        <v>78</v>
      </c>
      <c r="AP148" s="71" t="s">
        <v>79</v>
      </c>
      <c r="AQ148" s="72" t="s">
        <v>58</v>
      </c>
      <c r="AR148" s="72" t="s">
        <v>80</v>
      </c>
      <c r="AS148" s="75" t="s">
        <v>81</v>
      </c>
      <c r="AT148" s="2"/>
      <c r="AU148" s="2"/>
      <c r="BW148" s="55">
        <f t="shared" si="15"/>
        <v>9</v>
      </c>
      <c r="BX148" s="54">
        <f t="shared" si="10"/>
        <v>2.8264255319140228E-7</v>
      </c>
      <c r="BY148" s="58">
        <f t="shared" si="11"/>
        <v>0.99999977259361938</v>
      </c>
      <c r="BZ148" s="59">
        <f t="shared" si="12"/>
        <v>2.2740638061513607E-7</v>
      </c>
      <c r="CA148" s="4">
        <f t="shared" si="9"/>
        <v>1.0000000552361725</v>
      </c>
      <c r="CB148" s="4"/>
      <c r="CC148" s="4"/>
      <c r="CD148" s="4"/>
      <c r="CE148" s="4"/>
      <c r="CH148" s="60">
        <f t="shared" si="16"/>
        <v>0.5499999999999996</v>
      </c>
      <c r="CJ148" s="61">
        <f t="shared" si="13"/>
        <v>0.92325082540413039</v>
      </c>
      <c r="CK148" s="53">
        <f t="shared" si="14"/>
        <v>0.93883205615369481</v>
      </c>
    </row>
    <row r="149" spans="39:89" x14ac:dyDescent="0.25">
      <c r="AM149" s="78" t="s">
        <v>82</v>
      </c>
      <c r="AN149" s="78">
        <v>217.47868125000002</v>
      </c>
      <c r="AO149" s="78">
        <v>15</v>
      </c>
      <c r="AP149" s="78">
        <v>14.498578750000002</v>
      </c>
      <c r="AQ149" s="73">
        <v>15.275698064669072</v>
      </c>
      <c r="AR149" s="73">
        <v>1.5980790689123433E-10</v>
      </c>
      <c r="AS149" s="76">
        <v>1.991989505220213</v>
      </c>
      <c r="AT149" s="2" t="s">
        <v>85</v>
      </c>
      <c r="AU149" s="2"/>
      <c r="BW149" s="55">
        <f t="shared" si="15"/>
        <v>9.1999999999999993</v>
      </c>
      <c r="BX149" s="54">
        <f t="shared" si="10"/>
        <v>2.1737621373112893E-7</v>
      </c>
      <c r="BY149" s="58">
        <f t="shared" si="11"/>
        <v>0.99999982229299045</v>
      </c>
      <c r="BZ149" s="59">
        <f t="shared" si="12"/>
        <v>1.7770700955210827E-7</v>
      </c>
      <c r="CA149" s="4">
        <f t="shared" si="9"/>
        <v>1.0000000396692041</v>
      </c>
      <c r="CB149" s="4"/>
      <c r="CC149" s="4"/>
      <c r="CD149" s="4"/>
      <c r="CE149" s="4"/>
      <c r="CH149" s="60">
        <f t="shared" si="16"/>
        <v>0.53999999999999959</v>
      </c>
      <c r="CJ149" s="61">
        <f t="shared" si="13"/>
        <v>0.93394078816845694</v>
      </c>
      <c r="CK149" s="53">
        <f t="shared" si="14"/>
        <v>0.93200259711581968</v>
      </c>
    </row>
    <row r="150" spans="39:89" x14ac:dyDescent="0.25">
      <c r="AM150" s="77" t="s">
        <v>83</v>
      </c>
      <c r="AN150" s="77">
        <v>30.372066666666669</v>
      </c>
      <c r="AO150" s="77">
        <v>32</v>
      </c>
      <c r="AP150" s="77">
        <v>0.9491270833333334</v>
      </c>
      <c r="AQ150" s="69"/>
      <c r="AR150" s="69"/>
      <c r="AS150" s="69"/>
      <c r="BW150" s="55">
        <f t="shared" si="15"/>
        <v>9.3999999999999986</v>
      </c>
      <c r="BX150" s="54">
        <f>_xlfn.F.DIST(BW150,$BU$102,$BU$103,FALSE)</f>
        <v>1.6786824326747769E-7</v>
      </c>
      <c r="BY150" s="58">
        <f t="shared" si="11"/>
        <v>0.99999986059152723</v>
      </c>
      <c r="BZ150" s="59">
        <f t="shared" si="12"/>
        <v>1.3940847276572299E-7</v>
      </c>
      <c r="CA150" s="4">
        <f t="shared" si="9"/>
        <v>1.0000000284597705</v>
      </c>
      <c r="CB150" s="4"/>
      <c r="CC150" s="4"/>
      <c r="CD150" s="4"/>
      <c r="CE150" s="4"/>
      <c r="CH150" s="60">
        <f t="shared" si="16"/>
        <v>0.52999999999999958</v>
      </c>
      <c r="CJ150" s="61">
        <f t="shared" si="13"/>
        <v>0.9447123997723843</v>
      </c>
      <c r="CK150" s="53">
        <f t="shared" si="14"/>
        <v>0.92465397185939624</v>
      </c>
    </row>
    <row r="151" spans="39:89" x14ac:dyDescent="0.25">
      <c r="AM151" s="69"/>
      <c r="AN151" s="69"/>
      <c r="AO151" s="69"/>
      <c r="AP151" s="69"/>
      <c r="AQ151" s="69"/>
      <c r="AR151" s="69"/>
      <c r="AS151" s="69"/>
      <c r="CH151" s="60">
        <f t="shared" si="16"/>
        <v>0.51999999999999957</v>
      </c>
      <c r="CJ151" s="61">
        <f t="shared" si="13"/>
        <v>0.95557296605293029</v>
      </c>
      <c r="CK151" s="53">
        <f t="shared" si="14"/>
        <v>0.91679826719364255</v>
      </c>
    </row>
    <row r="152" spans="39:89" ht="15.75" thickBot="1" x14ac:dyDescent="0.3">
      <c r="AM152" s="79" t="s">
        <v>84</v>
      </c>
      <c r="AN152" s="79">
        <v>247.85074791666671</v>
      </c>
      <c r="AO152" s="79">
        <v>47</v>
      </c>
      <c r="AP152" s="80"/>
      <c r="AQ152" s="70"/>
      <c r="AR152" s="70"/>
      <c r="AS152" s="70"/>
      <c r="BW152" s="52"/>
      <c r="CH152" s="60">
        <f t="shared" si="16"/>
        <v>0.50999999999999956</v>
      </c>
      <c r="CJ152" s="61">
        <f t="shared" si="13"/>
        <v>0.96652998371970145</v>
      </c>
      <c r="CK152" s="53">
        <f t="shared" si="14"/>
        <v>0.90844702021242396</v>
      </c>
    </row>
    <row r="153" spans="39:89" x14ac:dyDescent="0.25">
      <c r="BW153" s="52"/>
      <c r="CH153" s="60">
        <f t="shared" si="16"/>
        <v>0.49999999999999956</v>
      </c>
      <c r="CJ153" s="61">
        <f t="shared" si="13"/>
        <v>0.97759117359360137</v>
      </c>
      <c r="CK153" s="53">
        <f t="shared" si="14"/>
        <v>0.89961125336556558</v>
      </c>
    </row>
    <row r="154" spans="39:89" x14ac:dyDescent="0.25">
      <c r="BW154" s="52"/>
      <c r="CH154" s="60">
        <f t="shared" si="16"/>
        <v>0.48999999999999955</v>
      </c>
      <c r="CJ154" s="61">
        <f t="shared" si="13"/>
        <v>0.98876451549888544</v>
      </c>
      <c r="CK154" s="53">
        <f t="shared" si="14"/>
        <v>0.89030150663928032</v>
      </c>
    </row>
    <row r="155" spans="39:89" x14ac:dyDescent="0.25">
      <c r="BW155" s="52"/>
      <c r="CH155" s="60">
        <f t="shared" si="16"/>
        <v>0.47999999999999954</v>
      </c>
      <c r="CJ155" s="61">
        <f t="shared" si="13"/>
        <v>1.0000582852090523</v>
      </c>
      <c r="CK155" s="53">
        <f t="shared" si="14"/>
        <v>0.88052786713976838</v>
      </c>
    </row>
    <row r="156" spans="39:89" x14ac:dyDescent="0.25">
      <c r="BW156" s="52"/>
      <c r="CH156" s="60">
        <f t="shared" si="16"/>
        <v>0.46999999999999953</v>
      </c>
      <c r="CJ156" s="61">
        <f t="shared" si="13"/>
        <v>1.0114810938808052</v>
      </c>
      <c r="CK156" s="53">
        <f t="shared" si="14"/>
        <v>0.87029999633956234</v>
      </c>
    </row>
    <row r="157" spans="39:89" x14ac:dyDescent="0.25">
      <c r="BW157" s="52"/>
      <c r="CH157" s="60">
        <f>CH156-0.01</f>
        <v>0.45999999999999952</v>
      </c>
      <c r="CJ157" s="61">
        <f t="shared" si="13"/>
        <v>1.0230419304536187</v>
      </c>
      <c r="CK157" s="53">
        <f t="shared" si="14"/>
        <v>0.85962715521706212</v>
      </c>
    </row>
    <row r="158" spans="39:89" x14ac:dyDescent="0.25">
      <c r="BW158" s="52"/>
      <c r="CH158" s="60">
        <f t="shared" si="16"/>
        <v>0.44999999999999951</v>
      </c>
      <c r="CJ158" s="61">
        <f t="shared" si="13"/>
        <v>1.0347502075467037</v>
      </c>
      <c r="CK158" s="53">
        <f t="shared" si="14"/>
        <v>0.84851822749386552</v>
      </c>
    </row>
    <row r="159" spans="39:89" x14ac:dyDescent="0.25">
      <c r="BW159" s="52"/>
      <c r="CH159" s="60">
        <f t="shared" si="16"/>
        <v>0.4399999999999995</v>
      </c>
      <c r="CJ159" s="61">
        <f t="shared" si="13"/>
        <v>1.0466158114519202</v>
      </c>
      <c r="CK159" s="53">
        <f t="shared" si="14"/>
        <v>0.83698174115272472</v>
      </c>
    </row>
    <row r="160" spans="39:89" x14ac:dyDescent="0.25">
      <c r="BW160" s="52"/>
      <c r="CH160" s="60">
        <f t="shared" si="16"/>
        <v>0.42999999999999949</v>
      </c>
      <c r="CJ160" s="61">
        <f t="shared" si="13"/>
        <v>1.0586491569027709</v>
      </c>
      <c r="CK160" s="53">
        <f t="shared" si="14"/>
        <v>0.82502588839966584</v>
      </c>
    </row>
    <row r="161" spans="25:89" x14ac:dyDescent="0.25">
      <c r="BW161" s="52"/>
      <c r="CH161" s="60">
        <f t="shared" si="16"/>
        <v>0.41999999999999948</v>
      </c>
      <c r="CJ161" s="61">
        <f t="shared" si="13"/>
        <v>1.0708612473986419</v>
      </c>
      <c r="CK161" s="53">
        <f t="shared" si="14"/>
        <v>0.81265854421740769</v>
      </c>
    </row>
    <row r="162" spans="25:89" x14ac:dyDescent="0.25">
      <c r="BW162" s="52"/>
      <c r="CH162" s="60">
        <f t="shared" si="16"/>
        <v>0.40999999999999948</v>
      </c>
      <c r="CJ162" s="61">
        <f t="shared" si="13"/>
        <v>1.0832637419835252</v>
      </c>
      <c r="CK162" s="53">
        <f t="shared" si="14"/>
        <v>0.79988728364284378</v>
      </c>
    </row>
    <row r="163" spans="25:89" x14ac:dyDescent="0.25">
      <c r="BW163" s="52"/>
      <c r="CH163" s="60">
        <f t="shared" si="16"/>
        <v>0.39999999999999947</v>
      </c>
      <c r="CJ163" s="61">
        <f t="shared" si="13"/>
        <v>1.0958690295239157</v>
      </c>
      <c r="CK163" s="53">
        <f t="shared" si="14"/>
        <v>0.78671939788912615</v>
      </c>
    </row>
    <row r="164" spans="25:89" x14ac:dyDescent="0.25">
      <c r="BW164" s="52"/>
      <c r="CH164" s="60">
        <f t="shared" si="16"/>
        <v>0.38999999999999946</v>
      </c>
      <c r="CJ164" s="61">
        <f t="shared" si="13"/>
        <v>1.108690311707073</v>
      </c>
      <c r="CK164" s="53">
        <f t="shared" si="14"/>
        <v>0.77316190942232887</v>
      </c>
    </row>
    <row r="165" spans="25:89" x14ac:dyDescent="0.25">
      <c r="BW165" s="52"/>
      <c r="CH165" s="60">
        <f t="shared" si="16"/>
        <v>0.37999999999999945</v>
      </c>
      <c r="CJ165" s="61">
        <f t="shared" si="13"/>
        <v>1.1217416961953377</v>
      </c>
      <c r="CK165" s="53">
        <f t="shared" si="14"/>
        <v>0.75922158609372192</v>
      </c>
    </row>
    <row r="166" spans="25:89" x14ac:dyDescent="0.25">
      <c r="BW166" s="52"/>
      <c r="CH166" s="60">
        <f t="shared" si="16"/>
        <v>0.36999999999999944</v>
      </c>
      <c r="CJ166" s="61">
        <f t="shared" si="13"/>
        <v>1.135038301633811</v>
      </c>
      <c r="CK166" s="53">
        <f t="shared" si="14"/>
        <v>0.74490495442136351</v>
      </c>
    </row>
    <row r="167" spans="25:89" x14ac:dyDescent="0.25">
      <c r="Y167" t="s">
        <v>186</v>
      </c>
      <c r="Z167" s="3">
        <f>$AP$172</f>
        <v>7.1362499999999995</v>
      </c>
      <c r="AA167" s="3">
        <f t="shared" ref="AA167:AO167" si="17">$AP$172</f>
        <v>7.1362499999999995</v>
      </c>
      <c r="AB167" s="3">
        <f t="shared" si="17"/>
        <v>7.1362499999999995</v>
      </c>
      <c r="AC167" s="3">
        <f t="shared" si="17"/>
        <v>7.1362499999999995</v>
      </c>
      <c r="AD167" s="3">
        <f t="shared" si="17"/>
        <v>7.1362499999999995</v>
      </c>
      <c r="AE167" s="3">
        <f t="shared" si="17"/>
        <v>7.1362499999999995</v>
      </c>
      <c r="AF167" s="3">
        <f t="shared" si="17"/>
        <v>7.1362499999999995</v>
      </c>
      <c r="AG167" s="3">
        <f t="shared" si="17"/>
        <v>7.1362499999999995</v>
      </c>
      <c r="AH167" s="3">
        <f t="shared" si="17"/>
        <v>7.1362499999999995</v>
      </c>
      <c r="AI167" s="3">
        <f t="shared" si="17"/>
        <v>7.1362499999999995</v>
      </c>
      <c r="AJ167" s="3">
        <f t="shared" si="17"/>
        <v>7.1362499999999995</v>
      </c>
      <c r="AK167" s="3">
        <f t="shared" si="17"/>
        <v>7.1362499999999995</v>
      </c>
      <c r="AL167" s="3">
        <f t="shared" si="17"/>
        <v>7.1362499999999995</v>
      </c>
      <c r="AM167" s="3">
        <f t="shared" si="17"/>
        <v>7.1362499999999995</v>
      </c>
      <c r="AN167" s="3">
        <f t="shared" si="17"/>
        <v>7.1362499999999995</v>
      </c>
      <c r="AO167" s="3">
        <f t="shared" si="17"/>
        <v>7.1362499999999995</v>
      </c>
      <c r="BW167" s="52"/>
      <c r="CH167" s="60">
        <f t="shared" si="16"/>
        <v>0.35999999999999943</v>
      </c>
      <c r="CJ167" s="61">
        <f t="shared" si="13"/>
        <v>1.1485963765288796</v>
      </c>
      <c r="CK167" s="53">
        <f t="shared" si="14"/>
        <v>0.73021831210850163</v>
      </c>
    </row>
    <row r="168" spans="25:89" x14ac:dyDescent="0.25">
      <c r="BW168" s="52"/>
      <c r="CH168" s="60">
        <f t="shared" si="16"/>
        <v>0.34999999999999942</v>
      </c>
      <c r="CJ168" s="61">
        <f t="shared" ref="CJ168:CJ231" si="18">_xlfn.F.INV.RT(CH168,$BU$102,$BU$103)</f>
        <v>1.1624334344085847</v>
      </c>
      <c r="CK168" s="53">
        <f t="shared" ref="CK168:CK231" si="19">_xlfn.F.DIST(CJ168,$BU$102,$BU$103,FALSE)</f>
        <v>0.71516773988180493</v>
      </c>
    </row>
    <row r="169" spans="25:89" x14ac:dyDescent="0.25">
      <c r="BW169" s="52"/>
      <c r="CH169" s="60">
        <f t="shared" ref="CH169:CH173" si="20">CH168-0.01</f>
        <v>0.33999999999999941</v>
      </c>
      <c r="CJ169" s="61">
        <f t="shared" si="18"/>
        <v>1.1765684081618217</v>
      </c>
      <c r="CK169" s="53">
        <f t="shared" si="19"/>
        <v>0.69975911272896463</v>
      </c>
    </row>
    <row r="170" spans="25:89" x14ac:dyDescent="0.25">
      <c r="BW170" s="52"/>
      <c r="CH170" s="60">
        <f t="shared" si="20"/>
        <v>0.3299999999999994</v>
      </c>
      <c r="CJ170" s="61">
        <f t="shared" si="18"/>
        <v>1.1910218270566695</v>
      </c>
      <c r="CK170" s="53">
        <f t="shared" si="19"/>
        <v>0.68399811061340199</v>
      </c>
    </row>
    <row r="171" spans="25:89" ht="21" x14ac:dyDescent="0.25">
      <c r="Z171" s="20" t="s">
        <v>1</v>
      </c>
      <c r="AA171" s="20" t="s">
        <v>2</v>
      </c>
      <c r="AB171" s="20" t="s">
        <v>3</v>
      </c>
      <c r="AC171" s="20" t="s">
        <v>5</v>
      </c>
      <c r="AD171" s="20" t="s">
        <v>6</v>
      </c>
      <c r="AE171" s="20" t="s">
        <v>7</v>
      </c>
      <c r="AF171" s="20" t="s">
        <v>8</v>
      </c>
      <c r="AG171" s="20" t="s">
        <v>9</v>
      </c>
      <c r="AH171" s="20" t="s">
        <v>10</v>
      </c>
      <c r="AI171" s="20" t="s">
        <v>11</v>
      </c>
      <c r="AJ171" s="20" t="s">
        <v>12</v>
      </c>
      <c r="AK171" s="20" t="s">
        <v>13</v>
      </c>
      <c r="AL171" s="20" t="s">
        <v>14</v>
      </c>
      <c r="AM171" s="20" t="s">
        <v>15</v>
      </c>
      <c r="AN171" s="20" t="s">
        <v>16</v>
      </c>
      <c r="AO171" s="20" t="s">
        <v>17</v>
      </c>
      <c r="AP171" s="17" t="s">
        <v>183</v>
      </c>
      <c r="BW171" s="52"/>
      <c r="CH171" s="60">
        <f t="shared" si="20"/>
        <v>0.3199999999999994</v>
      </c>
      <c r="CJ171" s="61">
        <f t="shared" si="18"/>
        <v>1.2058160206912927</v>
      </c>
      <c r="CK171" s="53">
        <f t="shared" si="19"/>
        <v>0.66789022874340265</v>
      </c>
    </row>
    <row r="172" spans="25:89" ht="21" x14ac:dyDescent="0.25">
      <c r="Y172" s="139" t="s">
        <v>174</v>
      </c>
      <c r="Z172" s="20">
        <f>AY255</f>
        <v>9.66</v>
      </c>
      <c r="AA172" s="20">
        <f>AY258</f>
        <v>9.36</v>
      </c>
      <c r="AB172" s="20">
        <f>AY261</f>
        <v>8.41</v>
      </c>
      <c r="AC172" s="20">
        <f>AY264</f>
        <v>8.61</v>
      </c>
      <c r="AD172" s="20">
        <f>AY267</f>
        <v>9.1999999999999993</v>
      </c>
      <c r="AE172" s="20">
        <f>AY270</f>
        <v>8.11</v>
      </c>
      <c r="AF172" s="20">
        <f>AY273</f>
        <v>8.83</v>
      </c>
      <c r="AG172" s="20">
        <f>AY276</f>
        <v>6.27</v>
      </c>
      <c r="AH172" s="20">
        <f>AY279</f>
        <v>6.79</v>
      </c>
      <c r="AI172" s="20">
        <f>AY282</f>
        <v>6.95</v>
      </c>
      <c r="AJ172" s="20">
        <f>AY285</f>
        <v>6.55</v>
      </c>
      <c r="AK172" s="20">
        <f>AY288</f>
        <v>6</v>
      </c>
      <c r="AL172" s="20">
        <f>AY291</f>
        <v>6.11</v>
      </c>
      <c r="AM172" s="20">
        <f>AY294</f>
        <v>5.39</v>
      </c>
      <c r="AN172" s="20">
        <f>AY297</f>
        <v>1.53</v>
      </c>
      <c r="AO172" s="20">
        <f>AY300</f>
        <v>6.41</v>
      </c>
      <c r="AP172" s="111">
        <f>AVERAGE(Z172:AO172)</f>
        <v>7.1362499999999995</v>
      </c>
      <c r="BW172" s="52"/>
      <c r="CH172" s="60">
        <f t="shared" si="20"/>
        <v>0.30999999999999939</v>
      </c>
      <c r="CJ172" s="61">
        <f t="shared" si="18"/>
        <v>1.2209753550768729</v>
      </c>
      <c r="CK172" s="53">
        <f t="shared" si="19"/>
        <v>0.651440787474314</v>
      </c>
    </row>
    <row r="173" spans="25:89" ht="21" x14ac:dyDescent="0.25">
      <c r="Y173" s="139" t="s">
        <v>175</v>
      </c>
      <c r="Z173" s="20">
        <f t="shared" ref="Z173:Z174" si="21">AY256</f>
        <v>10.6</v>
      </c>
      <c r="AA173" s="20">
        <f t="shared" ref="AA173:AA174" si="22">AY259</f>
        <v>9</v>
      </c>
      <c r="AB173" s="20">
        <f t="shared" ref="AB173:AB174" si="23">AY262</f>
        <v>9.44</v>
      </c>
      <c r="AC173" s="20">
        <f t="shared" ref="AC173:AC174" si="24">AY265</f>
        <v>9.23</v>
      </c>
      <c r="AD173" s="20">
        <f t="shared" ref="AD173:AD174" si="25">AY268</f>
        <v>8.19</v>
      </c>
      <c r="AE173" s="20">
        <f t="shared" ref="AE173:AE174" si="26">AY271</f>
        <v>8.82</v>
      </c>
      <c r="AF173" s="20">
        <f t="shared" ref="AF173:AF174" si="27">AY274</f>
        <v>6.32</v>
      </c>
      <c r="AG173" s="20">
        <f t="shared" ref="AG173:AG174" si="28">AY277</f>
        <v>8.67</v>
      </c>
      <c r="AH173" s="20">
        <f t="shared" ref="AH173:AH174" si="29">AY280</f>
        <v>8.17</v>
      </c>
      <c r="AI173" s="20">
        <f t="shared" ref="AI173:AI174" si="30">AY283</f>
        <v>5.83</v>
      </c>
      <c r="AJ173" s="20">
        <f t="shared" ref="AJ173:AJ174" si="31">AY286</f>
        <v>4.82</v>
      </c>
      <c r="AK173" s="20">
        <f t="shared" ref="AK173:AK174" si="32">AY289</f>
        <v>4.83</v>
      </c>
      <c r="AL173" s="20">
        <f t="shared" ref="AL173:AL174" si="33">AY292</f>
        <v>3.46</v>
      </c>
      <c r="AM173" s="20">
        <f t="shared" ref="AM173:AM174" si="34">AY295</f>
        <v>4.46</v>
      </c>
      <c r="AN173" s="20">
        <f t="shared" ref="AN173:AN174" si="35">AY298</f>
        <v>1.3</v>
      </c>
      <c r="AO173" s="20">
        <f t="shared" ref="AO173:AO174" si="36">AY301</f>
        <v>7.83</v>
      </c>
      <c r="AP173" s="111">
        <f t="shared" ref="AP173:AP174" si="37">AVERAGE(Z173:AO173)</f>
        <v>6.935624999999999</v>
      </c>
      <c r="BW173" s="52"/>
      <c r="CH173" s="60">
        <f t="shared" si="20"/>
        <v>0.29999999999999938</v>
      </c>
      <c r="CJ173" s="61">
        <f t="shared" si="18"/>
        <v>1.2365265072479232</v>
      </c>
      <c r="CK173" s="53">
        <f t="shared" si="19"/>
        <v>0.63465494192572725</v>
      </c>
    </row>
    <row r="174" spans="25:89" ht="21" x14ac:dyDescent="0.25">
      <c r="Y174" s="139" t="s">
        <v>176</v>
      </c>
      <c r="Z174" s="20">
        <f t="shared" si="21"/>
        <v>10.83</v>
      </c>
      <c r="AA174" s="20">
        <f t="shared" si="22"/>
        <v>10.49</v>
      </c>
      <c r="AB174" s="20">
        <f t="shared" si="23"/>
        <v>10.19</v>
      </c>
      <c r="AC174" s="20">
        <f t="shared" si="24"/>
        <v>8.2200000000000006</v>
      </c>
      <c r="AD174" s="20">
        <f t="shared" si="25"/>
        <v>8.4600000000000009</v>
      </c>
      <c r="AE174" s="20">
        <f t="shared" si="26"/>
        <v>8.6199999999999992</v>
      </c>
      <c r="AF174" s="20">
        <f t="shared" si="27"/>
        <v>9.14</v>
      </c>
      <c r="AG174" s="20">
        <f t="shared" si="28"/>
        <v>8.35</v>
      </c>
      <c r="AH174" s="20">
        <f t="shared" si="29"/>
        <v>5.7</v>
      </c>
      <c r="AI174" s="20">
        <f t="shared" si="30"/>
        <v>6.83</v>
      </c>
      <c r="AJ174" s="20">
        <f t="shared" si="31"/>
        <v>8.1</v>
      </c>
      <c r="AK174" s="20">
        <f t="shared" si="32"/>
        <v>6.54</v>
      </c>
      <c r="AL174" s="20">
        <f t="shared" si="33"/>
        <v>5.51</v>
      </c>
      <c r="AM174" s="20">
        <f t="shared" si="34"/>
        <v>5.07</v>
      </c>
      <c r="AN174" s="20">
        <f t="shared" si="35"/>
        <v>1.8</v>
      </c>
      <c r="AO174" s="20">
        <f t="shared" si="36"/>
        <v>5.83</v>
      </c>
      <c r="AP174" s="111">
        <f t="shared" si="37"/>
        <v>7.4799999999999986</v>
      </c>
      <c r="BW174" s="52"/>
      <c r="CH174" s="60">
        <f>CH173-0.01</f>
        <v>0.28999999999999937</v>
      </c>
      <c r="CJ174" s="61">
        <f t="shared" si="18"/>
        <v>1.2524987863177646</v>
      </c>
      <c r="CK174" s="53">
        <f t="shared" si="19"/>
        <v>0.61753769140116277</v>
      </c>
    </row>
    <row r="175" spans="25:89" x14ac:dyDescent="0.25">
      <c r="BW175" s="52"/>
      <c r="CH175" s="60">
        <f t="shared" ref="CH175:CH190" si="38">CH174-0.01</f>
        <v>0.27999999999999936</v>
      </c>
      <c r="CJ175" s="61">
        <f t="shared" si="18"/>
        <v>1.2689245108494585</v>
      </c>
      <c r="CK175" s="53">
        <f t="shared" si="19"/>
        <v>0.60009388870627911</v>
      </c>
    </row>
    <row r="176" spans="25:89" x14ac:dyDescent="0.25">
      <c r="BW176" s="52"/>
      <c r="CH176" s="60">
        <f t="shared" si="38"/>
        <v>0.26999999999999935</v>
      </c>
      <c r="CJ176" s="61">
        <f t="shared" si="18"/>
        <v>1.2858394549365613</v>
      </c>
      <c r="CK176" s="53">
        <f t="shared" si="19"/>
        <v>0.5823282494736709</v>
      </c>
    </row>
    <row r="177" spans="26:89" x14ac:dyDescent="0.25">
      <c r="CH177" s="60">
        <f t="shared" si="38"/>
        <v>0.25999999999999934</v>
      </c>
      <c r="CJ177" s="61">
        <f t="shared" si="18"/>
        <v>1.3032833786788323</v>
      </c>
      <c r="CK177" s="53">
        <f t="shared" si="19"/>
        <v>0.56424536161904881</v>
      </c>
    </row>
    <row r="178" spans="26:89" x14ac:dyDescent="0.25">
      <c r="CH178" s="60">
        <f t="shared" si="38"/>
        <v>0.24999999999999933</v>
      </c>
      <c r="CJ178" s="61">
        <f t="shared" si="18"/>
        <v>1.3213006630675663</v>
      </c>
      <c r="CK178" s="53">
        <f t="shared" si="19"/>
        <v>0.5458496950762417</v>
      </c>
    </row>
    <row r="179" spans="26:89" x14ac:dyDescent="0.25">
      <c r="Z179" t="s">
        <v>177</v>
      </c>
      <c r="AE179" s="2" t="s">
        <v>187</v>
      </c>
      <c r="AL179" s="2" t="s">
        <v>188</v>
      </c>
      <c r="CH179" s="60">
        <f t="shared" si="38"/>
        <v>0.23999999999999932</v>
      </c>
      <c r="CJ179" s="61">
        <f t="shared" si="18"/>
        <v>1.3399410750473191</v>
      </c>
      <c r="CK179" s="53">
        <f t="shared" si="19"/>
        <v>0.52714561198919085</v>
      </c>
    </row>
    <row r="180" spans="26:89" ht="15.75" thickBot="1" x14ac:dyDescent="0.3">
      <c r="CH180" s="60">
        <f t="shared" si="38"/>
        <v>0.22999999999999932</v>
      </c>
      <c r="CJ180" s="61">
        <f t="shared" si="18"/>
        <v>1.3592606962434206</v>
      </c>
      <c r="CK180" s="53">
        <f t="shared" si="19"/>
        <v>0.50813737758045885</v>
      </c>
    </row>
    <row r="181" spans="26:89" x14ac:dyDescent="0.25">
      <c r="Z181" s="71" t="s">
        <v>70</v>
      </c>
      <c r="AA181" s="71" t="s">
        <v>72</v>
      </c>
      <c r="AB181" s="71" t="s">
        <v>73</v>
      </c>
      <c r="AC181" s="71" t="s">
        <v>74</v>
      </c>
      <c r="AD181" s="71" t="s">
        <v>75</v>
      </c>
      <c r="AE181" s="149"/>
      <c r="AF181" s="150" t="s">
        <v>184</v>
      </c>
      <c r="AG181" s="149"/>
      <c r="AH181" s="149"/>
      <c r="AI181" s="149"/>
      <c r="AJ181" s="149"/>
      <c r="AK181" s="149"/>
      <c r="AL181" s="2" t="s">
        <v>185</v>
      </c>
      <c r="AM181" s="149"/>
      <c r="CH181" s="60">
        <f t="shared" si="38"/>
        <v>0.21999999999999931</v>
      </c>
      <c r="CJ181" s="61">
        <f t="shared" si="18"/>
        <v>1.3793230593309493</v>
      </c>
      <c r="CK181" s="53">
        <f t="shared" si="19"/>
        <v>0.48882917197181097</v>
      </c>
    </row>
    <row r="182" spans="26:89" x14ac:dyDescent="0.25">
      <c r="Z182" s="69" t="s">
        <v>174</v>
      </c>
      <c r="AA182" s="69">
        <v>16</v>
      </c>
      <c r="AB182" s="69">
        <v>114.17999999999999</v>
      </c>
      <c r="AC182" s="140">
        <v>7.1362499999999995</v>
      </c>
      <c r="AD182" s="151">
        <v>4.1189716666666758</v>
      </c>
      <c r="AE182" s="149"/>
      <c r="AF182" s="2">
        <f>_xlfn.VAR.S(Z172:AO172)</f>
        <v>4.1189716666666758</v>
      </c>
      <c r="AG182" s="149"/>
      <c r="AH182" s="149"/>
      <c r="AI182" s="149"/>
      <c r="AJ182" s="149"/>
      <c r="AK182" s="149"/>
      <c r="AL182" s="2">
        <f>_xlfn.VAR.P(Z172:AO172)</f>
        <v>3.8615359375000082</v>
      </c>
      <c r="AM182" s="149"/>
      <c r="CH182" s="60">
        <f t="shared" si="38"/>
        <v>0.2099999999999993</v>
      </c>
      <c r="CJ182" s="61">
        <f t="shared" si="18"/>
        <v>1.4002005504348898</v>
      </c>
      <c r="CK182" s="53">
        <f t="shared" si="19"/>
        <v>0.46922510330871603</v>
      </c>
    </row>
    <row r="183" spans="26:89" x14ac:dyDescent="0.25">
      <c r="Z183" s="69" t="s">
        <v>175</v>
      </c>
      <c r="AA183" s="69">
        <v>16</v>
      </c>
      <c r="AB183" s="69">
        <v>110.96999999999998</v>
      </c>
      <c r="AC183" s="140">
        <v>6.935624999999999</v>
      </c>
      <c r="AD183" s="140">
        <v>6.6774129166666931</v>
      </c>
      <c r="AF183" s="1" t="s">
        <v>190</v>
      </c>
      <c r="AL183" s="1" t="s">
        <v>191</v>
      </c>
      <c r="CH183" s="60">
        <f t="shared" si="38"/>
        <v>0.19999999999999929</v>
      </c>
      <c r="CJ183" s="61">
        <f t="shared" si="18"/>
        <v>1.4219761560287898</v>
      </c>
      <c r="CK183" s="53">
        <f t="shared" si="19"/>
        <v>0.44932922264527825</v>
      </c>
    </row>
    <row r="184" spans="26:89" ht="23.25" x14ac:dyDescent="0.35">
      <c r="Z184" s="69" t="s">
        <v>176</v>
      </c>
      <c r="AA184" s="69">
        <v>16</v>
      </c>
      <c r="AB184" s="69">
        <v>119.67999999999998</v>
      </c>
      <c r="AC184" s="140">
        <v>7.4799999999999986</v>
      </c>
      <c r="AD184" s="140">
        <v>5.5653066666666975</v>
      </c>
      <c r="AW184" s="83" t="s">
        <v>0</v>
      </c>
      <c r="AX184" s="84" t="s">
        <v>93</v>
      </c>
      <c r="BB184">
        <v>1</v>
      </c>
      <c r="BC184">
        <v>2</v>
      </c>
      <c r="BD184">
        <v>3</v>
      </c>
      <c r="BE184">
        <v>4</v>
      </c>
      <c r="BF184">
        <v>5</v>
      </c>
      <c r="BG184">
        <v>6</v>
      </c>
      <c r="BH184">
        <v>7</v>
      </c>
      <c r="BI184">
        <v>8</v>
      </c>
      <c r="BJ184">
        <v>9</v>
      </c>
      <c r="BK184">
        <v>10</v>
      </c>
      <c r="BL184">
        <v>11</v>
      </c>
      <c r="BM184">
        <v>12</v>
      </c>
      <c r="BN184">
        <v>13</v>
      </c>
      <c r="BO184">
        <v>14</v>
      </c>
      <c r="BP184" s="81" t="s">
        <v>115</v>
      </c>
      <c r="BQ184">
        <v>1</v>
      </c>
      <c r="BR184">
        <v>2</v>
      </c>
      <c r="BS184">
        <v>3</v>
      </c>
      <c r="BT184">
        <v>4</v>
      </c>
      <c r="BU184">
        <v>5</v>
      </c>
      <c r="BV184">
        <v>6</v>
      </c>
      <c r="BW184">
        <v>7</v>
      </c>
      <c r="BX184">
        <v>8</v>
      </c>
      <c r="BY184">
        <v>9</v>
      </c>
      <c r="BZ184">
        <v>10</v>
      </c>
      <c r="CA184">
        <v>11</v>
      </c>
      <c r="CB184">
        <v>12</v>
      </c>
      <c r="CC184">
        <v>13</v>
      </c>
      <c r="CD184">
        <v>14</v>
      </c>
      <c r="CH184" s="60">
        <f t="shared" si="38"/>
        <v>0.18999999999999928</v>
      </c>
      <c r="CJ184" s="61">
        <f t="shared" si="18"/>
        <v>1.4447456611721492</v>
      </c>
      <c r="CK184" s="53">
        <f t="shared" si="19"/>
        <v>0.42914554119131093</v>
      </c>
    </row>
    <row r="185" spans="26:89" ht="23.25" x14ac:dyDescent="0.35">
      <c r="Z185" s="69"/>
      <c r="AA185" s="69"/>
      <c r="AB185" s="69"/>
      <c r="AC185" s="140"/>
      <c r="AD185" s="140"/>
      <c r="AF185" s="1" t="s">
        <v>192</v>
      </c>
      <c r="AG185" s="1"/>
      <c r="AH185" s="1"/>
      <c r="AI185" s="1"/>
      <c r="AJ185" s="1"/>
      <c r="AK185" s="1"/>
      <c r="AW185" s="83" t="s">
        <v>1</v>
      </c>
      <c r="AX185" s="85">
        <v>10.363333333333332</v>
      </c>
      <c r="AZ185" s="52"/>
      <c r="BA185" s="86">
        <f>$AX$185-AX186</f>
        <v>0.74666666666666437</v>
      </c>
      <c r="BB185" s="52" t="str">
        <f>IF($AX$185-AX186&gt;$BC$126,"OK","NOT")</f>
        <v>NOT</v>
      </c>
      <c r="BP185" s="2" t="s">
        <v>94</v>
      </c>
      <c r="BQ185" s="98" t="s">
        <v>94</v>
      </c>
      <c r="CH185" s="60">
        <f t="shared" si="38"/>
        <v>0.17999999999999927</v>
      </c>
      <c r="CJ185" s="61">
        <f t="shared" si="18"/>
        <v>1.4686204466593769</v>
      </c>
      <c r="CK185" s="53">
        <f t="shared" si="19"/>
        <v>0.40867805072697033</v>
      </c>
    </row>
    <row r="186" spans="26:89" ht="23.25" x14ac:dyDescent="0.35">
      <c r="Z186" s="69" t="s">
        <v>1</v>
      </c>
      <c r="AA186" s="69">
        <v>3</v>
      </c>
      <c r="AB186" s="69">
        <v>31.089999999999996</v>
      </c>
      <c r="AC186" s="140">
        <v>10.363333333333332</v>
      </c>
      <c r="AD186" s="140">
        <v>0.38423333333333315</v>
      </c>
      <c r="AF186" s="1" t="s">
        <v>189</v>
      </c>
      <c r="AG186" s="1"/>
      <c r="AH186" s="1"/>
      <c r="AI186" s="1"/>
      <c r="AJ186" s="1"/>
      <c r="AK186" s="1"/>
      <c r="AW186" s="83" t="s">
        <v>2</v>
      </c>
      <c r="AX186" s="85">
        <v>9.6166666666666671</v>
      </c>
      <c r="AZ186" s="52"/>
      <c r="BA186" s="86">
        <f t="shared" ref="BA186:BA198" si="39">$AX$185-AX187</f>
        <v>1.0166666666666657</v>
      </c>
      <c r="BB186" s="52" t="str">
        <f t="shared" ref="BB186:BB199" si="40">IF($AX$185-AX187&gt;$BC$126,"OK","NOT")</f>
        <v>NOT</v>
      </c>
      <c r="BC186" s="52" t="str">
        <f>IF($AX$186-AX187&gt;$BC$126,"OK","NOT")</f>
        <v>NOT</v>
      </c>
      <c r="BD186" s="52"/>
      <c r="BE186" s="52"/>
      <c r="BF186" s="52"/>
      <c r="BP186" s="2" t="s">
        <v>97</v>
      </c>
      <c r="BQ186" s="98" t="s">
        <v>94</v>
      </c>
      <c r="BR186" s="99" t="s">
        <v>95</v>
      </c>
      <c r="CH186" s="60">
        <f t="shared" si="38"/>
        <v>0.16999999999999926</v>
      </c>
      <c r="CJ186" s="61">
        <f t="shared" si="18"/>
        <v>1.4937310921490521</v>
      </c>
      <c r="CK186" s="53">
        <f t="shared" si="19"/>
        <v>0.38793074828046226</v>
      </c>
    </row>
    <row r="187" spans="26:89" ht="23.25" x14ac:dyDescent="0.35">
      <c r="Z187" s="69" t="s">
        <v>2</v>
      </c>
      <c r="AA187" s="69">
        <v>3</v>
      </c>
      <c r="AB187" s="69">
        <v>28.85</v>
      </c>
      <c r="AC187" s="140">
        <v>9.6166666666666671</v>
      </c>
      <c r="AD187" s="140">
        <v>0.60443333333333371</v>
      </c>
      <c r="AW187" s="83" t="s">
        <v>3</v>
      </c>
      <c r="AX187" s="85">
        <v>9.3466666666666658</v>
      </c>
      <c r="AZ187" s="52"/>
      <c r="BA187" s="126">
        <f t="shared" si="39"/>
        <v>1.6766666666666641</v>
      </c>
      <c r="BB187" s="97" t="str">
        <f>IF($AX$185-AX188&gt;$BC$126,"OK","NOT")</f>
        <v>OK</v>
      </c>
      <c r="BC187" s="52" t="str">
        <f t="shared" ref="BC187:BC199" si="41">IF($AX$186-AX188&gt;$BC$126,"OK","NOT")</f>
        <v>NOT</v>
      </c>
      <c r="BD187" s="52" t="str">
        <f>IF($AX$187-AX188&gt;$BC$126,"OK","NOT")</f>
        <v>NOT</v>
      </c>
      <c r="BP187" s="2" t="s">
        <v>108</v>
      </c>
      <c r="BQ187" s="98" t="s">
        <v>95</v>
      </c>
      <c r="BR187" s="99" t="s">
        <v>95</v>
      </c>
      <c r="BS187" s="100" t="s">
        <v>96</v>
      </c>
      <c r="CH187" s="60">
        <f t="shared" si="38"/>
        <v>0.15999999999999925</v>
      </c>
      <c r="CJ187" s="61">
        <f t="shared" si="18"/>
        <v>1.5202320809161505</v>
      </c>
      <c r="CK187" s="53">
        <f t="shared" si="19"/>
        <v>0.36690766658370222</v>
      </c>
    </row>
    <row r="188" spans="26:89" ht="23.25" x14ac:dyDescent="0.35">
      <c r="Z188" s="69" t="s">
        <v>3</v>
      </c>
      <c r="AA188" s="69">
        <v>3</v>
      </c>
      <c r="AB188" s="69">
        <v>28.04</v>
      </c>
      <c r="AC188" s="140">
        <v>9.3466666666666658</v>
      </c>
      <c r="AD188" s="140">
        <v>0.79863333333333275</v>
      </c>
      <c r="AW188" s="83" t="s">
        <v>5</v>
      </c>
      <c r="AX188" s="85">
        <v>8.6866666666666674</v>
      </c>
      <c r="BA188" s="86">
        <f t="shared" si="39"/>
        <v>1.7466666666666644</v>
      </c>
      <c r="BB188" s="97" t="str">
        <f t="shared" si="40"/>
        <v>OK</v>
      </c>
      <c r="BC188" s="52" t="str">
        <f t="shared" si="41"/>
        <v>NOT</v>
      </c>
      <c r="BD188" s="52" t="str">
        <f t="shared" ref="BD188:BD199" si="42">IF($AX$187-AX189&gt;$BC$126,"OK","NOT")</f>
        <v>NOT</v>
      </c>
      <c r="BE188" t="str">
        <f>IF($AX$188-AX189&gt;$BC$126,"OK","NOT")</f>
        <v>NOT</v>
      </c>
      <c r="BP188" s="2" t="s">
        <v>108</v>
      </c>
      <c r="BR188" s="99" t="s">
        <v>95</v>
      </c>
      <c r="BS188" s="100" t="s">
        <v>96</v>
      </c>
      <c r="BT188" s="100" t="s">
        <v>96</v>
      </c>
      <c r="CH188" s="60">
        <f t="shared" si="38"/>
        <v>0.14999999999999925</v>
      </c>
      <c r="CJ188" s="61">
        <f t="shared" si="18"/>
        <v>1.5483080365448605</v>
      </c>
      <c r="CK188" s="53">
        <f t="shared" si="19"/>
        <v>0.34561291243819658</v>
      </c>
    </row>
    <row r="189" spans="26:89" ht="23.25" x14ac:dyDescent="0.35">
      <c r="Z189" s="69" t="s">
        <v>5</v>
      </c>
      <c r="AA189" s="69">
        <v>3</v>
      </c>
      <c r="AB189" s="69">
        <v>26.060000000000002</v>
      </c>
      <c r="AC189" s="140">
        <v>8.6866666666666674</v>
      </c>
      <c r="AD189" s="140">
        <v>0.25943333333333329</v>
      </c>
      <c r="AW189" s="83" t="s">
        <v>6</v>
      </c>
      <c r="AX189" s="85">
        <v>8.6166666666666671</v>
      </c>
      <c r="BA189" s="86">
        <f t="shared" si="39"/>
        <v>1.8466666666666658</v>
      </c>
      <c r="BB189" s="97" t="str">
        <f t="shared" si="40"/>
        <v>OK</v>
      </c>
      <c r="BC189" s="52" t="str">
        <f t="shared" si="41"/>
        <v>NOT</v>
      </c>
      <c r="BD189" s="52" t="str">
        <f t="shared" si="42"/>
        <v>NOT</v>
      </c>
      <c r="BE189" t="str">
        <f t="shared" ref="BE189:BE199" si="43">IF($AX$188-AX190&gt;$BC$126,"OK","NOT")</f>
        <v>NOT</v>
      </c>
      <c r="BF189" t="str">
        <f>IF($AX$189-AX190&gt;$BC$126,"OK","NOT")</f>
        <v>NOT</v>
      </c>
      <c r="BP189" s="2" t="s">
        <v>108</v>
      </c>
      <c r="BR189" s="99" t="s">
        <v>95</v>
      </c>
      <c r="BS189" s="100" t="s">
        <v>96</v>
      </c>
      <c r="BT189" s="100" t="s">
        <v>96</v>
      </c>
      <c r="BU189" s="100" t="s">
        <v>96</v>
      </c>
      <c r="BV189" s="1"/>
      <c r="BW189" s="1"/>
      <c r="CH189" s="60">
        <f t="shared" si="38"/>
        <v>0.13999999999999924</v>
      </c>
      <c r="CJ189" s="61">
        <f t="shared" si="18"/>
        <v>1.5781821315202016</v>
      </c>
      <c r="CK189" s="53">
        <f t="shared" si="19"/>
        <v>0.32405071605090946</v>
      </c>
    </row>
    <row r="190" spans="26:89" ht="23.25" x14ac:dyDescent="0.35">
      <c r="Z190" s="69" t="s">
        <v>6</v>
      </c>
      <c r="AA190" s="69">
        <v>3</v>
      </c>
      <c r="AB190" s="69">
        <v>25.85</v>
      </c>
      <c r="AC190" s="140">
        <v>8.6166666666666671</v>
      </c>
      <c r="AD190" s="140">
        <v>0.27343333333333303</v>
      </c>
      <c r="AW190" s="83" t="s">
        <v>7</v>
      </c>
      <c r="AX190" s="85">
        <v>8.5166666666666657</v>
      </c>
      <c r="BA190" s="86">
        <f t="shared" si="39"/>
        <v>2.2666666666666657</v>
      </c>
      <c r="BB190" s="97" t="str">
        <f t="shared" si="40"/>
        <v>OK</v>
      </c>
      <c r="BC190" s="52" t="str">
        <f t="shared" si="41"/>
        <v>NOT</v>
      </c>
      <c r="BD190" s="52" t="str">
        <f t="shared" si="42"/>
        <v>NOT</v>
      </c>
      <c r="BE190" t="str">
        <f t="shared" si="43"/>
        <v>NOT</v>
      </c>
      <c r="BF190" t="str">
        <f t="shared" ref="BF190:BF199" si="44">IF($AX$189-AX191&gt;$BC$126,"OK","NOT")</f>
        <v>NOT</v>
      </c>
      <c r="BG190" t="str">
        <f>IF($AX$190-AX191&gt;$BC$126,"OK","NOT")</f>
        <v>NOT</v>
      </c>
      <c r="BP190" s="2" t="s">
        <v>108</v>
      </c>
      <c r="BR190" s="99" t="s">
        <v>95</v>
      </c>
      <c r="BS190" s="100" t="s">
        <v>96</v>
      </c>
      <c r="BT190" s="100" t="s">
        <v>96</v>
      </c>
      <c r="BU190" s="100" t="s">
        <v>96</v>
      </c>
      <c r="BV190" s="100" t="s">
        <v>96</v>
      </c>
      <c r="BW190" s="1"/>
      <c r="CH190" s="60">
        <f t="shared" si="38"/>
        <v>0.12999999999999923</v>
      </c>
      <c r="CJ190" s="61">
        <f t="shared" si="18"/>
        <v>1.6101276427258051</v>
      </c>
      <c r="CK190" s="53">
        <f t="shared" si="19"/>
        <v>0.30222549582485064</v>
      </c>
    </row>
    <row r="191" spans="26:89" ht="23.25" x14ac:dyDescent="0.35">
      <c r="Z191" s="69" t="s">
        <v>7</v>
      </c>
      <c r="AA191" s="69">
        <v>3</v>
      </c>
      <c r="AB191" s="69">
        <v>25.549999999999997</v>
      </c>
      <c r="AC191" s="140">
        <v>8.5166666666666657</v>
      </c>
      <c r="AD191" s="140">
        <v>0.13403333333333356</v>
      </c>
      <c r="AW191" s="83" t="s">
        <v>8</v>
      </c>
      <c r="AX191" s="85">
        <v>8.0966666666666658</v>
      </c>
      <c r="BA191" s="86">
        <f t="shared" si="39"/>
        <v>2.5999999999999988</v>
      </c>
      <c r="BB191" s="97" t="str">
        <f t="shared" si="40"/>
        <v>OK</v>
      </c>
      <c r="BC191" s="97" t="str">
        <f t="shared" si="41"/>
        <v>OK</v>
      </c>
      <c r="BD191" s="52" t="str">
        <f t="shared" si="42"/>
        <v>NOT</v>
      </c>
      <c r="BE191" t="str">
        <f t="shared" si="43"/>
        <v>NOT</v>
      </c>
      <c r="BF191" t="str">
        <f t="shared" si="44"/>
        <v>NOT</v>
      </c>
      <c r="BG191" t="str">
        <f t="shared" ref="BG191:BG199" si="45">IF($AX$190-AX192&gt;$BC$126,"OK","NOT")</f>
        <v>NOT</v>
      </c>
      <c r="BH191" t="str">
        <f>IF($AX$191-AX192&gt;$BC$126,"OK","NOT")</f>
        <v>NOT</v>
      </c>
      <c r="BP191" s="2" t="s">
        <v>109</v>
      </c>
      <c r="BR191" s="99" t="s">
        <v>96</v>
      </c>
      <c r="BS191" s="100" t="s">
        <v>96</v>
      </c>
      <c r="BT191" s="100" t="s">
        <v>96</v>
      </c>
      <c r="BU191" s="100" t="s">
        <v>96</v>
      </c>
      <c r="BV191" s="100" t="s">
        <v>96</v>
      </c>
      <c r="BW191" s="48" t="s">
        <v>98</v>
      </c>
      <c r="CH191" s="60">
        <f>CH190-0.01</f>
        <v>0.11999999999999923</v>
      </c>
      <c r="CJ191" s="61">
        <f t="shared" si="18"/>
        <v>1.644484180511864</v>
      </c>
      <c r="CK191" s="53">
        <f t="shared" si="19"/>
        <v>0.28014194533608727</v>
      </c>
    </row>
    <row r="192" spans="26:89" ht="23.25" x14ac:dyDescent="0.35">
      <c r="Z192" s="69" t="s">
        <v>8</v>
      </c>
      <c r="AA192" s="69">
        <v>3</v>
      </c>
      <c r="AB192" s="69">
        <v>24.29</v>
      </c>
      <c r="AC192" s="140">
        <v>8.0966666666666658</v>
      </c>
      <c r="AD192" s="140">
        <v>2.3914333333333389</v>
      </c>
      <c r="AW192" s="83" t="s">
        <v>9</v>
      </c>
      <c r="AX192" s="96">
        <v>7.7633333333333328</v>
      </c>
      <c r="BA192" s="86">
        <f t="shared" si="39"/>
        <v>3.4766666666666648</v>
      </c>
      <c r="BB192" s="97" t="str">
        <f t="shared" si="40"/>
        <v>OK</v>
      </c>
      <c r="BC192" s="97" t="str">
        <f t="shared" si="41"/>
        <v>OK</v>
      </c>
      <c r="BD192" s="97" t="str">
        <f t="shared" si="42"/>
        <v>OK</v>
      </c>
      <c r="BE192" s="37" t="str">
        <f t="shared" si="43"/>
        <v>OK</v>
      </c>
      <c r="BF192" s="37" t="str">
        <f t="shared" si="44"/>
        <v>OK</v>
      </c>
      <c r="BG192" s="37" t="str">
        <f t="shared" si="45"/>
        <v>OK</v>
      </c>
      <c r="BH192" t="str">
        <f t="shared" ref="BH192:BH199" si="46">IF($AX$191-AX193&gt;$BC$126,"OK","NOT")</f>
        <v>NOT</v>
      </c>
      <c r="BI192" t="str">
        <f>IF($AX$192-AX193&gt;$BC$126,"OK","NOT")</f>
        <v>NOT</v>
      </c>
      <c r="BP192" s="2" t="s">
        <v>98</v>
      </c>
      <c r="BS192" s="100" t="s">
        <v>98</v>
      </c>
      <c r="BT192" s="100" t="s">
        <v>98</v>
      </c>
      <c r="BU192" s="100" t="s">
        <v>98</v>
      </c>
      <c r="BV192" s="100" t="s">
        <v>98</v>
      </c>
      <c r="BW192" s="48" t="s">
        <v>98</v>
      </c>
      <c r="BX192" s="101" t="s">
        <v>98</v>
      </c>
      <c r="CH192" s="60">
        <f t="shared" ref="CH192:CH200" si="47">CH191-0.01</f>
        <v>0.10999999999999924</v>
      </c>
      <c r="CJ192" s="61">
        <f t="shared" si="18"/>
        <v>1.6816810576226469</v>
      </c>
      <c r="CK192" s="53">
        <f t="shared" si="19"/>
        <v>0.25780515287712774</v>
      </c>
    </row>
    <row r="193" spans="25:89" ht="23.25" x14ac:dyDescent="0.35">
      <c r="Z193" s="69" t="s">
        <v>9</v>
      </c>
      <c r="AA193" s="69">
        <v>3</v>
      </c>
      <c r="AB193" s="69">
        <v>23.29</v>
      </c>
      <c r="AC193" s="140">
        <v>7.7633333333333328</v>
      </c>
      <c r="AD193" s="140">
        <v>1.6981333333333311</v>
      </c>
      <c r="AW193" s="83" t="s">
        <v>10</v>
      </c>
      <c r="AX193" s="96">
        <v>6.8866666666666667</v>
      </c>
      <c r="BA193" s="86">
        <f t="shared" si="39"/>
        <v>3.6733333333333311</v>
      </c>
      <c r="BB193" s="97" t="str">
        <f t="shared" si="40"/>
        <v>OK</v>
      </c>
      <c r="BC193" s="97" t="str">
        <f t="shared" si="41"/>
        <v>OK</v>
      </c>
      <c r="BD193" s="97" t="str">
        <f t="shared" si="42"/>
        <v>OK</v>
      </c>
      <c r="BE193" s="37" t="str">
        <f t="shared" si="43"/>
        <v>OK</v>
      </c>
      <c r="BF193" s="37" t="str">
        <f t="shared" si="44"/>
        <v>OK</v>
      </c>
      <c r="BG193" s="37" t="str">
        <f t="shared" si="45"/>
        <v>OK</v>
      </c>
      <c r="BH193" t="str">
        <f t="shared" si="46"/>
        <v>NOT</v>
      </c>
      <c r="BI193" t="str">
        <f t="shared" ref="BI193:BI199" si="48">IF($AX$192-AX194&gt;$BC$126,"OK","NOT")</f>
        <v>NOT</v>
      </c>
      <c r="BJ193" t="str">
        <f>IF($AX$193-AX194&gt;$BC$126,"OK","NOT")</f>
        <v>NOT</v>
      </c>
      <c r="BP193" s="2" t="s">
        <v>110</v>
      </c>
      <c r="BU193" s="1"/>
      <c r="BV193" s="1"/>
      <c r="BW193" s="48" t="s">
        <v>98</v>
      </c>
      <c r="BX193" s="101" t="s">
        <v>98</v>
      </c>
      <c r="BY193" s="98" t="s">
        <v>99</v>
      </c>
      <c r="CH193" s="60">
        <f t="shared" si="47"/>
        <v>9.9999999999999242E-2</v>
      </c>
      <c r="CJ193" s="61">
        <f t="shared" si="18"/>
        <v>1.7222719283741936</v>
      </c>
      <c r="CK193" s="53">
        <f t="shared" si="19"/>
        <v>0.23522077007432349</v>
      </c>
    </row>
    <row r="194" spans="25:89" ht="23.25" x14ac:dyDescent="0.35">
      <c r="Z194" s="69" t="s">
        <v>10</v>
      </c>
      <c r="AA194" s="69">
        <v>3</v>
      </c>
      <c r="AB194" s="69">
        <v>20.66</v>
      </c>
      <c r="AC194" s="140">
        <v>6.8866666666666667</v>
      </c>
      <c r="AD194" s="140">
        <v>1.5322333333333233</v>
      </c>
      <c r="AW194" s="83" t="s">
        <v>17</v>
      </c>
      <c r="AX194" s="85">
        <v>6.69</v>
      </c>
      <c r="BA194" s="86">
        <f t="shared" si="39"/>
        <v>3.8266666666666653</v>
      </c>
      <c r="BB194" s="97" t="str">
        <f t="shared" si="40"/>
        <v>OK</v>
      </c>
      <c r="BC194" s="97" t="str">
        <f t="shared" si="41"/>
        <v>OK</v>
      </c>
      <c r="BD194" s="97" t="str">
        <f t="shared" si="42"/>
        <v>OK</v>
      </c>
      <c r="BE194" s="37" t="str">
        <f t="shared" si="43"/>
        <v>OK</v>
      </c>
      <c r="BF194" s="37" t="str">
        <f t="shared" si="44"/>
        <v>OK</v>
      </c>
      <c r="BG194" s="37" t="str">
        <f t="shared" si="45"/>
        <v>OK</v>
      </c>
      <c r="BH194" t="str">
        <f t="shared" si="46"/>
        <v>NOT</v>
      </c>
      <c r="BI194" t="str">
        <f t="shared" si="48"/>
        <v>NOT</v>
      </c>
      <c r="BJ194" t="str">
        <f t="shared" ref="BJ194:BJ199" si="49">IF($AX$193-AX195&gt;$BC$126,"OK","NOT")</f>
        <v>NOT</v>
      </c>
      <c r="BK194" t="str">
        <f>IF($AX$194-AX195&gt;$BC$126,"OK","NOT")</f>
        <v>NOT</v>
      </c>
      <c r="BP194" s="2" t="s">
        <v>110</v>
      </c>
      <c r="BU194" s="1"/>
      <c r="BV194" s="1"/>
      <c r="BW194" s="48" t="s">
        <v>98</v>
      </c>
      <c r="BX194" s="101" t="s">
        <v>98</v>
      </c>
      <c r="BY194" s="98" t="s">
        <v>99</v>
      </c>
      <c r="BZ194" s="102" t="s">
        <v>99</v>
      </c>
      <c r="CH194" s="60">
        <f t="shared" si="47"/>
        <v>8.9999999999999247E-2</v>
      </c>
      <c r="CJ194" s="61">
        <f t="shared" si="18"/>
        <v>1.7669879124846051</v>
      </c>
      <c r="CK194" s="53">
        <f t="shared" si="19"/>
        <v>0.21239525679163559</v>
      </c>
    </row>
    <row r="195" spans="25:89" ht="23.25" x14ac:dyDescent="0.35">
      <c r="Z195" s="69" t="s">
        <v>11</v>
      </c>
      <c r="AA195" s="69">
        <v>3</v>
      </c>
      <c r="AB195" s="69">
        <v>19.61</v>
      </c>
      <c r="AC195" s="140">
        <v>6.5366666666666662</v>
      </c>
      <c r="AD195" s="140">
        <v>0.37813333333333338</v>
      </c>
      <c r="AW195" s="83" t="s">
        <v>11</v>
      </c>
      <c r="AX195" s="85">
        <v>6.5366666666666662</v>
      </c>
      <c r="BA195" s="86">
        <f t="shared" si="39"/>
        <v>3.8733333333333322</v>
      </c>
      <c r="BB195" s="97" t="str">
        <f t="shared" si="40"/>
        <v>OK</v>
      </c>
      <c r="BC195" s="97" t="str">
        <f t="shared" si="41"/>
        <v>OK</v>
      </c>
      <c r="BD195" s="97" t="str">
        <f t="shared" si="42"/>
        <v>OK</v>
      </c>
      <c r="BE195" s="37" t="str">
        <f t="shared" si="43"/>
        <v>OK</v>
      </c>
      <c r="BF195" s="37" t="str">
        <f t="shared" si="44"/>
        <v>OK</v>
      </c>
      <c r="BG195" s="37" t="str">
        <f t="shared" si="45"/>
        <v>OK</v>
      </c>
      <c r="BH195" t="str">
        <f t="shared" si="46"/>
        <v>NOT</v>
      </c>
      <c r="BI195" t="str">
        <f t="shared" si="48"/>
        <v>NOT</v>
      </c>
      <c r="BJ195" t="str">
        <f t="shared" si="49"/>
        <v>NOT</v>
      </c>
      <c r="BK195" t="str">
        <f t="shared" ref="BK195:BK199" si="50">IF($AX$194-AX196&gt;$BC$126,"OK","NOT")</f>
        <v>NOT</v>
      </c>
      <c r="BL195" t="str">
        <f>IF($AX$195-AX196&gt;$BC$126,"OK","NOT")</f>
        <v>NOT</v>
      </c>
      <c r="BP195" s="2" t="s">
        <v>111</v>
      </c>
      <c r="BU195" s="1"/>
      <c r="BV195" s="1"/>
      <c r="BW195" s="48" t="s">
        <v>98</v>
      </c>
      <c r="BX195" s="101" t="s">
        <v>98</v>
      </c>
      <c r="BY195" s="98" t="s">
        <v>99</v>
      </c>
      <c r="BZ195" s="102" t="s">
        <v>99</v>
      </c>
      <c r="CA195" s="103" t="s">
        <v>100</v>
      </c>
      <c r="CB195" s="1"/>
      <c r="CC195" s="1"/>
      <c r="CD195" s="1"/>
      <c r="CE195" s="1"/>
      <c r="CH195" s="60">
        <f t="shared" si="47"/>
        <v>7.9999999999999252E-2</v>
      </c>
      <c r="CJ195" s="61">
        <f t="shared" si="18"/>
        <v>1.8168224478133961</v>
      </c>
      <c r="CK195" s="53">
        <f t="shared" si="19"/>
        <v>0.18933624912123678</v>
      </c>
    </row>
    <row r="196" spans="25:89" ht="23.25" x14ac:dyDescent="0.35">
      <c r="Z196" s="69" t="s">
        <v>12</v>
      </c>
      <c r="AA196" s="69">
        <v>3</v>
      </c>
      <c r="AB196" s="69">
        <v>19.47</v>
      </c>
      <c r="AC196" s="140">
        <v>6.4899999999999993</v>
      </c>
      <c r="AD196" s="140">
        <v>2.6923000000000101</v>
      </c>
      <c r="AW196" s="83" t="s">
        <v>12</v>
      </c>
      <c r="AX196" s="85">
        <v>6.4899999999999993</v>
      </c>
      <c r="BA196" s="86">
        <f t="shared" si="39"/>
        <v>4.5733333333333315</v>
      </c>
      <c r="BB196" s="97" t="str">
        <f t="shared" si="40"/>
        <v>OK</v>
      </c>
      <c r="BC196" s="97" t="str">
        <f t="shared" si="41"/>
        <v>OK</v>
      </c>
      <c r="BD196" s="97" t="str">
        <f t="shared" si="42"/>
        <v>OK</v>
      </c>
      <c r="BE196" s="37" t="str">
        <f t="shared" si="43"/>
        <v>OK</v>
      </c>
      <c r="BF196" s="37" t="str">
        <f t="shared" si="44"/>
        <v>OK</v>
      </c>
      <c r="BG196" s="37" t="str">
        <f t="shared" si="45"/>
        <v>OK</v>
      </c>
      <c r="BH196" s="37" t="str">
        <f t="shared" si="46"/>
        <v>OK</v>
      </c>
      <c r="BI196" s="37" t="str">
        <f t="shared" si="48"/>
        <v>OK</v>
      </c>
      <c r="BJ196" t="str">
        <f t="shared" si="49"/>
        <v>NOT</v>
      </c>
      <c r="BK196" t="str">
        <f t="shared" si="50"/>
        <v>NOT</v>
      </c>
      <c r="BL196" t="str">
        <f t="shared" ref="BL196:BL199" si="51">IF($AX$195-AX197&gt;$BC$126,"OK","NOT")</f>
        <v>NOT</v>
      </c>
      <c r="BM196" t="str">
        <f>IF($AX$196-AX197&gt;$BC$126,"OK","NOT")</f>
        <v>NOT</v>
      </c>
      <c r="BP196" s="2" t="s">
        <v>112</v>
      </c>
      <c r="BU196" s="1"/>
      <c r="BV196" s="1"/>
      <c r="BW196" s="48" t="s">
        <v>99</v>
      </c>
      <c r="BX196" s="101" t="s">
        <v>99</v>
      </c>
      <c r="BY196" s="98" t="s">
        <v>99</v>
      </c>
      <c r="BZ196" s="102" t="s">
        <v>99</v>
      </c>
      <c r="CA196" s="103" t="s">
        <v>100</v>
      </c>
      <c r="CB196" s="103" t="s">
        <v>100</v>
      </c>
      <c r="CC196" s="1"/>
      <c r="CD196" s="1"/>
      <c r="CE196" s="1"/>
      <c r="CH196" s="60">
        <f t="shared" si="47"/>
        <v>6.9999999999999257E-2</v>
      </c>
      <c r="CJ196" s="61">
        <f t="shared" si="18"/>
        <v>1.8731736880346295</v>
      </c>
      <c r="CK196" s="53">
        <f t="shared" si="19"/>
        <v>0.16605313514883993</v>
      </c>
    </row>
    <row r="197" spans="25:89" ht="23.25" x14ac:dyDescent="0.35">
      <c r="Z197" s="69" t="s">
        <v>13</v>
      </c>
      <c r="AA197" s="69">
        <v>3</v>
      </c>
      <c r="AB197" s="69">
        <v>17.37</v>
      </c>
      <c r="AC197" s="140">
        <v>5.79</v>
      </c>
      <c r="AD197" s="140">
        <v>0.76410000000000622</v>
      </c>
      <c r="AW197" s="83" t="s">
        <v>13</v>
      </c>
      <c r="AX197" s="85">
        <v>5.79</v>
      </c>
      <c r="BA197" s="86">
        <f t="shared" si="39"/>
        <v>5.3366666666666651</v>
      </c>
      <c r="BB197" s="97" t="str">
        <f t="shared" si="40"/>
        <v>OK</v>
      </c>
      <c r="BC197" s="97" t="str">
        <f t="shared" si="41"/>
        <v>OK</v>
      </c>
      <c r="BD197" s="97" t="str">
        <f t="shared" si="42"/>
        <v>OK</v>
      </c>
      <c r="BE197" s="37" t="str">
        <f t="shared" si="43"/>
        <v>OK</v>
      </c>
      <c r="BF197" s="37" t="str">
        <f t="shared" si="44"/>
        <v>OK</v>
      </c>
      <c r="BG197" s="37" t="str">
        <f t="shared" si="45"/>
        <v>OK</v>
      </c>
      <c r="BH197" s="37" t="str">
        <f t="shared" si="46"/>
        <v>OK</v>
      </c>
      <c r="BI197" s="37" t="str">
        <f t="shared" si="48"/>
        <v>OK</v>
      </c>
      <c r="BJ197" s="37" t="str">
        <f>IF($AX$193-AX198&gt;$BC$126,"OK","NOT")</f>
        <v>OK</v>
      </c>
      <c r="BK197" s="37" t="str">
        <f t="shared" si="50"/>
        <v>OK</v>
      </c>
      <c r="BL197" t="str">
        <f t="shared" si="51"/>
        <v>NOT</v>
      </c>
      <c r="BM197" t="str">
        <f t="shared" ref="BM197:BM199" si="52">IF($AX$196-AX198&gt;$BC$126,"OK","NOT")</f>
        <v>NOT</v>
      </c>
      <c r="BN197" t="str">
        <f>IF($AX$197-AX198&gt;$BC$126,"OK","NOT")</f>
        <v>NOT</v>
      </c>
      <c r="BP197" s="2" t="s">
        <v>100</v>
      </c>
      <c r="BY197" s="98" t="s">
        <v>100</v>
      </c>
      <c r="BZ197" s="102" t="s">
        <v>100</v>
      </c>
      <c r="CA197" s="103" t="s">
        <v>100</v>
      </c>
      <c r="CB197" s="103" t="s">
        <v>100</v>
      </c>
      <c r="CC197" s="103" t="s">
        <v>100</v>
      </c>
      <c r="CD197" s="1"/>
      <c r="CE197" s="1"/>
      <c r="CH197" s="60">
        <f t="shared" si="47"/>
        <v>5.9999999999999255E-2</v>
      </c>
      <c r="CJ197" s="61">
        <f t="shared" si="18"/>
        <v>1.9380986186671236</v>
      </c>
      <c r="CK197" s="53">
        <f t="shared" si="19"/>
        <v>0.1425580016005589</v>
      </c>
    </row>
    <row r="198" spans="25:89" ht="23.25" x14ac:dyDescent="0.35">
      <c r="Z198" s="69" t="s">
        <v>14</v>
      </c>
      <c r="AA198" s="69">
        <v>3</v>
      </c>
      <c r="AB198" s="69">
        <v>15.08</v>
      </c>
      <c r="AC198" s="140">
        <v>5.0266666666666664</v>
      </c>
      <c r="AD198" s="140">
        <v>1.9308333333333394</v>
      </c>
      <c r="AW198" s="83" t="s">
        <v>14</v>
      </c>
      <c r="AX198" s="85">
        <v>5.0266666666666664</v>
      </c>
      <c r="BA198" s="86">
        <f t="shared" si="39"/>
        <v>5.3899999999999979</v>
      </c>
      <c r="BB198" s="97" t="str">
        <f t="shared" si="40"/>
        <v>OK</v>
      </c>
      <c r="BC198" s="97" t="str">
        <f t="shared" si="41"/>
        <v>OK</v>
      </c>
      <c r="BD198" s="97" t="str">
        <f t="shared" si="42"/>
        <v>OK</v>
      </c>
      <c r="BE198" s="37" t="str">
        <f t="shared" si="43"/>
        <v>OK</v>
      </c>
      <c r="BF198" s="37" t="str">
        <f t="shared" si="44"/>
        <v>OK</v>
      </c>
      <c r="BG198" s="37" t="str">
        <f t="shared" si="45"/>
        <v>OK</v>
      </c>
      <c r="BH198" s="37" t="str">
        <f t="shared" si="46"/>
        <v>OK</v>
      </c>
      <c r="BI198" s="37" t="str">
        <f t="shared" si="48"/>
        <v>OK</v>
      </c>
      <c r="BJ198" s="37" t="str">
        <f t="shared" si="49"/>
        <v>OK</v>
      </c>
      <c r="BK198" s="37" t="str">
        <f t="shared" si="50"/>
        <v>OK</v>
      </c>
      <c r="BL198" t="str">
        <f t="shared" si="51"/>
        <v>NOT</v>
      </c>
      <c r="BM198" t="str">
        <f t="shared" si="52"/>
        <v>NOT</v>
      </c>
      <c r="BN198" t="str">
        <f t="shared" ref="BN198" si="53">IF($AX$197-AX199&gt;$BC$126,"OK","NOT")</f>
        <v>NOT</v>
      </c>
      <c r="BO198" t="str">
        <f>IF($AX$198-AX199&gt;$BC$126,"OK","NOT")</f>
        <v>NOT</v>
      </c>
      <c r="BP198" s="2" t="s">
        <v>100</v>
      </c>
      <c r="CA198" s="103" t="s">
        <v>100</v>
      </c>
      <c r="CB198" s="103" t="s">
        <v>100</v>
      </c>
      <c r="CC198" s="103" t="s">
        <v>100</v>
      </c>
      <c r="CD198" s="103" t="s">
        <v>100</v>
      </c>
      <c r="CE198" s="1"/>
      <c r="CH198" s="65">
        <f t="shared" si="47"/>
        <v>4.9999999999999253E-2</v>
      </c>
      <c r="CI198" s="66"/>
      <c r="CJ198" s="67">
        <f t="shared" si="18"/>
        <v>2.0148036912954947</v>
      </c>
      <c r="CK198" s="53">
        <f t="shared" si="19"/>
        <v>0.11886729116510172</v>
      </c>
    </row>
    <row r="199" spans="25:89" ht="23.25" x14ac:dyDescent="0.35">
      <c r="Z199" s="69" t="s">
        <v>15</v>
      </c>
      <c r="AA199" s="69">
        <v>3</v>
      </c>
      <c r="AB199" s="69">
        <v>14.92</v>
      </c>
      <c r="AC199" s="140">
        <v>4.9733333333333336</v>
      </c>
      <c r="AD199" s="140">
        <v>0.22323333333333323</v>
      </c>
      <c r="AW199" s="83" t="s">
        <v>15</v>
      </c>
      <c r="AX199" s="85">
        <v>4.9733333333333336</v>
      </c>
      <c r="BA199" s="86">
        <f>$AX$185-AX200</f>
        <v>8.8203333333333322</v>
      </c>
      <c r="BB199" s="97" t="str">
        <f t="shared" si="40"/>
        <v>OK</v>
      </c>
      <c r="BC199" s="97" t="str">
        <f t="shared" si="41"/>
        <v>OK</v>
      </c>
      <c r="BD199" s="97" t="str">
        <f t="shared" si="42"/>
        <v>OK</v>
      </c>
      <c r="BE199" s="37" t="str">
        <f t="shared" si="43"/>
        <v>OK</v>
      </c>
      <c r="BF199" s="37" t="str">
        <f t="shared" si="44"/>
        <v>OK</v>
      </c>
      <c r="BG199" s="37" t="str">
        <f t="shared" si="45"/>
        <v>OK</v>
      </c>
      <c r="BH199" s="37" t="str">
        <f t="shared" si="46"/>
        <v>OK</v>
      </c>
      <c r="BI199" s="37" t="str">
        <f t="shared" si="48"/>
        <v>OK</v>
      </c>
      <c r="BJ199" s="37" t="str">
        <f t="shared" si="49"/>
        <v>OK</v>
      </c>
      <c r="BK199" s="37" t="str">
        <f t="shared" si="50"/>
        <v>OK</v>
      </c>
      <c r="BL199" s="37" t="str">
        <f t="shared" si="51"/>
        <v>OK</v>
      </c>
      <c r="BM199" s="37" t="str">
        <f t="shared" si="52"/>
        <v>OK</v>
      </c>
      <c r="BN199" s="37" t="str">
        <f>IF($AX$197-AX200&gt;$BC$126,"OK","NOT")</f>
        <v>OK</v>
      </c>
      <c r="BO199" s="37" t="str">
        <f>IF($AX$198-AX200&gt;$BC$126,"OK","NOT")</f>
        <v>OK</v>
      </c>
      <c r="BP199" s="2" t="s">
        <v>101</v>
      </c>
      <c r="CA199" s="103" t="s">
        <v>101</v>
      </c>
      <c r="CB199" s="103" t="s">
        <v>101</v>
      </c>
      <c r="CC199" s="103" t="s">
        <v>101</v>
      </c>
      <c r="CD199" s="103" t="s">
        <v>101</v>
      </c>
      <c r="CE199" s="1"/>
      <c r="CH199" s="60">
        <f t="shared" si="47"/>
        <v>3.9999999999999251E-2</v>
      </c>
      <c r="CJ199" s="61">
        <f t="shared" si="18"/>
        <v>2.1086969822761823</v>
      </c>
      <c r="CK199" s="53">
        <f t="shared" si="19"/>
        <v>9.5004954707917186E-2</v>
      </c>
    </row>
    <row r="200" spans="25:89" ht="23.25" x14ac:dyDescent="0.35">
      <c r="Z200" s="69" t="s">
        <v>16</v>
      </c>
      <c r="AA200" s="69">
        <v>3</v>
      </c>
      <c r="AB200" s="69">
        <v>4.63</v>
      </c>
      <c r="AC200" s="140">
        <v>1.5433333333333332</v>
      </c>
      <c r="AD200" s="140">
        <v>6.2633333333333763E-2</v>
      </c>
      <c r="AW200" s="83" t="s">
        <v>16</v>
      </c>
      <c r="AX200" s="85">
        <v>1.5429999999999999</v>
      </c>
      <c r="BA200" s="86"/>
      <c r="BB200" s="97"/>
      <c r="BC200" s="97"/>
      <c r="BD200" s="97"/>
      <c r="BE200" s="37"/>
      <c r="BF200" s="37"/>
      <c r="BG200" s="37"/>
      <c r="BH200" s="37"/>
      <c r="BI200" s="37"/>
      <c r="BJ200" s="37"/>
      <c r="BK200" s="37"/>
      <c r="BL200" s="37"/>
      <c r="BM200" s="37"/>
      <c r="BN200" s="37"/>
      <c r="BO200" s="37"/>
      <c r="BP200" s="37"/>
      <c r="CH200" s="60">
        <f t="shared" si="47"/>
        <v>2.9999999999999249E-2</v>
      </c>
      <c r="CJ200" s="61">
        <f t="shared" si="18"/>
        <v>2.2300052575810558</v>
      </c>
      <c r="CK200" s="53">
        <f t="shared" si="19"/>
        <v>7.1009181414796979E-2</v>
      </c>
    </row>
    <row r="201" spans="25:89" ht="15.75" thickBot="1" x14ac:dyDescent="0.3">
      <c r="Z201" s="70" t="s">
        <v>17</v>
      </c>
      <c r="AA201" s="70">
        <v>3</v>
      </c>
      <c r="AB201" s="70">
        <v>20.07</v>
      </c>
      <c r="AC201" s="141">
        <v>6.69</v>
      </c>
      <c r="AD201" s="141">
        <v>1.0587999999999909</v>
      </c>
      <c r="CH201" s="60">
        <f>CH200-0.01</f>
        <v>1.9999999999999248E-2</v>
      </c>
      <c r="CJ201" s="61">
        <f t="shared" si="18"/>
        <v>2.401965634414331</v>
      </c>
      <c r="CK201" s="53">
        <f t="shared" si="19"/>
        <v>4.6949525774058996E-2</v>
      </c>
    </row>
    <row r="202" spans="25:89" x14ac:dyDescent="0.25">
      <c r="CH202" s="60">
        <f t="shared" ref="CH202" si="54">CH201-0.01</f>
        <v>9.9999999999992473E-3</v>
      </c>
      <c r="CJ202" s="61">
        <f t="shared" si="18"/>
        <v>2.7001803409766274</v>
      </c>
      <c r="CK202" s="53">
        <f t="shared" si="19"/>
        <v>2.2986504065689386E-2</v>
      </c>
    </row>
    <row r="203" spans="25:89" x14ac:dyDescent="0.25">
      <c r="CH203" s="62">
        <f>CH202-0.0001</f>
        <v>9.8999999999992479E-3</v>
      </c>
      <c r="CJ203" s="61">
        <f t="shared" si="18"/>
        <v>2.7045533944893583</v>
      </c>
      <c r="CK203" s="53">
        <f t="shared" si="19"/>
        <v>2.2748551477530871E-2</v>
      </c>
    </row>
    <row r="204" spans="25:89" ht="15.75" thickBot="1" x14ac:dyDescent="0.3">
      <c r="Z204" t="s">
        <v>76</v>
      </c>
      <c r="CH204" s="62">
        <f t="shared" ref="CH204:CH257" si="55">CH203-0.0001</f>
        <v>9.7999999999992485E-3</v>
      </c>
      <c r="CJ204" s="61">
        <f t="shared" si="18"/>
        <v>2.7089724265207309</v>
      </c>
      <c r="CK204" s="53">
        <f t="shared" si="19"/>
        <v>2.2510655139676199E-2</v>
      </c>
    </row>
    <row r="205" spans="25:89" x14ac:dyDescent="0.25">
      <c r="Z205" s="71" t="s">
        <v>77</v>
      </c>
      <c r="AA205" s="71" t="s">
        <v>54</v>
      </c>
      <c r="AB205" s="71" t="s">
        <v>78</v>
      </c>
      <c r="AC205" s="71" t="s">
        <v>79</v>
      </c>
      <c r="AD205" s="148" t="s">
        <v>58</v>
      </c>
      <c r="AE205" s="148" t="s">
        <v>80</v>
      </c>
      <c r="AF205" s="146" t="s">
        <v>81</v>
      </c>
      <c r="AG205" s="147" t="s">
        <v>182</v>
      </c>
      <c r="CH205" s="62">
        <f t="shared" si="55"/>
        <v>9.6999999999992492E-3</v>
      </c>
      <c r="CJ205" s="61">
        <f t="shared" si="18"/>
        <v>2.7134384028718213</v>
      </c>
      <c r="CK205" s="53">
        <f t="shared" si="19"/>
        <v>2.2272816086291884E-2</v>
      </c>
    </row>
    <row r="206" spans="25:89" x14ac:dyDescent="0.25">
      <c r="Y206" s="2" t="s">
        <v>48</v>
      </c>
      <c r="Z206" s="69" t="s">
        <v>178</v>
      </c>
      <c r="AA206" s="142">
        <v>2.4253791666667439</v>
      </c>
      <c r="AB206" s="69">
        <v>2</v>
      </c>
      <c r="AC206" s="142">
        <v>1.212689583333372</v>
      </c>
      <c r="AD206" s="143">
        <v>1.3017888971636169</v>
      </c>
      <c r="AE206" s="77">
        <v>0.28697225662332215</v>
      </c>
      <c r="AF206" s="78">
        <v>3.3158295010135221</v>
      </c>
      <c r="AG206" s="37"/>
      <c r="CH206" s="62">
        <f t="shared" si="55"/>
        <v>9.5999999999992498E-3</v>
      </c>
      <c r="CJ206" s="61">
        <f t="shared" si="18"/>
        <v>2.7179523198804967</v>
      </c>
      <c r="CK206" s="53">
        <f t="shared" si="19"/>
        <v>2.2035035374203465E-2</v>
      </c>
    </row>
    <row r="207" spans="25:89" x14ac:dyDescent="0.25">
      <c r="Y207" s="2" t="s">
        <v>181</v>
      </c>
      <c r="Z207" s="69" t="s">
        <v>179</v>
      </c>
      <c r="AA207" s="143">
        <v>217.47868125000002</v>
      </c>
      <c r="AB207" s="69">
        <v>15</v>
      </c>
      <c r="AC207" s="143">
        <v>14.498578750000002</v>
      </c>
      <c r="AD207" s="143">
        <v>15.56382531919037</v>
      </c>
      <c r="AE207" s="77">
        <v>3.2837888086602629E-10</v>
      </c>
      <c r="AF207" s="78">
        <v>2.0148036912954894</v>
      </c>
      <c r="AG207" s="37"/>
      <c r="CH207" s="62">
        <f t="shared" si="55"/>
        <v>9.4999999999992504E-3</v>
      </c>
      <c r="CJ207" s="61">
        <f t="shared" si="18"/>
        <v>2.7225152057174267</v>
      </c>
      <c r="CK207" s="53">
        <f t="shared" si="19"/>
        <v>2.1797314083621903E-2</v>
      </c>
    </row>
    <row r="208" spans="25:89" x14ac:dyDescent="0.25">
      <c r="Z208" s="69" t="s">
        <v>180</v>
      </c>
      <c r="AA208" s="69">
        <v>27.946687499999939</v>
      </c>
      <c r="AB208" s="69">
        <v>30</v>
      </c>
      <c r="AC208" s="142">
        <v>0.93155624999999798</v>
      </c>
      <c r="AD208" s="69"/>
      <c r="AE208" s="69"/>
      <c r="AF208" s="69"/>
      <c r="CH208" s="62">
        <f t="shared" si="55"/>
        <v>9.399999999999251E-3</v>
      </c>
      <c r="CJ208" s="61">
        <f t="shared" si="18"/>
        <v>2.7271281217514103</v>
      </c>
      <c r="CK208" s="53">
        <f t="shared" si="19"/>
        <v>2.1559653318903485E-2</v>
      </c>
    </row>
    <row r="209" spans="26:89" x14ac:dyDescent="0.25">
      <c r="Z209" s="69"/>
      <c r="AA209" s="69"/>
      <c r="AB209" s="69"/>
      <c r="AC209" s="69"/>
      <c r="AD209" s="69"/>
      <c r="AE209" s="69"/>
      <c r="AF209" s="69"/>
      <c r="CH209" s="62">
        <f t="shared" si="55"/>
        <v>9.2999999999992516E-3</v>
      </c>
      <c r="CJ209" s="61">
        <f t="shared" si="18"/>
        <v>2.7317921639885134</v>
      </c>
      <c r="CK209" s="53">
        <f t="shared" si="19"/>
        <v>2.132205420934034E-2</v>
      </c>
    </row>
    <row r="210" spans="26:89" ht="15.75" thickBot="1" x14ac:dyDescent="0.3">
      <c r="Z210" s="70" t="s">
        <v>84</v>
      </c>
      <c r="AA210" s="145">
        <v>247.85074791666671</v>
      </c>
      <c r="AB210" s="70">
        <v>47</v>
      </c>
      <c r="AC210" s="70"/>
      <c r="AD210" s="70"/>
      <c r="AE210" s="70"/>
      <c r="AF210" s="70"/>
      <c r="CH210" s="62">
        <f t="shared" si="55"/>
        <v>9.1999999999992522E-3</v>
      </c>
      <c r="CJ210" s="61">
        <f t="shared" si="18"/>
        <v>2.7365084645898494</v>
      </c>
      <c r="CK210" s="53">
        <f t="shared" si="19"/>
        <v>2.1084517909986698E-2</v>
      </c>
    </row>
    <row r="211" spans="26:89" x14ac:dyDescent="0.25">
      <c r="CH211" s="62">
        <f t="shared" si="55"/>
        <v>9.0999999999992528E-3</v>
      </c>
      <c r="CJ211" s="61">
        <f t="shared" si="18"/>
        <v>2.7412781934732107</v>
      </c>
      <c r="CK211" s="53">
        <f t="shared" si="19"/>
        <v>2.0847045602520611E-2</v>
      </c>
    </row>
    <row r="212" spans="26:89" x14ac:dyDescent="0.25">
      <c r="CH212" s="62">
        <f t="shared" si="55"/>
        <v>8.9999999999992534E-3</v>
      </c>
      <c r="CJ212" s="61">
        <f t="shared" si="18"/>
        <v>2.7461025600041453</v>
      </c>
      <c r="CK212" s="53">
        <f t="shared" si="19"/>
        <v>2.0609638496145864E-2</v>
      </c>
    </row>
    <row r="213" spans="26:89" x14ac:dyDescent="0.25">
      <c r="CH213" s="62">
        <f t="shared" si="55"/>
        <v>8.899999999999254E-3</v>
      </c>
      <c r="CJ213" s="61">
        <f t="shared" si="18"/>
        <v>2.7509828147825672</v>
      </c>
      <c r="CK213" s="53">
        <f t="shared" si="19"/>
        <v>2.0372297828531925E-2</v>
      </c>
    </row>
    <row r="214" spans="26:89" x14ac:dyDescent="0.25">
      <c r="CH214" s="62">
        <f t="shared" si="55"/>
        <v>8.7999999999992546E-3</v>
      </c>
      <c r="CJ214" s="61">
        <f t="shared" si="18"/>
        <v>2.7559202515313816</v>
      </c>
      <c r="CK214" s="53">
        <f t="shared" si="19"/>
        <v>2.0135024866799557E-2</v>
      </c>
    </row>
    <row r="215" spans="26:89" x14ac:dyDescent="0.25">
      <c r="CH215" s="62">
        <f t="shared" si="55"/>
        <v>8.6999999999992552E-3</v>
      </c>
      <c r="CJ215" s="61">
        <f t="shared" si="18"/>
        <v>2.7609162090942529</v>
      </c>
      <c r="CK215" s="53">
        <f t="shared" si="19"/>
        <v>1.9897820908549295E-2</v>
      </c>
    </row>
    <row r="216" spans="26:89" x14ac:dyDescent="0.25">
      <c r="CH216" s="62">
        <f t="shared" si="55"/>
        <v>8.5999999999992558E-3</v>
      </c>
      <c r="CJ216" s="61">
        <f t="shared" si="18"/>
        <v>2.7659720735501008</v>
      </c>
      <c r="CK216" s="53">
        <f t="shared" si="19"/>
        <v>1.9660687282939786E-2</v>
      </c>
    </row>
    <row r="217" spans="26:89" x14ac:dyDescent="0.25">
      <c r="CH217" s="62">
        <f t="shared" si="55"/>
        <v>8.4999999999992564E-3</v>
      </c>
      <c r="CJ217" s="61">
        <f t="shared" si="18"/>
        <v>2.771089280452621</v>
      </c>
      <c r="CK217" s="53">
        <f t="shared" si="19"/>
        <v>1.9423625351816066E-2</v>
      </c>
    </row>
    <row r="218" spans="26:89" x14ac:dyDescent="0.25">
      <c r="CH218" s="62">
        <f t="shared" si="55"/>
        <v>8.399999999999257E-3</v>
      </c>
      <c r="CJ218" s="61">
        <f t="shared" si="18"/>
        <v>2.7762693172037904</v>
      </c>
      <c r="CK218" s="53">
        <f t="shared" si="19"/>
        <v>1.9186636510891201E-2</v>
      </c>
    </row>
    <row r="219" spans="26:89" x14ac:dyDescent="0.25">
      <c r="CH219" s="62">
        <f t="shared" si="55"/>
        <v>8.2999999999992576E-3</v>
      </c>
      <c r="CJ219" s="61">
        <f t="shared" si="18"/>
        <v>2.78151372557106</v>
      </c>
      <c r="CK219" s="53">
        <f t="shared" si="19"/>
        <v>1.8949722190986514E-2</v>
      </c>
    </row>
    <row r="220" spans="26:89" x14ac:dyDescent="0.25">
      <c r="CH220" s="62">
        <f t="shared" si="55"/>
        <v>8.1999999999992582E-3</v>
      </c>
      <c r="CJ220" s="61">
        <f t="shared" si="18"/>
        <v>2.7868241043588049</v>
      </c>
      <c r="CK220" s="53">
        <f t="shared" si="19"/>
        <v>1.8712883859330547E-2</v>
      </c>
    </row>
    <row r="221" spans="26:89" x14ac:dyDescent="0.25">
      <c r="CH221" s="62">
        <f t="shared" si="55"/>
        <v>8.0999999999992588E-3</v>
      </c>
      <c r="CJ221" s="61">
        <f t="shared" si="18"/>
        <v>2.7922021122454739</v>
      </c>
      <c r="CK221" s="53">
        <f t="shared" si="19"/>
        <v>1.8476123020923392E-2</v>
      </c>
    </row>
    <row r="222" spans="26:89" x14ac:dyDescent="0.25">
      <c r="CH222" s="62">
        <f t="shared" si="55"/>
        <v>7.9999999999992594E-3</v>
      </c>
      <c r="CJ222" s="61">
        <f t="shared" si="18"/>
        <v>2.7976494707989255</v>
      </c>
      <c r="CK222" s="53">
        <f t="shared" si="19"/>
        <v>1.823944121996882E-2</v>
      </c>
    </row>
    <row r="223" spans="26:89" x14ac:dyDescent="0.25">
      <c r="CH223" s="62">
        <f t="shared" si="55"/>
        <v>7.89999999999926E-3</v>
      </c>
      <c r="CJ223" s="61">
        <f t="shared" si="18"/>
        <v>2.8031679676835091</v>
      </c>
      <c r="CK223" s="53">
        <f t="shared" si="19"/>
        <v>1.800284004137916E-2</v>
      </c>
    </row>
    <row r="224" spans="26:89" x14ac:dyDescent="0.25">
      <c r="CH224" s="62">
        <f t="shared" si="55"/>
        <v>7.7999999999992598E-3</v>
      </c>
      <c r="CJ224" s="61">
        <f t="shared" si="18"/>
        <v>2.808759460073698</v>
      </c>
      <c r="CK224" s="53">
        <f t="shared" si="19"/>
        <v>1.7766321112356896E-2</v>
      </c>
    </row>
    <row r="225" spans="58:89" x14ac:dyDescent="0.25">
      <c r="CH225" s="62">
        <f t="shared" si="55"/>
        <v>7.6999999999992595E-3</v>
      </c>
      <c r="CJ225" s="61">
        <f t="shared" si="18"/>
        <v>2.8144258782904066</v>
      </c>
      <c r="CK225" s="53">
        <f t="shared" si="19"/>
        <v>1.752988610405869E-2</v>
      </c>
    </row>
    <row r="226" spans="58:89" x14ac:dyDescent="0.25">
      <c r="CH226" s="62">
        <f t="shared" si="55"/>
        <v>7.5999999999992593E-3</v>
      </c>
      <c r="CJ226" s="61">
        <f t="shared" si="18"/>
        <v>2.8201692296776306</v>
      </c>
      <c r="CK226" s="53">
        <f t="shared" si="19"/>
        <v>1.7293536733347221E-2</v>
      </c>
    </row>
    <row r="227" spans="58:89" x14ac:dyDescent="0.25">
      <c r="CH227" s="62">
        <f t="shared" si="55"/>
        <v>7.499999999999259E-3</v>
      </c>
      <c r="CJ227" s="61">
        <f t="shared" si="18"/>
        <v>2.8259916027386947</v>
      </c>
      <c r="CK227" s="53">
        <f t="shared" si="19"/>
        <v>1.7057274764635415E-2</v>
      </c>
    </row>
    <row r="228" spans="58:89" x14ac:dyDescent="0.25">
      <c r="CH228" s="62">
        <f t="shared" si="55"/>
        <v>7.3999999999992587E-3</v>
      </c>
      <c r="CJ228" s="61">
        <f t="shared" si="18"/>
        <v>2.8318951715531986</v>
      </c>
      <c r="CK228" s="53">
        <f t="shared" si="19"/>
        <v>1.6821102011831263E-2</v>
      </c>
    </row>
    <row r="229" spans="58:89" x14ac:dyDescent="0.25">
      <c r="CH229" s="62">
        <f t="shared" si="55"/>
        <v>7.2999999999992585E-3</v>
      </c>
      <c r="CJ229" s="61">
        <f t="shared" si="18"/>
        <v>2.8378822004978166</v>
      </c>
      <c r="CK229" s="53">
        <f t="shared" si="19"/>
        <v>1.6585020340388022E-2</v>
      </c>
    </row>
    <row r="230" spans="58:89" x14ac:dyDescent="0.25">
      <c r="CH230" s="62">
        <f t="shared" si="55"/>
        <v>7.1999999999992582E-3</v>
      </c>
      <c r="CJ230" s="61">
        <f t="shared" si="18"/>
        <v>2.8439550492963117</v>
      </c>
      <c r="CK230" s="53">
        <f t="shared" si="19"/>
        <v>1.6349031669468987E-2</v>
      </c>
    </row>
    <row r="231" spans="58:89" x14ac:dyDescent="0.25">
      <c r="CH231" s="62">
        <f t="shared" si="55"/>
        <v>7.0999999999992579E-3</v>
      </c>
      <c r="CJ231" s="61">
        <f t="shared" si="18"/>
        <v>2.8501161784266853</v>
      </c>
      <c r="CK231" s="53">
        <f t="shared" si="19"/>
        <v>1.6113137974233267E-2</v>
      </c>
    </row>
    <row r="232" spans="58:89" x14ac:dyDescent="0.25">
      <c r="CH232" s="62">
        <f t="shared" si="55"/>
        <v>6.9999999999992577E-3</v>
      </c>
      <c r="CJ232" s="61">
        <f t="shared" ref="CJ232:CJ257" si="56">_xlfn.F.INV.RT(CH232,$BU$102,$BU$103)</f>
        <v>2.8563681549161211</v>
      </c>
      <c r="CK232" s="53">
        <f t="shared" ref="CK232:CK257" si="57">_xlfn.F.DIST(CJ232,$BU$102,$BU$103,FALSE)</f>
        <v>1.5877341288251766E-2</v>
      </c>
    </row>
    <row r="233" spans="58:89" x14ac:dyDescent="0.25">
      <c r="CH233" s="62">
        <f>CH232-0.0001</f>
        <v>6.8999999999992574E-3</v>
      </c>
      <c r="CJ233" s="61">
        <f t="shared" si="56"/>
        <v>2.8627136585575439</v>
      </c>
      <c r="CK233" s="53">
        <f t="shared" si="57"/>
        <v>1.5641643706063121E-2</v>
      </c>
    </row>
    <row r="234" spans="58:89" ht="15.75" thickBot="1" x14ac:dyDescent="0.3">
      <c r="BF234" s="1" t="s">
        <v>107</v>
      </c>
      <c r="CH234" s="62">
        <f t="shared" si="55"/>
        <v>6.7999999999992572E-3</v>
      </c>
      <c r="CJ234" s="61">
        <f t="shared" si="56"/>
        <v>2.8691554885850667</v>
      </c>
      <c r="CK234" s="53">
        <f t="shared" si="57"/>
        <v>1.5406047385879619E-2</v>
      </c>
    </row>
    <row r="235" spans="58:89" x14ac:dyDescent="0.25">
      <c r="BF235" s="87"/>
      <c r="BG235" s="88" t="s">
        <v>106</v>
      </c>
      <c r="BH235" s="88"/>
      <c r="BI235" s="88"/>
      <c r="BJ235" s="88"/>
      <c r="BK235" s="88"/>
      <c r="BL235" s="88"/>
      <c r="BM235" s="89"/>
      <c r="CH235" s="62">
        <f t="shared" si="55"/>
        <v>6.6999999999992569E-3</v>
      </c>
      <c r="CJ235" s="61">
        <f t="shared" si="56"/>
        <v>2.8756965708495152</v>
      </c>
      <c r="CK235" s="53">
        <f t="shared" si="57"/>
        <v>1.5170554552452559E-2</v>
      </c>
    </row>
    <row r="236" spans="58:89" x14ac:dyDescent="0.25">
      <c r="BF236" s="90"/>
      <c r="BG236" s="91"/>
      <c r="BH236" s="91"/>
      <c r="BI236" s="91"/>
      <c r="BJ236" s="91"/>
      <c r="BK236" s="91"/>
      <c r="BL236" s="91"/>
      <c r="BM236" s="92"/>
      <c r="CH236" s="62">
        <f t="shared" si="55"/>
        <v>6.5999999999992566E-3</v>
      </c>
      <c r="CJ236" s="61">
        <f t="shared" si="56"/>
        <v>2.8823399655395736</v>
      </c>
      <c r="CK236" s="53">
        <f t="shared" si="57"/>
        <v>1.4935167500113236E-2</v>
      </c>
    </row>
    <row r="237" spans="58:89" x14ac:dyDescent="0.25">
      <c r="BF237" s="90">
        <v>607</v>
      </c>
      <c r="BG237" s="91">
        <f>607-512</f>
        <v>95</v>
      </c>
      <c r="BH237" s="91"/>
      <c r="BI237" s="91"/>
      <c r="BJ237" s="91"/>
      <c r="BK237" s="91"/>
      <c r="BL237" s="91"/>
      <c r="BM237" s="92" t="s">
        <v>102</v>
      </c>
      <c r="CH237" s="62">
        <f t="shared" si="55"/>
        <v>6.4999999999992564E-3</v>
      </c>
      <c r="CJ237" s="61">
        <f t="shared" si="56"/>
        <v>2.8890888754990591</v>
      </c>
      <c r="CK237" s="53">
        <f t="shared" si="57"/>
        <v>1.4699888595996746E-2</v>
      </c>
    </row>
    <row r="238" spans="58:89" x14ac:dyDescent="0.25">
      <c r="BF238" s="90">
        <v>512</v>
      </c>
      <c r="BG238" s="91"/>
      <c r="BH238" s="91">
        <f>BF238-BF239</f>
        <v>49</v>
      </c>
      <c r="BI238" s="91"/>
      <c r="BJ238" s="91"/>
      <c r="BK238" s="91"/>
      <c r="BL238" s="91"/>
      <c r="BM238" s="92" t="s">
        <v>103</v>
      </c>
      <c r="CH238" s="62">
        <f t="shared" si="55"/>
        <v>6.3999999999992561E-3</v>
      </c>
      <c r="CJ238" s="61">
        <f t="shared" si="56"/>
        <v>2.8959466551962434</v>
      </c>
      <c r="CK238" s="53">
        <f t="shared" si="57"/>
        <v>1.4464720283469268E-2</v>
      </c>
    </row>
    <row r="239" spans="58:89" x14ac:dyDescent="0.25">
      <c r="BF239" s="90">
        <v>463</v>
      </c>
      <c r="BG239" s="91"/>
      <c r="BH239" s="91"/>
      <c r="BI239" s="91">
        <f>BF239-BF240</f>
        <v>23</v>
      </c>
      <c r="BJ239" s="91">
        <f>BF238-BF240</f>
        <v>72</v>
      </c>
      <c r="BK239" s="91"/>
      <c r="BL239" s="91"/>
      <c r="BM239" s="92" t="s">
        <v>105</v>
      </c>
      <c r="CH239" s="62">
        <f t="shared" si="55"/>
        <v>6.2999999999992558E-3</v>
      </c>
      <c r="CJ239" s="61">
        <f t="shared" si="56"/>
        <v>2.9029168204074893</v>
      </c>
      <c r="CK239" s="53">
        <f t="shared" si="57"/>
        <v>1.4229665085769989E-2</v>
      </c>
    </row>
    <row r="240" spans="58:89" x14ac:dyDescent="0.25">
      <c r="BF240" s="90">
        <v>440</v>
      </c>
      <c r="BG240" s="91"/>
      <c r="BH240" s="91"/>
      <c r="BI240" s="91"/>
      <c r="BJ240" s="91"/>
      <c r="BK240" s="91">
        <f>BF240-BF241</f>
        <v>16</v>
      </c>
      <c r="BL240" s="91"/>
      <c r="BM240" s="92" t="s">
        <v>104</v>
      </c>
      <c r="CH240" s="62">
        <f t="shared" si="55"/>
        <v>6.1999999999992556E-3</v>
      </c>
      <c r="CJ240" s="61">
        <f t="shared" si="56"/>
        <v>2.9100030586844539</v>
      </c>
      <c r="CK240" s="53">
        <f t="shared" si="57"/>
        <v>1.3994725609886764E-2</v>
      </c>
    </row>
    <row r="241" spans="50:89" ht="15.75" thickBot="1" x14ac:dyDescent="0.3">
      <c r="BF241" s="93">
        <v>424</v>
      </c>
      <c r="BG241" s="94"/>
      <c r="BH241" s="94"/>
      <c r="BI241" s="94"/>
      <c r="BJ241" s="94"/>
      <c r="BK241" s="94"/>
      <c r="BL241" s="94"/>
      <c r="BM241" s="95" t="s">
        <v>104</v>
      </c>
      <c r="CH241" s="62">
        <f t="shared" si="55"/>
        <v>6.0999999999992553E-3</v>
      </c>
      <c r="CJ241" s="61">
        <f t="shared" si="56"/>
        <v>2.9172092406819754</v>
      </c>
      <c r="CK241" s="53">
        <f t="shared" si="57"/>
        <v>1.3759904550684893E-2</v>
      </c>
    </row>
    <row r="242" spans="50:89" x14ac:dyDescent="0.25">
      <c r="CH242" s="62">
        <f t="shared" si="55"/>
        <v>5.9999999999992551E-3</v>
      </c>
      <c r="CJ242" s="61">
        <f t="shared" si="56"/>
        <v>2.9245394324329173</v>
      </c>
      <c r="CK242" s="53">
        <f t="shared" si="57"/>
        <v>1.352520469530896E-2</v>
      </c>
    </row>
    <row r="243" spans="50:89" x14ac:dyDescent="0.25">
      <c r="CH243" s="62">
        <f t="shared" si="55"/>
        <v>5.8999999999992548E-3</v>
      </c>
      <c r="CJ243" s="61">
        <f t="shared" si="56"/>
        <v>2.9319979086663697</v>
      </c>
      <c r="CK243" s="53">
        <f t="shared" si="57"/>
        <v>1.3290628927880214E-2</v>
      </c>
    </row>
    <row r="244" spans="50:89" x14ac:dyDescent="0.25">
      <c r="CH244" s="62">
        <f t="shared" si="55"/>
        <v>5.7999999999992545E-3</v>
      </c>
      <c r="CJ244" s="61">
        <f t="shared" si="56"/>
        <v>2.939589167277231</v>
      </c>
      <c r="CK244" s="53">
        <f t="shared" si="57"/>
        <v>1.3056180234516636E-2</v>
      </c>
    </row>
    <row r="245" spans="50:89" x14ac:dyDescent="0.25">
      <c r="CH245" s="62">
        <f t="shared" si="55"/>
        <v>5.6999999999992543E-3</v>
      </c>
      <c r="CJ245" s="61">
        <f t="shared" si="56"/>
        <v>2.9473179450685691</v>
      </c>
      <c r="CK245" s="53">
        <f t="shared" si="57"/>
        <v>1.2821861708701504E-2</v>
      </c>
    </row>
    <row r="246" spans="50:89" x14ac:dyDescent="0.25">
      <c r="CH246" s="62">
        <f t="shared" si="55"/>
        <v>5.599999999999254E-3</v>
      </c>
      <c r="CJ246" s="61">
        <f t="shared" si="56"/>
        <v>2.9551892349031905</v>
      </c>
      <c r="CK246" s="53">
        <f t="shared" si="57"/>
        <v>1.2587676557032364E-2</v>
      </c>
    </row>
    <row r="247" spans="50:89" x14ac:dyDescent="0.25">
      <c r="CH247" s="62">
        <f t="shared" si="55"/>
        <v>5.4999999999992537E-3</v>
      </c>
      <c r="CJ247" s="61">
        <f t="shared" si="56"/>
        <v>2.9632083044183344</v>
      </c>
      <c r="CK247" s="53">
        <f t="shared" si="57"/>
        <v>1.2353628105384009E-2</v>
      </c>
    </row>
    <row r="248" spans="50:89" x14ac:dyDescent="0.25">
      <c r="CH248" s="62">
        <f t="shared" si="55"/>
        <v>5.3999999999992535E-3</v>
      </c>
      <c r="CJ248" s="61">
        <f t="shared" si="56"/>
        <v>2.9713807164772192</v>
      </c>
      <c r="CK248" s="53">
        <f t="shared" si="57"/>
        <v>1.211971980552407E-2</v>
      </c>
    </row>
    <row r="249" spans="50:89" x14ac:dyDescent="0.25">
      <c r="CH249" s="62">
        <f t="shared" si="55"/>
        <v>5.2999999999992532E-3</v>
      </c>
      <c r="CJ249" s="61">
        <f t="shared" si="56"/>
        <v>2.9797123515542223</v>
      </c>
      <c r="CK249" s="53">
        <f t="shared" si="57"/>
        <v>1.1885955242222211E-2</v>
      </c>
    </row>
    <row r="250" spans="50:89" x14ac:dyDescent="0.25">
      <c r="CH250" s="62">
        <f t="shared" si="55"/>
        <v>5.199999999999253E-3</v>
      </c>
      <c r="CJ250" s="61">
        <f t="shared" si="56"/>
        <v>2.9882094322768586</v>
      </c>
      <c r="CK250" s="53">
        <f t="shared" si="57"/>
        <v>1.1652338140900631E-2</v>
      </c>
    </row>
    <row r="251" spans="50:89" ht="18.75" x14ac:dyDescent="0.3">
      <c r="AY251" s="130" t="s">
        <v>171</v>
      </c>
      <c r="AZ251" s="128"/>
      <c r="BA251" s="129"/>
      <c r="BE251" s="128" t="s">
        <v>172</v>
      </c>
      <c r="BF251" s="129"/>
      <c r="BG251" s="129"/>
      <c r="BH251" s="129"/>
      <c r="BI251" s="127"/>
      <c r="CH251" s="62">
        <f t="shared" si="55"/>
        <v>5.0999999999992527E-3</v>
      </c>
      <c r="CJ251" s="61">
        <f t="shared" si="56"/>
        <v>2.9968785503783444</v>
      </c>
      <c r="CK251" s="53">
        <f t="shared" si="57"/>
        <v>1.1418872375877902E-2</v>
      </c>
    </row>
    <row r="252" spans="50:89" x14ac:dyDescent="0.25">
      <c r="CH252" s="62">
        <f t="shared" si="55"/>
        <v>4.9999999999992524E-3</v>
      </c>
      <c r="CJ252" s="61">
        <f t="shared" si="56"/>
        <v>3.0057266963500364</v>
      </c>
      <c r="CK252" s="53">
        <f t="shared" si="57"/>
        <v>1.1185561979264248E-2</v>
      </c>
    </row>
    <row r="253" spans="50:89" x14ac:dyDescent="0.25">
      <c r="BE253" s="133" t="s">
        <v>166</v>
      </c>
      <c r="BF253" s="133" t="s">
        <v>116</v>
      </c>
      <c r="BG253" s="133" t="s">
        <v>167</v>
      </c>
      <c r="CH253" s="62">
        <f t="shared" si="55"/>
        <v>4.8999999999992522E-3</v>
      </c>
      <c r="CJ253" s="61">
        <f t="shared" si="56"/>
        <v>3.0147612921242906</v>
      </c>
      <c r="CK253" s="53">
        <f t="shared" si="57"/>
        <v>1.0952411150574179E-2</v>
      </c>
    </row>
    <row r="254" spans="50:89" ht="21" x14ac:dyDescent="0.25">
      <c r="AX254" s="18" t="s">
        <v>4</v>
      </c>
      <c r="AY254" s="18" t="s">
        <v>118</v>
      </c>
      <c r="AZ254" s="18" t="s">
        <v>116</v>
      </c>
      <c r="BA254" s="18" t="s">
        <v>116</v>
      </c>
      <c r="BE254" s="134" t="s">
        <v>168</v>
      </c>
      <c r="BF254" s="131" t="s">
        <v>1</v>
      </c>
      <c r="BG254" s="132">
        <v>9.66</v>
      </c>
      <c r="CH254" s="62">
        <f t="shared" si="55"/>
        <v>4.7999999999992519E-3</v>
      </c>
      <c r="CJ254" s="61">
        <f t="shared" si="56"/>
        <v>3.0239902271664061</v>
      </c>
      <c r="CK254" s="53">
        <f t="shared" si="57"/>
        <v>1.0719424267129555E-2</v>
      </c>
    </row>
    <row r="255" spans="50:89" ht="21" x14ac:dyDescent="0.25">
      <c r="AX255" s="18">
        <v>1</v>
      </c>
      <c r="AY255" s="105">
        <f>AN40</f>
        <v>9.66</v>
      </c>
      <c r="AZ255" s="106" t="s">
        <v>117</v>
      </c>
      <c r="BA255" s="106" t="s">
        <v>1</v>
      </c>
      <c r="BE255" s="134" t="s">
        <v>168</v>
      </c>
      <c r="BF255" s="18" t="s">
        <v>2</v>
      </c>
      <c r="BG255" s="26">
        <v>9.36</v>
      </c>
      <c r="CH255" s="62">
        <f>CH254-0.0001</f>
        <v>4.6999999999992517E-3</v>
      </c>
      <c r="CJ255" s="61">
        <f t="shared" si="56"/>
        <v>3.0334218984106651</v>
      </c>
      <c r="CK255" s="53">
        <f t="shared" si="57"/>
        <v>1.0486605895336462E-2</v>
      </c>
    </row>
    <row r="256" spans="50:89" ht="21" x14ac:dyDescent="0.25">
      <c r="AX256" s="18">
        <v>2</v>
      </c>
      <c r="AY256" s="105">
        <f>AO40</f>
        <v>10.6</v>
      </c>
      <c r="AZ256" s="106" t="s">
        <v>119</v>
      </c>
      <c r="BA256" s="106" t="s">
        <v>1</v>
      </c>
      <c r="BE256" s="134" t="s">
        <v>168</v>
      </c>
      <c r="BF256" s="18" t="s">
        <v>3</v>
      </c>
      <c r="BG256" s="26">
        <v>8.41</v>
      </c>
      <c r="CH256" s="62">
        <f t="shared" si="55"/>
        <v>4.5999999999992514E-3</v>
      </c>
      <c r="CJ256" s="61">
        <f t="shared" si="56"/>
        <v>3.0430652545414727</v>
      </c>
      <c r="CK256" s="53">
        <f t="shared" si="57"/>
        <v>1.0253960802928072E-2</v>
      </c>
    </row>
    <row r="257" spans="50:111" ht="21" x14ac:dyDescent="0.25">
      <c r="AX257" s="18">
        <v>3</v>
      </c>
      <c r="AY257" s="105">
        <f>AP40</f>
        <v>10.83</v>
      </c>
      <c r="AZ257" s="106" t="s">
        <v>120</v>
      </c>
      <c r="BA257" s="106" t="s">
        <v>1</v>
      </c>
      <c r="BE257" s="134" t="s">
        <v>168</v>
      </c>
      <c r="BF257" s="18" t="s">
        <v>5</v>
      </c>
      <c r="BG257" s="26">
        <v>8.61</v>
      </c>
      <c r="CH257" s="62">
        <f t="shared" si="55"/>
        <v>4.4999999999992511E-3</v>
      </c>
      <c r="CJ257" s="61">
        <f t="shared" si="56"/>
        <v>3.0529298451984639</v>
      </c>
      <c r="CK257" s="53">
        <f t="shared" si="57"/>
        <v>1.0021493972280186E-2</v>
      </c>
    </row>
    <row r="258" spans="50:111" ht="21" x14ac:dyDescent="0.25">
      <c r="AX258" s="18">
        <v>4</v>
      </c>
      <c r="AY258" s="109">
        <f>AN41</f>
        <v>9.36</v>
      </c>
      <c r="AZ258" s="107" t="s">
        <v>121</v>
      </c>
      <c r="BA258" s="107" t="s">
        <v>2</v>
      </c>
      <c r="BE258" s="134" t="s">
        <v>168</v>
      </c>
      <c r="BF258" s="18" t="s">
        <v>6</v>
      </c>
      <c r="BG258" s="26">
        <v>9.1999999999999993</v>
      </c>
    </row>
    <row r="259" spans="50:111" ht="21" x14ac:dyDescent="0.25">
      <c r="AX259" s="18">
        <v>5</v>
      </c>
      <c r="AY259" s="109">
        <f>AO41</f>
        <v>9</v>
      </c>
      <c r="AZ259" s="107" t="s">
        <v>122</v>
      </c>
      <c r="BA259" s="107" t="s">
        <v>2</v>
      </c>
      <c r="BE259" s="134" t="s">
        <v>168</v>
      </c>
      <c r="BF259" s="18" t="s">
        <v>7</v>
      </c>
      <c r="BG259" s="26">
        <v>8.11</v>
      </c>
    </row>
    <row r="260" spans="50:111" ht="21" x14ac:dyDescent="0.25">
      <c r="AX260" s="18">
        <v>6</v>
      </c>
      <c r="AY260" s="109">
        <f>AP41</f>
        <v>10.49</v>
      </c>
      <c r="AZ260" s="107" t="s">
        <v>123</v>
      </c>
      <c r="BA260" s="107" t="s">
        <v>2</v>
      </c>
      <c r="BE260" s="134" t="s">
        <v>168</v>
      </c>
      <c r="BF260" s="18" t="s">
        <v>8</v>
      </c>
      <c r="BG260" s="26">
        <v>8.83</v>
      </c>
    </row>
    <row r="261" spans="50:111" ht="26.25" x14ac:dyDescent="0.4">
      <c r="AX261" s="18">
        <v>7</v>
      </c>
      <c r="AY261" s="110">
        <f>AN42</f>
        <v>8.41</v>
      </c>
      <c r="AZ261" s="108" t="s">
        <v>124</v>
      </c>
      <c r="BA261" s="108" t="s">
        <v>3</v>
      </c>
      <c r="BE261" s="134" t="s">
        <v>168</v>
      </c>
      <c r="BF261" s="18" t="s">
        <v>9</v>
      </c>
      <c r="BG261" s="26">
        <v>6.27</v>
      </c>
      <c r="CU261" s="153" t="s">
        <v>194</v>
      </c>
      <c r="CV261" s="82"/>
      <c r="CW261" s="82"/>
      <c r="CX261" s="82"/>
      <c r="CY261" s="82"/>
      <c r="CZ261" s="82"/>
      <c r="DA261" s="82"/>
      <c r="DB261" s="82"/>
      <c r="DC261" s="82"/>
      <c r="DD261" s="82"/>
      <c r="DE261" s="82"/>
      <c r="DF261" s="82"/>
      <c r="DG261" s="82"/>
    </row>
    <row r="262" spans="50:111" ht="21" x14ac:dyDescent="0.25">
      <c r="AX262" s="18">
        <v>8</v>
      </c>
      <c r="AY262" s="110">
        <f>AO42</f>
        <v>9.44</v>
      </c>
      <c r="AZ262" s="108" t="s">
        <v>125</v>
      </c>
      <c r="BA262" s="108" t="s">
        <v>3</v>
      </c>
      <c r="BE262" s="134" t="s">
        <v>168</v>
      </c>
      <c r="BF262" s="18" t="s">
        <v>10</v>
      </c>
      <c r="BG262" s="26">
        <v>6.79</v>
      </c>
    </row>
    <row r="263" spans="50:111" ht="21" x14ac:dyDescent="0.35">
      <c r="AX263" s="18">
        <v>9</v>
      </c>
      <c r="AY263" s="110">
        <f>AP42</f>
        <v>10.19</v>
      </c>
      <c r="AZ263" s="108" t="s">
        <v>126</v>
      </c>
      <c r="BA263" s="108" t="s">
        <v>3</v>
      </c>
      <c r="BE263" s="134" t="s">
        <v>168</v>
      </c>
      <c r="BF263" s="18" t="s">
        <v>11</v>
      </c>
      <c r="BG263" s="26">
        <v>6.95</v>
      </c>
      <c r="BV263" s="152" t="s">
        <v>193</v>
      </c>
    </row>
    <row r="264" spans="50:111" ht="21" x14ac:dyDescent="0.25">
      <c r="AX264" s="18">
        <v>10</v>
      </c>
      <c r="AY264" s="111">
        <f>AN43</f>
        <v>8.61</v>
      </c>
      <c r="AZ264" s="17" t="s">
        <v>128</v>
      </c>
      <c r="BA264" s="17" t="s">
        <v>5</v>
      </c>
      <c r="BE264" s="134" t="s">
        <v>168</v>
      </c>
      <c r="BF264" s="18" t="s">
        <v>12</v>
      </c>
      <c r="BG264" s="26">
        <v>6.55</v>
      </c>
    </row>
    <row r="265" spans="50:111" ht="21" x14ac:dyDescent="0.25">
      <c r="AX265" s="18">
        <v>11</v>
      </c>
      <c r="AY265" s="111">
        <f>AO43</f>
        <v>9.23</v>
      </c>
      <c r="AZ265" s="17" t="s">
        <v>129</v>
      </c>
      <c r="BA265" s="17" t="s">
        <v>5</v>
      </c>
      <c r="BE265" s="134" t="s">
        <v>168</v>
      </c>
      <c r="BF265" s="18" t="s">
        <v>13</v>
      </c>
      <c r="BG265" s="26">
        <v>6</v>
      </c>
    </row>
    <row r="266" spans="50:111" ht="21" x14ac:dyDescent="0.25">
      <c r="AX266" s="18">
        <v>12</v>
      </c>
      <c r="AY266" s="111">
        <f>AP43</f>
        <v>8.2200000000000006</v>
      </c>
      <c r="AZ266" s="17" t="s">
        <v>130</v>
      </c>
      <c r="BA266" s="17" t="s">
        <v>5</v>
      </c>
      <c r="BE266" s="134" t="s">
        <v>168</v>
      </c>
      <c r="BF266" s="18" t="s">
        <v>14</v>
      </c>
      <c r="BG266" s="26">
        <v>6.11</v>
      </c>
    </row>
    <row r="267" spans="50:111" ht="21" x14ac:dyDescent="0.25">
      <c r="AX267" s="18">
        <v>13</v>
      </c>
      <c r="AY267" s="112">
        <f>AN44</f>
        <v>9.1999999999999993</v>
      </c>
      <c r="AZ267" s="113" t="s">
        <v>127</v>
      </c>
      <c r="BA267" s="113" t="s">
        <v>6</v>
      </c>
      <c r="BE267" s="134" t="s">
        <v>168</v>
      </c>
      <c r="BF267" s="18" t="s">
        <v>15</v>
      </c>
      <c r="BG267" s="26">
        <v>5.39</v>
      </c>
    </row>
    <row r="268" spans="50:111" ht="21" x14ac:dyDescent="0.25">
      <c r="AX268" s="18">
        <v>14</v>
      </c>
      <c r="AY268" s="112">
        <f>AO44</f>
        <v>8.19</v>
      </c>
      <c r="AZ268" s="113" t="s">
        <v>131</v>
      </c>
      <c r="BA268" s="113" t="s">
        <v>6</v>
      </c>
      <c r="BE268" s="134" t="s">
        <v>168</v>
      </c>
      <c r="BF268" s="18" t="s">
        <v>113</v>
      </c>
      <c r="BG268" s="26">
        <v>1.53</v>
      </c>
    </row>
    <row r="269" spans="50:111" ht="21" x14ac:dyDescent="0.25">
      <c r="AX269" s="18">
        <v>15</v>
      </c>
      <c r="AY269" s="112">
        <f>AP44</f>
        <v>8.4600000000000009</v>
      </c>
      <c r="AZ269" s="113" t="s">
        <v>132</v>
      </c>
      <c r="BA269" s="113" t="s">
        <v>6</v>
      </c>
      <c r="BE269" s="134" t="s">
        <v>168</v>
      </c>
      <c r="BF269" s="18" t="s">
        <v>114</v>
      </c>
      <c r="BG269" s="104">
        <f>AN55</f>
        <v>6.41</v>
      </c>
    </row>
    <row r="270" spans="50:111" ht="21" x14ac:dyDescent="0.25">
      <c r="AX270" s="18">
        <v>16</v>
      </c>
      <c r="AY270" s="114">
        <f>AN45</f>
        <v>8.11</v>
      </c>
      <c r="AZ270" s="115" t="s">
        <v>133</v>
      </c>
      <c r="BA270" s="115" t="s">
        <v>7</v>
      </c>
      <c r="BE270" s="135" t="s">
        <v>169</v>
      </c>
      <c r="BF270" s="18" t="s">
        <v>1</v>
      </c>
      <c r="BG270" s="26">
        <v>10.6</v>
      </c>
    </row>
    <row r="271" spans="50:111" ht="21" x14ac:dyDescent="0.25">
      <c r="AX271" s="18">
        <v>17</v>
      </c>
      <c r="AY271" s="114">
        <f>AO45</f>
        <v>8.82</v>
      </c>
      <c r="AZ271" s="115" t="s">
        <v>134</v>
      </c>
      <c r="BA271" s="115" t="s">
        <v>7</v>
      </c>
      <c r="BE271" s="135" t="s">
        <v>169</v>
      </c>
      <c r="BF271" s="18" t="s">
        <v>2</v>
      </c>
      <c r="BG271" s="26">
        <v>9</v>
      </c>
    </row>
    <row r="272" spans="50:111" ht="21" x14ac:dyDescent="0.25">
      <c r="AX272" s="18">
        <v>18</v>
      </c>
      <c r="AY272" s="114">
        <f>AP45</f>
        <v>8.6199999999999992</v>
      </c>
      <c r="AZ272" s="115" t="s">
        <v>135</v>
      </c>
      <c r="BA272" s="115" t="s">
        <v>7</v>
      </c>
      <c r="BE272" s="135" t="s">
        <v>169</v>
      </c>
      <c r="BF272" s="18" t="s">
        <v>3</v>
      </c>
      <c r="BG272" s="26">
        <v>9.44</v>
      </c>
    </row>
    <row r="273" spans="50:59" ht="21" x14ac:dyDescent="0.25">
      <c r="AX273" s="18">
        <v>19</v>
      </c>
      <c r="AY273" s="116">
        <f>AN46</f>
        <v>8.83</v>
      </c>
      <c r="AZ273" s="117" t="s">
        <v>136</v>
      </c>
      <c r="BA273" s="117" t="s">
        <v>8</v>
      </c>
      <c r="BE273" s="135" t="s">
        <v>169</v>
      </c>
      <c r="BF273" s="18" t="s">
        <v>5</v>
      </c>
      <c r="BG273" s="26">
        <v>9.23</v>
      </c>
    </row>
    <row r="274" spans="50:59" ht="21" x14ac:dyDescent="0.25">
      <c r="AX274" s="18">
        <v>20</v>
      </c>
      <c r="AY274" s="116">
        <f>AO46</f>
        <v>6.32</v>
      </c>
      <c r="AZ274" s="117" t="s">
        <v>137</v>
      </c>
      <c r="BA274" s="117" t="s">
        <v>8</v>
      </c>
      <c r="BE274" s="135" t="s">
        <v>169</v>
      </c>
      <c r="BF274" s="18" t="s">
        <v>6</v>
      </c>
      <c r="BG274" s="26">
        <v>8.19</v>
      </c>
    </row>
    <row r="275" spans="50:59" ht="21" x14ac:dyDescent="0.25">
      <c r="AX275" s="18">
        <v>21</v>
      </c>
      <c r="AY275" s="116">
        <f>AP46</f>
        <v>9.14</v>
      </c>
      <c r="AZ275" s="117" t="s">
        <v>138</v>
      </c>
      <c r="BA275" s="117" t="s">
        <v>8</v>
      </c>
      <c r="BE275" s="135" t="s">
        <v>169</v>
      </c>
      <c r="BF275" s="18" t="s">
        <v>7</v>
      </c>
      <c r="BG275" s="26">
        <v>8.82</v>
      </c>
    </row>
    <row r="276" spans="50:59" ht="21" x14ac:dyDescent="0.25">
      <c r="AX276" s="18">
        <v>22</v>
      </c>
      <c r="AY276" s="118">
        <f>AN47</f>
        <v>6.27</v>
      </c>
      <c r="AZ276" s="119" t="s">
        <v>139</v>
      </c>
      <c r="BA276" s="119" t="s">
        <v>9</v>
      </c>
      <c r="BE276" s="135" t="s">
        <v>169</v>
      </c>
      <c r="BF276" s="18" t="s">
        <v>8</v>
      </c>
      <c r="BG276" s="26">
        <v>6.32</v>
      </c>
    </row>
    <row r="277" spans="50:59" ht="21" x14ac:dyDescent="0.25">
      <c r="AX277" s="18">
        <v>23</v>
      </c>
      <c r="AY277" s="118">
        <f>AO47</f>
        <v>8.67</v>
      </c>
      <c r="AZ277" s="119" t="s">
        <v>140</v>
      </c>
      <c r="BA277" s="119" t="s">
        <v>9</v>
      </c>
      <c r="BE277" s="135" t="s">
        <v>169</v>
      </c>
      <c r="BF277" s="18" t="s">
        <v>9</v>
      </c>
      <c r="BG277" s="26">
        <v>8.67</v>
      </c>
    </row>
    <row r="278" spans="50:59" ht="21" x14ac:dyDescent="0.25">
      <c r="AX278" s="18">
        <v>24</v>
      </c>
      <c r="AY278" s="118">
        <f>AP47</f>
        <v>8.35</v>
      </c>
      <c r="AZ278" s="119" t="s">
        <v>141</v>
      </c>
      <c r="BA278" s="119" t="s">
        <v>9</v>
      </c>
      <c r="BE278" s="135" t="s">
        <v>169</v>
      </c>
      <c r="BF278" s="18" t="s">
        <v>10</v>
      </c>
      <c r="BG278" s="26">
        <v>8.17</v>
      </c>
    </row>
    <row r="279" spans="50:59" ht="21" x14ac:dyDescent="0.25">
      <c r="AX279" s="18">
        <v>25</v>
      </c>
      <c r="AY279" s="105">
        <f>AN48</f>
        <v>6.79</v>
      </c>
      <c r="AZ279" s="106" t="s">
        <v>142</v>
      </c>
      <c r="BA279" s="106" t="s">
        <v>10</v>
      </c>
      <c r="BE279" s="135" t="s">
        <v>169</v>
      </c>
      <c r="BF279" s="18" t="s">
        <v>11</v>
      </c>
      <c r="BG279" s="26">
        <v>5.83</v>
      </c>
    </row>
    <row r="280" spans="50:59" ht="21" x14ac:dyDescent="0.25">
      <c r="AX280" s="18">
        <v>26</v>
      </c>
      <c r="AY280" s="105">
        <f>AO48</f>
        <v>8.17</v>
      </c>
      <c r="AZ280" s="106" t="s">
        <v>143</v>
      </c>
      <c r="BA280" s="106" t="s">
        <v>10</v>
      </c>
      <c r="BE280" s="135" t="s">
        <v>169</v>
      </c>
      <c r="BF280" s="18" t="s">
        <v>12</v>
      </c>
      <c r="BG280" s="26">
        <v>4.82</v>
      </c>
    </row>
    <row r="281" spans="50:59" ht="21" x14ac:dyDescent="0.25">
      <c r="AX281" s="18">
        <v>27</v>
      </c>
      <c r="AY281" s="105">
        <f>AP48</f>
        <v>5.7</v>
      </c>
      <c r="AZ281" s="106" t="s">
        <v>144</v>
      </c>
      <c r="BA281" s="106" t="s">
        <v>10</v>
      </c>
      <c r="BE281" s="135" t="s">
        <v>169</v>
      </c>
      <c r="BF281" s="18" t="s">
        <v>13</v>
      </c>
      <c r="BG281" s="26">
        <v>4.83</v>
      </c>
    </row>
    <row r="282" spans="50:59" ht="21" x14ac:dyDescent="0.25">
      <c r="AX282" s="18">
        <v>28</v>
      </c>
      <c r="AY282" s="120">
        <f>AN49</f>
        <v>6.95</v>
      </c>
      <c r="AZ282" s="121" t="s">
        <v>145</v>
      </c>
      <c r="BA282" s="121" t="s">
        <v>11</v>
      </c>
      <c r="BE282" s="135" t="s">
        <v>169</v>
      </c>
      <c r="BF282" s="18" t="s">
        <v>14</v>
      </c>
      <c r="BG282" s="26">
        <v>3.46</v>
      </c>
    </row>
    <row r="283" spans="50:59" ht="21" x14ac:dyDescent="0.25">
      <c r="AX283" s="18">
        <v>29</v>
      </c>
      <c r="AY283" s="120">
        <f>AO49</f>
        <v>5.83</v>
      </c>
      <c r="AZ283" s="121" t="s">
        <v>146</v>
      </c>
      <c r="BA283" s="121" t="s">
        <v>11</v>
      </c>
      <c r="BE283" s="135" t="s">
        <v>169</v>
      </c>
      <c r="BF283" s="18" t="s">
        <v>15</v>
      </c>
      <c r="BG283" s="26">
        <v>4.46</v>
      </c>
    </row>
    <row r="284" spans="50:59" ht="21" x14ac:dyDescent="0.25">
      <c r="AX284" s="18">
        <v>30</v>
      </c>
      <c r="AY284" s="120">
        <f>AP49</f>
        <v>6.83</v>
      </c>
      <c r="AZ284" s="121" t="s">
        <v>147</v>
      </c>
      <c r="BA284" s="121" t="s">
        <v>11</v>
      </c>
      <c r="BE284" s="135" t="s">
        <v>169</v>
      </c>
      <c r="BF284" s="18" t="s">
        <v>113</v>
      </c>
      <c r="BG284" s="26">
        <v>1.3</v>
      </c>
    </row>
    <row r="285" spans="50:59" ht="21" x14ac:dyDescent="0.25">
      <c r="AX285" s="18">
        <v>31</v>
      </c>
      <c r="AY285" s="122">
        <f>AN50</f>
        <v>6.55</v>
      </c>
      <c r="AZ285" s="123" t="s">
        <v>148</v>
      </c>
      <c r="BA285" s="123" t="s">
        <v>12</v>
      </c>
      <c r="BE285" s="135" t="s">
        <v>169</v>
      </c>
      <c r="BF285" s="18" t="s">
        <v>114</v>
      </c>
      <c r="BG285" s="26">
        <v>7.83</v>
      </c>
    </row>
    <row r="286" spans="50:59" ht="21" x14ac:dyDescent="0.25">
      <c r="AX286" s="18">
        <v>32</v>
      </c>
      <c r="AY286" s="122">
        <f>AO50</f>
        <v>4.82</v>
      </c>
      <c r="AZ286" s="123" t="s">
        <v>149</v>
      </c>
      <c r="BA286" s="123" t="s">
        <v>12</v>
      </c>
      <c r="BE286" s="136" t="s">
        <v>170</v>
      </c>
      <c r="BF286" s="18" t="s">
        <v>1</v>
      </c>
      <c r="BG286" s="26">
        <v>10.83</v>
      </c>
    </row>
    <row r="287" spans="50:59" ht="21" x14ac:dyDescent="0.25">
      <c r="AX287" s="18">
        <v>33</v>
      </c>
      <c r="AY287" s="122">
        <f>AP50</f>
        <v>8.1</v>
      </c>
      <c r="AZ287" s="123" t="s">
        <v>150</v>
      </c>
      <c r="BA287" s="123" t="s">
        <v>12</v>
      </c>
      <c r="BE287" s="136" t="s">
        <v>170</v>
      </c>
      <c r="BF287" s="18" t="s">
        <v>2</v>
      </c>
      <c r="BG287" s="26">
        <v>10.49</v>
      </c>
    </row>
    <row r="288" spans="50:59" ht="21" x14ac:dyDescent="0.25">
      <c r="AX288" s="18">
        <v>34</v>
      </c>
      <c r="AY288" s="124">
        <f>AN51</f>
        <v>6</v>
      </c>
      <c r="AZ288" s="125" t="s">
        <v>151</v>
      </c>
      <c r="BA288" s="125" t="s">
        <v>13</v>
      </c>
      <c r="BE288" s="136" t="s">
        <v>170</v>
      </c>
      <c r="BF288" s="18" t="s">
        <v>3</v>
      </c>
      <c r="BG288" s="26">
        <v>10.19</v>
      </c>
    </row>
    <row r="289" spans="50:59" ht="21" x14ac:dyDescent="0.25">
      <c r="AX289" s="18">
        <v>35</v>
      </c>
      <c r="AY289" s="124">
        <f>AO51</f>
        <v>4.83</v>
      </c>
      <c r="AZ289" s="125" t="s">
        <v>152</v>
      </c>
      <c r="BA289" s="125" t="s">
        <v>13</v>
      </c>
      <c r="BE289" s="136" t="s">
        <v>170</v>
      </c>
      <c r="BF289" s="18" t="s">
        <v>5</v>
      </c>
      <c r="BG289" s="26">
        <v>8.2200000000000006</v>
      </c>
    </row>
    <row r="290" spans="50:59" ht="21" x14ac:dyDescent="0.25">
      <c r="AX290" s="18">
        <v>36</v>
      </c>
      <c r="AY290" s="124">
        <f>AP51</f>
        <v>6.54</v>
      </c>
      <c r="AZ290" s="125" t="s">
        <v>153</v>
      </c>
      <c r="BA290" s="125" t="s">
        <v>13</v>
      </c>
      <c r="BE290" s="136" t="s">
        <v>170</v>
      </c>
      <c r="BF290" s="18" t="s">
        <v>6</v>
      </c>
      <c r="BG290" s="26">
        <v>8.4600000000000009</v>
      </c>
    </row>
    <row r="291" spans="50:59" ht="21" x14ac:dyDescent="0.25">
      <c r="AX291" s="18">
        <v>37</v>
      </c>
      <c r="AY291" s="120">
        <f>AN52</f>
        <v>6.11</v>
      </c>
      <c r="AZ291" s="121" t="s">
        <v>154</v>
      </c>
      <c r="BA291" s="121" t="s">
        <v>14</v>
      </c>
      <c r="BE291" s="136" t="s">
        <v>170</v>
      </c>
      <c r="BF291" s="18" t="s">
        <v>7</v>
      </c>
      <c r="BG291" s="26">
        <v>8.6199999999999992</v>
      </c>
    </row>
    <row r="292" spans="50:59" ht="21" x14ac:dyDescent="0.25">
      <c r="AX292" s="18">
        <v>38</v>
      </c>
      <c r="AY292" s="120">
        <f>AO52</f>
        <v>3.46</v>
      </c>
      <c r="AZ292" s="121" t="s">
        <v>155</v>
      </c>
      <c r="BA292" s="121" t="s">
        <v>14</v>
      </c>
      <c r="BE292" s="136" t="s">
        <v>170</v>
      </c>
      <c r="BF292" s="18" t="s">
        <v>8</v>
      </c>
      <c r="BG292" s="26">
        <v>9.14</v>
      </c>
    </row>
    <row r="293" spans="50:59" ht="21" x14ac:dyDescent="0.25">
      <c r="AX293" s="18">
        <v>39</v>
      </c>
      <c r="AY293" s="120">
        <f>AP52</f>
        <v>5.51</v>
      </c>
      <c r="AZ293" s="121" t="s">
        <v>156</v>
      </c>
      <c r="BA293" s="121" t="s">
        <v>14</v>
      </c>
      <c r="BE293" s="136" t="s">
        <v>170</v>
      </c>
      <c r="BF293" s="18" t="s">
        <v>9</v>
      </c>
      <c r="BG293" s="26">
        <v>8.35</v>
      </c>
    </row>
    <row r="294" spans="50:59" ht="21" x14ac:dyDescent="0.25">
      <c r="AX294" s="18">
        <v>40</v>
      </c>
      <c r="AY294" s="117">
        <f>AN53</f>
        <v>5.39</v>
      </c>
      <c r="AZ294" s="117" t="s">
        <v>157</v>
      </c>
      <c r="BA294" s="117" t="s">
        <v>15</v>
      </c>
      <c r="BE294" s="136" t="s">
        <v>170</v>
      </c>
      <c r="BF294" s="18" t="s">
        <v>10</v>
      </c>
      <c r="BG294" s="26">
        <v>5.7</v>
      </c>
    </row>
    <row r="295" spans="50:59" ht="21" x14ac:dyDescent="0.25">
      <c r="AX295" s="18">
        <v>41</v>
      </c>
      <c r="AY295" s="117">
        <f>AO53</f>
        <v>4.46</v>
      </c>
      <c r="AZ295" s="117" t="s">
        <v>158</v>
      </c>
      <c r="BA295" s="117" t="s">
        <v>15</v>
      </c>
      <c r="BE295" s="136" t="s">
        <v>170</v>
      </c>
      <c r="BF295" s="18" t="s">
        <v>11</v>
      </c>
      <c r="BG295" s="26">
        <v>6.83</v>
      </c>
    </row>
    <row r="296" spans="50:59" ht="21" x14ac:dyDescent="0.25">
      <c r="AX296" s="18">
        <v>42</v>
      </c>
      <c r="AY296" s="117">
        <f>AP53</f>
        <v>5.07</v>
      </c>
      <c r="AZ296" s="117" t="s">
        <v>159</v>
      </c>
      <c r="BA296" s="117" t="s">
        <v>15</v>
      </c>
      <c r="BE296" s="136" t="s">
        <v>170</v>
      </c>
      <c r="BF296" s="18" t="s">
        <v>12</v>
      </c>
      <c r="BG296" s="26">
        <v>8.1</v>
      </c>
    </row>
    <row r="297" spans="50:59" ht="21" x14ac:dyDescent="0.25">
      <c r="AX297" s="18">
        <v>43</v>
      </c>
      <c r="AY297" s="124">
        <f>AN54</f>
        <v>1.53</v>
      </c>
      <c r="AZ297" s="125" t="s">
        <v>160</v>
      </c>
      <c r="BA297" s="125" t="s">
        <v>113</v>
      </c>
      <c r="BE297" s="136" t="s">
        <v>170</v>
      </c>
      <c r="BF297" s="18" t="s">
        <v>13</v>
      </c>
      <c r="BG297" s="26">
        <v>6.54</v>
      </c>
    </row>
    <row r="298" spans="50:59" ht="21" x14ac:dyDescent="0.25">
      <c r="AX298" s="18">
        <v>44</v>
      </c>
      <c r="AY298" s="124">
        <f>AO54</f>
        <v>1.3</v>
      </c>
      <c r="AZ298" s="125" t="s">
        <v>161</v>
      </c>
      <c r="BA298" s="125" t="s">
        <v>113</v>
      </c>
      <c r="BE298" s="136" t="s">
        <v>170</v>
      </c>
      <c r="BF298" s="18" t="s">
        <v>14</v>
      </c>
      <c r="BG298" s="26">
        <v>5.51</v>
      </c>
    </row>
    <row r="299" spans="50:59" ht="21" x14ac:dyDescent="0.25">
      <c r="AX299" s="18">
        <v>45</v>
      </c>
      <c r="AY299" s="124">
        <f>AP54</f>
        <v>1.8</v>
      </c>
      <c r="AZ299" s="125" t="s">
        <v>162</v>
      </c>
      <c r="BA299" s="125" t="s">
        <v>113</v>
      </c>
      <c r="BE299" s="136" t="s">
        <v>170</v>
      </c>
      <c r="BF299" s="18" t="s">
        <v>15</v>
      </c>
      <c r="BG299" s="26">
        <v>5.07</v>
      </c>
    </row>
    <row r="300" spans="50:59" ht="21" x14ac:dyDescent="0.25">
      <c r="AX300" s="18">
        <v>46</v>
      </c>
      <c r="AY300" s="117">
        <f>AN55</f>
        <v>6.41</v>
      </c>
      <c r="AZ300" s="117" t="s">
        <v>163</v>
      </c>
      <c r="BA300" s="117" t="s">
        <v>114</v>
      </c>
      <c r="BE300" s="136" t="s">
        <v>170</v>
      </c>
      <c r="BF300" s="18" t="s">
        <v>113</v>
      </c>
      <c r="BG300" s="26">
        <v>1.8</v>
      </c>
    </row>
    <row r="301" spans="50:59" ht="21" x14ac:dyDescent="0.25">
      <c r="AX301" s="18">
        <v>47</v>
      </c>
      <c r="AY301" s="117">
        <f>AO55</f>
        <v>7.83</v>
      </c>
      <c r="AZ301" s="117" t="s">
        <v>164</v>
      </c>
      <c r="BA301" s="117" t="s">
        <v>114</v>
      </c>
      <c r="BE301" s="136" t="s">
        <v>170</v>
      </c>
      <c r="BF301" s="18" t="s">
        <v>114</v>
      </c>
      <c r="BG301" s="26">
        <v>5.83</v>
      </c>
    </row>
    <row r="302" spans="50:59" ht="21" x14ac:dyDescent="0.25">
      <c r="AX302" s="18">
        <v>48</v>
      </c>
      <c r="AY302" s="117">
        <f>AP55</f>
        <v>5.83</v>
      </c>
      <c r="AZ302" s="117" t="s">
        <v>165</v>
      </c>
      <c r="BA302" s="117" t="s">
        <v>114</v>
      </c>
    </row>
  </sheetData>
  <sortState ref="AW185:AX200">
    <sortCondition descending="1" ref="AX185:AX200"/>
  </sortState>
  <phoneticPr fontId="16" type="noConversion"/>
  <hyperlinks>
    <hyperlink ref="AX102" r:id="rId1"/>
    <hyperlink ref="K55" location="'ANOVA RCBD'!CN247" display="QUY TRÌNH THỰC HIỆN Ở ĐÂY: XEM Ô CN247 TRONG FILE NÀY"/>
  </hyperlinks>
  <pageMargins left="0.7" right="0.7" top="0.75" bottom="0.75" header="0.3" footer="0.3"/>
  <pageSetup orientation="portrait" horizontalDpi="200" verticalDpi="200" r:id="rId2"/>
  <drawing r:id="rId3"/>
  <legacyDrawing r:id="rId4"/>
  <oleObjects>
    <mc:AlternateContent xmlns:mc="http://schemas.openxmlformats.org/markup-compatibility/2006">
      <mc:Choice Requires="x14">
        <oleObject progId="Equation.DSMT4" shapeId="1025" r:id="rId5">
          <objectPr defaultSize="0" autoPict="0" r:id="rId6">
            <anchor moveWithCells="1">
              <from>
                <xdr:col>38</xdr:col>
                <xdr:colOff>28575</xdr:colOff>
                <xdr:row>64</xdr:row>
                <xdr:rowOff>95250</xdr:rowOff>
              </from>
              <to>
                <xdr:col>39</xdr:col>
                <xdr:colOff>609600</xdr:colOff>
                <xdr:row>68</xdr:row>
                <xdr:rowOff>0</xdr:rowOff>
              </to>
            </anchor>
          </objectPr>
        </oleObject>
      </mc:Choice>
      <mc:Fallback>
        <oleObject progId="Equation.DSMT4" shapeId="1025" r:id="rId5"/>
      </mc:Fallback>
    </mc:AlternateContent>
    <mc:AlternateContent xmlns:mc="http://schemas.openxmlformats.org/markup-compatibility/2006">
      <mc:Choice Requires="x14">
        <oleObject progId="Equation.DSMT4" shapeId="1028" r:id="rId7">
          <objectPr defaultSize="0" autoPict="0" r:id="rId8">
            <anchor moveWithCells="1">
              <from>
                <xdr:col>38</xdr:col>
                <xdr:colOff>85725</xdr:colOff>
                <xdr:row>71</xdr:row>
                <xdr:rowOff>142875</xdr:rowOff>
              </from>
              <to>
                <xdr:col>44</xdr:col>
                <xdr:colOff>361950</xdr:colOff>
                <xdr:row>73</xdr:row>
                <xdr:rowOff>114300</xdr:rowOff>
              </to>
            </anchor>
          </objectPr>
        </oleObject>
      </mc:Choice>
      <mc:Fallback>
        <oleObject progId="Equation.DSMT4" shapeId="1028" r:id="rId7"/>
      </mc:Fallback>
    </mc:AlternateContent>
    <mc:AlternateContent xmlns:mc="http://schemas.openxmlformats.org/markup-compatibility/2006">
      <mc:Choice Requires="x14">
        <oleObject progId="Equation.DSMT4" shapeId="1030" r:id="rId9">
          <objectPr defaultSize="0" autoPict="0" r:id="rId10">
            <anchor moveWithCells="1">
              <from>
                <xdr:col>38</xdr:col>
                <xdr:colOff>57150</xdr:colOff>
                <xdr:row>77</xdr:row>
                <xdr:rowOff>114300</xdr:rowOff>
              </from>
              <to>
                <xdr:col>42</xdr:col>
                <xdr:colOff>95250</xdr:colOff>
                <xdr:row>81</xdr:row>
                <xdr:rowOff>76200</xdr:rowOff>
              </to>
            </anchor>
          </objectPr>
        </oleObject>
      </mc:Choice>
      <mc:Fallback>
        <oleObject progId="Equation.DSMT4" shapeId="1030" r:id="rId9"/>
      </mc:Fallback>
    </mc:AlternateContent>
    <mc:AlternateContent xmlns:mc="http://schemas.openxmlformats.org/markup-compatibility/2006">
      <mc:Choice Requires="x14">
        <oleObject progId="Equation.DSMT4" shapeId="1032" r:id="rId11">
          <objectPr defaultSize="0" autoPict="0" r:id="rId12">
            <anchor moveWithCells="1">
              <from>
                <xdr:col>38</xdr:col>
                <xdr:colOff>57150</xdr:colOff>
                <xdr:row>84</xdr:row>
                <xdr:rowOff>142875</xdr:rowOff>
              </from>
              <to>
                <xdr:col>43</xdr:col>
                <xdr:colOff>2352675</xdr:colOff>
                <xdr:row>87</xdr:row>
                <xdr:rowOff>142875</xdr:rowOff>
              </to>
            </anchor>
          </objectPr>
        </oleObject>
      </mc:Choice>
      <mc:Fallback>
        <oleObject progId="Equation.DSMT4" shapeId="1032" r:id="rId11"/>
      </mc:Fallback>
    </mc:AlternateContent>
    <mc:AlternateContent xmlns:mc="http://schemas.openxmlformats.org/markup-compatibility/2006">
      <mc:Choice Requires="x14">
        <oleObject progId="Equation.DSMT4" shapeId="1033" r:id="rId13">
          <objectPr defaultSize="0" autoPict="0" r:id="rId14">
            <anchor moveWithCells="1">
              <from>
                <xdr:col>38</xdr:col>
                <xdr:colOff>76200</xdr:colOff>
                <xdr:row>91</xdr:row>
                <xdr:rowOff>76200</xdr:rowOff>
              </from>
              <to>
                <xdr:col>40</xdr:col>
                <xdr:colOff>47625</xdr:colOff>
                <xdr:row>93</xdr:row>
                <xdr:rowOff>76200</xdr:rowOff>
              </to>
            </anchor>
          </objectPr>
        </oleObject>
      </mc:Choice>
      <mc:Fallback>
        <oleObject progId="Equation.DSMT4" shapeId="1033" r:id="rId13"/>
      </mc:Fallback>
    </mc:AlternateContent>
    <mc:AlternateContent xmlns:mc="http://schemas.openxmlformats.org/markup-compatibility/2006">
      <mc:Choice Requires="x14">
        <oleObject progId="Equation.DSMT4" shapeId="1035" r:id="rId15">
          <objectPr defaultSize="0" autoPict="0" r:id="rId16">
            <anchor moveWithCells="1">
              <from>
                <xdr:col>42</xdr:col>
                <xdr:colOff>76200</xdr:colOff>
                <xdr:row>100</xdr:row>
                <xdr:rowOff>57150</xdr:rowOff>
              </from>
              <to>
                <xdr:col>42</xdr:col>
                <xdr:colOff>895350</xdr:colOff>
                <xdr:row>102</xdr:row>
                <xdr:rowOff>28575</xdr:rowOff>
              </to>
            </anchor>
          </objectPr>
        </oleObject>
      </mc:Choice>
      <mc:Fallback>
        <oleObject progId="Equation.DSMT4" shapeId="1035" r:id="rId15"/>
      </mc:Fallback>
    </mc:AlternateContent>
    <mc:AlternateContent xmlns:mc="http://schemas.openxmlformats.org/markup-compatibility/2006">
      <mc:Choice Requires="x14">
        <oleObject progId="Equation.DSMT4" shapeId="1036" r:id="rId17">
          <objectPr defaultSize="0" autoPict="0" r:id="rId18">
            <anchor moveWithCells="1">
              <from>
                <xdr:col>42</xdr:col>
                <xdr:colOff>57150</xdr:colOff>
                <xdr:row>104</xdr:row>
                <xdr:rowOff>85725</xdr:rowOff>
              </from>
              <to>
                <xdr:col>42</xdr:col>
                <xdr:colOff>866775</xdr:colOff>
                <xdr:row>106</xdr:row>
                <xdr:rowOff>57150</xdr:rowOff>
              </to>
            </anchor>
          </objectPr>
        </oleObject>
      </mc:Choice>
      <mc:Fallback>
        <oleObject progId="Equation.DSMT4" shapeId="1036" r:id="rId17"/>
      </mc:Fallback>
    </mc:AlternateContent>
    <mc:AlternateContent xmlns:mc="http://schemas.openxmlformats.org/markup-compatibility/2006">
      <mc:Choice Requires="x14">
        <oleObject progId="Equation.DSMT4" shapeId="1037" r:id="rId19">
          <objectPr defaultSize="0" autoPict="0" r:id="rId20">
            <anchor moveWithCells="1">
              <from>
                <xdr:col>42</xdr:col>
                <xdr:colOff>28575</xdr:colOff>
                <xdr:row>108</xdr:row>
                <xdr:rowOff>104775</xdr:rowOff>
              </from>
              <to>
                <xdr:col>42</xdr:col>
                <xdr:colOff>2438400</xdr:colOff>
                <xdr:row>110</xdr:row>
                <xdr:rowOff>0</xdr:rowOff>
              </to>
            </anchor>
          </objectPr>
        </oleObject>
      </mc:Choice>
      <mc:Fallback>
        <oleObject progId="Equation.DSMT4" shapeId="1037" r:id="rId19"/>
      </mc:Fallback>
    </mc:AlternateContent>
    <mc:AlternateContent xmlns:mc="http://schemas.openxmlformats.org/markup-compatibility/2006">
      <mc:Choice Requires="x14">
        <oleObject progId="Equation.DSMT4" shapeId="1038" r:id="rId21">
          <objectPr defaultSize="0" autoPict="0" r:id="rId22">
            <anchor moveWithCells="1">
              <from>
                <xdr:col>44</xdr:col>
                <xdr:colOff>304800</xdr:colOff>
                <xdr:row>99</xdr:row>
                <xdr:rowOff>180975</xdr:rowOff>
              </from>
              <to>
                <xdr:col>44</xdr:col>
                <xdr:colOff>828675</xdr:colOff>
                <xdr:row>102</xdr:row>
                <xdr:rowOff>171450</xdr:rowOff>
              </to>
            </anchor>
          </objectPr>
        </oleObject>
      </mc:Choice>
      <mc:Fallback>
        <oleObject progId="Equation.DSMT4" shapeId="1038" r:id="rId21"/>
      </mc:Fallback>
    </mc:AlternateContent>
    <mc:AlternateContent xmlns:mc="http://schemas.openxmlformats.org/markup-compatibility/2006">
      <mc:Choice Requires="x14">
        <oleObject progId="Equation.DSMT4" shapeId="1039" r:id="rId23">
          <objectPr defaultSize="0" autoPict="0" r:id="rId24">
            <anchor moveWithCells="1">
              <from>
                <xdr:col>44</xdr:col>
                <xdr:colOff>285750</xdr:colOff>
                <xdr:row>104</xdr:row>
                <xdr:rowOff>0</xdr:rowOff>
              </from>
              <to>
                <xdr:col>44</xdr:col>
                <xdr:colOff>857250</xdr:colOff>
                <xdr:row>107</xdr:row>
                <xdr:rowOff>47625</xdr:rowOff>
              </to>
            </anchor>
          </objectPr>
        </oleObject>
      </mc:Choice>
      <mc:Fallback>
        <oleObject progId="Equation.DSMT4" shapeId="1039" r:id="rId23"/>
      </mc:Fallback>
    </mc:AlternateContent>
    <mc:AlternateContent xmlns:mc="http://schemas.openxmlformats.org/markup-compatibility/2006">
      <mc:Choice Requires="x14">
        <oleObject progId="Equation.DSMT4" shapeId="1040" r:id="rId25">
          <objectPr defaultSize="0" autoPict="0" r:id="rId26">
            <anchor moveWithCells="1">
              <from>
                <xdr:col>44</xdr:col>
                <xdr:colOff>95250</xdr:colOff>
                <xdr:row>108</xdr:row>
                <xdr:rowOff>85725</xdr:rowOff>
              </from>
              <to>
                <xdr:col>44</xdr:col>
                <xdr:colOff>1895475</xdr:colOff>
                <xdr:row>111</xdr:row>
                <xdr:rowOff>47625</xdr:rowOff>
              </to>
            </anchor>
          </objectPr>
        </oleObject>
      </mc:Choice>
      <mc:Fallback>
        <oleObject progId="Equation.DSMT4" shapeId="1040" r:id="rId25"/>
      </mc:Fallback>
    </mc:AlternateContent>
    <mc:AlternateContent xmlns:mc="http://schemas.openxmlformats.org/markup-compatibility/2006">
      <mc:Choice Requires="x14">
        <oleObject progId="Equation.DSMT4" shapeId="1041" r:id="rId27">
          <objectPr defaultSize="0" autoPict="0" r:id="rId28">
            <anchor moveWithCells="1">
              <from>
                <xdr:col>46</xdr:col>
                <xdr:colOff>152400</xdr:colOff>
                <xdr:row>100</xdr:row>
                <xdr:rowOff>104775</xdr:rowOff>
              </from>
              <to>
                <xdr:col>46</xdr:col>
                <xdr:colOff>7200900</xdr:colOff>
                <xdr:row>103</xdr:row>
                <xdr:rowOff>104775</xdr:rowOff>
              </to>
            </anchor>
          </objectPr>
        </oleObject>
      </mc:Choice>
      <mc:Fallback>
        <oleObject progId="Equation.DSMT4" shapeId="1041" r:id="rId27"/>
      </mc:Fallback>
    </mc:AlternateContent>
    <mc:AlternateContent xmlns:mc="http://schemas.openxmlformats.org/markup-compatibility/2006">
      <mc:Choice Requires="x14">
        <oleObject progId="Equation.DSMT4" shapeId="1042" r:id="rId29">
          <objectPr defaultSize="0" autoPict="0" r:id="rId30">
            <anchor moveWithCells="1">
              <from>
                <xdr:col>42</xdr:col>
                <xdr:colOff>38100</xdr:colOff>
                <xdr:row>112</xdr:row>
                <xdr:rowOff>114300</xdr:rowOff>
              </from>
              <to>
                <xdr:col>42</xdr:col>
                <xdr:colOff>1581150</xdr:colOff>
                <xdr:row>114</xdr:row>
                <xdr:rowOff>19050</xdr:rowOff>
              </to>
            </anchor>
          </objectPr>
        </oleObject>
      </mc:Choice>
      <mc:Fallback>
        <oleObject progId="Equation.DSMT4" shapeId="1042" r:id="rId29"/>
      </mc:Fallback>
    </mc:AlternateContent>
    <mc:AlternateContent xmlns:mc="http://schemas.openxmlformats.org/markup-compatibility/2006">
      <mc:Choice Requires="x14">
        <oleObject progId="Equation.DSMT4" shapeId="1043" r:id="rId31">
          <objectPr defaultSize="0" autoPict="0" r:id="rId32">
            <anchor moveWithCells="1">
              <from>
                <xdr:col>46</xdr:col>
                <xdr:colOff>133350</xdr:colOff>
                <xdr:row>104</xdr:row>
                <xdr:rowOff>133350</xdr:rowOff>
              </from>
              <to>
                <xdr:col>46</xdr:col>
                <xdr:colOff>7086600</xdr:colOff>
                <xdr:row>107</xdr:row>
                <xdr:rowOff>152400</xdr:rowOff>
              </to>
            </anchor>
          </objectPr>
        </oleObject>
      </mc:Choice>
      <mc:Fallback>
        <oleObject progId="Equation.DSMT4" shapeId="1043" r:id="rId31"/>
      </mc:Fallback>
    </mc:AlternateContent>
    <mc:AlternateContent xmlns:mc="http://schemas.openxmlformats.org/markup-compatibility/2006">
      <mc:Choice Requires="x14">
        <oleObject progId="Equation.DSMT4" shapeId="1047" r:id="rId33">
          <objectPr defaultSize="0" autoPict="0" r:id="rId34">
            <anchor moveWithCells="1">
              <from>
                <xdr:col>53</xdr:col>
                <xdr:colOff>190500</xdr:colOff>
                <xdr:row>126</xdr:row>
                <xdr:rowOff>123825</xdr:rowOff>
              </from>
              <to>
                <xdr:col>69</xdr:col>
                <xdr:colOff>276225</xdr:colOff>
                <xdr:row>154</xdr:row>
                <xdr:rowOff>38100</xdr:rowOff>
              </to>
            </anchor>
          </objectPr>
        </oleObject>
      </mc:Choice>
      <mc:Fallback>
        <oleObject progId="Equation.DSMT4" shapeId="1047" r:id="rId33"/>
      </mc:Fallback>
    </mc:AlternateContent>
    <mc:AlternateContent xmlns:mc="http://schemas.openxmlformats.org/markup-compatibility/2006">
      <mc:Choice Requires="x14">
        <oleObject progId="Equation.DSMT4" shapeId="25" r:id="rId35">
          <objectPr defaultSize="0" autoPict="0" r:id="rId36">
            <anchor moveWithCells="1">
              <from>
                <xdr:col>37</xdr:col>
                <xdr:colOff>561975</xdr:colOff>
                <xdr:row>183</xdr:row>
                <xdr:rowOff>257175</xdr:rowOff>
              </from>
              <to>
                <xdr:col>42</xdr:col>
                <xdr:colOff>971550</xdr:colOff>
                <xdr:row>207</xdr:row>
                <xdr:rowOff>114300</xdr:rowOff>
              </to>
            </anchor>
          </objectPr>
        </oleObject>
      </mc:Choice>
      <mc:Fallback>
        <oleObject progId="Equation.DSMT4" shapeId="1050" r:id="rId35"/>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ANOVA RCBD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dc:creator>
  <cp:lastModifiedBy>V</cp:lastModifiedBy>
  <dcterms:created xsi:type="dcterms:W3CDTF">2022-01-10T06:03:25Z</dcterms:created>
  <dcterms:modified xsi:type="dcterms:W3CDTF">2022-12-13T06:09:03Z</dcterms:modified>
</cp:coreProperties>
</file>