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ner\OneDrive - Stichting Deltares\Desktop\"/>
    </mc:Choice>
  </mc:AlternateContent>
  <xr:revisionPtr revIDLastSave="0" documentId="13_ncr:1_{D0B3438E-B381-4D92-A816-6AEFF113E144}" xr6:coauthVersionLast="44" xr6:coauthVersionMax="45" xr10:uidLastSave="{00000000-0000-0000-0000-000000000000}"/>
  <bookViews>
    <workbookView xWindow="-120" yWindow="-120" windowWidth="29040" windowHeight="15840" activeTab="1" xr2:uid="{E91A9CF0-EC95-4B22-B6FE-4D9ED7A04B21}"/>
  </bookViews>
  <sheets>
    <sheet name="Plaatje" sheetId="9" r:id="rId1"/>
    <sheet name="Nodes" sheetId="7" r:id="rId2"/>
    <sheet name="Edges" sheetId="8" r:id="rId3"/>
  </sheets>
  <definedNames>
    <definedName name="solver_adj" localSheetId="1" hidden="1">Nodes!$AE$4:$AM$12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Nodes!$AE$4:$AM$12</definedName>
    <definedName name="solver_lhs2" localSheetId="1" hidden="1">Nodes!$I$2:$I$10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Nodes!$M$1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Nodes!$R$4:$Z$12</definedName>
    <definedName name="solver_rhs2" localSheetId="1" hidden="1">Nodes!$G$2:$G$10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2" i="8"/>
  <c r="H3" i="8"/>
  <c r="D3" i="8" s="1"/>
  <c r="H4" i="8"/>
  <c r="D4" i="8" s="1"/>
  <c r="H5" i="8"/>
  <c r="D5" i="8" s="1"/>
  <c r="H6" i="8"/>
  <c r="D6" i="8" s="1"/>
  <c r="H7" i="8"/>
  <c r="D7" i="8" s="1"/>
  <c r="H8" i="8"/>
  <c r="D8" i="8" s="1"/>
  <c r="H9" i="8"/>
  <c r="D9" i="8" s="1"/>
  <c r="H10" i="8"/>
  <c r="D10" i="8" s="1"/>
  <c r="H2" i="8"/>
  <c r="D2" i="8" s="1"/>
  <c r="D3" i="7" l="1"/>
  <c r="D4" i="7"/>
  <c r="D2" i="7"/>
  <c r="Z12" i="7"/>
  <c r="Y12" i="7"/>
  <c r="X12" i="7"/>
  <c r="W12" i="7"/>
  <c r="V12" i="7"/>
  <c r="U12" i="7"/>
  <c r="T12" i="7"/>
  <c r="S12" i="7"/>
  <c r="R12" i="7"/>
  <c r="Z11" i="7"/>
  <c r="Y11" i="7"/>
  <c r="X11" i="7"/>
  <c r="W11" i="7"/>
  <c r="V11" i="7"/>
  <c r="U11" i="7"/>
  <c r="T11" i="7"/>
  <c r="S11" i="7"/>
  <c r="R11" i="7"/>
  <c r="Z10" i="7"/>
  <c r="Y10" i="7"/>
  <c r="X10" i="7"/>
  <c r="W10" i="7"/>
  <c r="V10" i="7"/>
  <c r="U10" i="7"/>
  <c r="T10" i="7"/>
  <c r="S10" i="7"/>
  <c r="R10" i="7"/>
  <c r="Z9" i="7"/>
  <c r="Y9" i="7"/>
  <c r="X9" i="7"/>
  <c r="W9" i="7"/>
  <c r="V9" i="7"/>
  <c r="U9" i="7"/>
  <c r="T9" i="7"/>
  <c r="S9" i="7"/>
  <c r="R9" i="7"/>
  <c r="Z8" i="7"/>
  <c r="Y8" i="7"/>
  <c r="X8" i="7"/>
  <c r="W8" i="7"/>
  <c r="V8" i="7"/>
  <c r="U8" i="7"/>
  <c r="T8" i="7"/>
  <c r="S8" i="7"/>
  <c r="R8" i="7"/>
  <c r="Z7" i="7"/>
  <c r="Y7" i="7"/>
  <c r="X7" i="7"/>
  <c r="W7" i="7"/>
  <c r="V7" i="7"/>
  <c r="U7" i="7"/>
  <c r="T7" i="7"/>
  <c r="S7" i="7"/>
  <c r="R7" i="7"/>
  <c r="Z6" i="7"/>
  <c r="Y6" i="7"/>
  <c r="X6" i="7"/>
  <c r="W6" i="7"/>
  <c r="V6" i="7"/>
  <c r="U6" i="7"/>
  <c r="T6" i="7"/>
  <c r="S6" i="7"/>
  <c r="R6" i="7"/>
  <c r="Z5" i="7"/>
  <c r="Y5" i="7"/>
  <c r="X5" i="7"/>
  <c r="W5" i="7"/>
  <c r="V5" i="7"/>
  <c r="U5" i="7"/>
  <c r="T5" i="7"/>
  <c r="S5" i="7"/>
  <c r="R5" i="7"/>
  <c r="Z4" i="7"/>
  <c r="Y4" i="7"/>
  <c r="X4" i="7"/>
  <c r="W4" i="7"/>
  <c r="V4" i="7"/>
  <c r="U4" i="7"/>
  <c r="T4" i="7"/>
  <c r="S4" i="7"/>
  <c r="R4" i="7"/>
  <c r="AD12" i="7"/>
  <c r="AD11" i="7"/>
  <c r="AD10" i="7"/>
  <c r="AD9" i="7"/>
  <c r="AD8" i="7"/>
  <c r="AD7" i="7"/>
  <c r="AD6" i="7"/>
  <c r="AD5" i="7"/>
  <c r="AD4" i="7"/>
  <c r="AM3" i="7"/>
  <c r="AL3" i="7"/>
  <c r="I9" i="7" s="1"/>
  <c r="AK3" i="7"/>
  <c r="AJ3" i="7"/>
  <c r="AI3" i="7"/>
  <c r="AH3" i="7"/>
  <c r="AG3" i="7"/>
  <c r="AF3" i="7"/>
  <c r="AE3" i="7"/>
  <c r="M3" i="7"/>
  <c r="M2" i="7"/>
  <c r="J3" i="7"/>
  <c r="J4" i="7"/>
  <c r="J2" i="7"/>
  <c r="F3" i="8"/>
  <c r="F4" i="8"/>
  <c r="F5" i="8"/>
  <c r="F6" i="8"/>
  <c r="F7" i="8"/>
  <c r="E8" i="8"/>
  <c r="E9" i="8"/>
  <c r="F10" i="8"/>
  <c r="F2" i="8"/>
  <c r="F3" i="7"/>
  <c r="E3" i="7" s="1"/>
  <c r="F4" i="7"/>
  <c r="E4" i="7" s="1"/>
  <c r="F5" i="7"/>
  <c r="E5" i="7" s="1"/>
  <c r="F6" i="7"/>
  <c r="E6" i="7" s="1"/>
  <c r="F7" i="7"/>
  <c r="E7" i="7" s="1"/>
  <c r="F8" i="7"/>
  <c r="E8" i="7" s="1"/>
  <c r="F9" i="7"/>
  <c r="E9" i="7" s="1"/>
  <c r="F10" i="7"/>
  <c r="E10" i="7" s="1"/>
  <c r="F2" i="7"/>
  <c r="E2" i="7" s="1"/>
  <c r="I10" i="7" l="1"/>
  <c r="I2" i="7"/>
  <c r="I6" i="7"/>
  <c r="I7" i="7"/>
  <c r="I8" i="7"/>
  <c r="I5" i="7"/>
  <c r="I4" i="7"/>
  <c r="I3" i="7"/>
  <c r="E7" i="8"/>
  <c r="E6" i="8"/>
  <c r="F9" i="8"/>
  <c r="F8" i="8"/>
  <c r="E5" i="8"/>
  <c r="E2" i="8"/>
  <c r="E4" i="8"/>
  <c r="E3" i="8"/>
  <c r="E10" i="8"/>
  <c r="J5" i="7" l="1"/>
  <c r="D5" i="7" s="1"/>
  <c r="J6" i="7"/>
  <c r="D6" i="7" s="1"/>
  <c r="J7" i="7"/>
  <c r="D7" i="7" s="1"/>
  <c r="J8" i="7"/>
  <c r="D8" i="7" s="1"/>
  <c r="J9" i="7"/>
  <c r="D9" i="7" s="1"/>
  <c r="J10" i="7"/>
  <c r="D10" i="7" s="1"/>
  <c r="M4" i="7" l="1"/>
  <c r="M1" i="7"/>
</calcChain>
</file>

<file path=xl/sharedStrings.xml><?xml version="1.0" encoding="utf-8"?>
<sst xmlns="http://schemas.openxmlformats.org/spreadsheetml/2006/main" count="91" uniqueCount="30">
  <si>
    <t>From</t>
  </si>
  <si>
    <t>To</t>
  </si>
  <si>
    <t>Net flow</t>
  </si>
  <si>
    <t>S1</t>
  </si>
  <si>
    <t>S2</t>
  </si>
  <si>
    <t>S3</t>
  </si>
  <si>
    <t>D1</t>
  </si>
  <si>
    <t>D2</t>
  </si>
  <si>
    <t>D3</t>
  </si>
  <si>
    <t>D4</t>
  </si>
  <si>
    <t>D5</t>
  </si>
  <si>
    <t>D6</t>
  </si>
  <si>
    <t>Flow</t>
  </si>
  <si>
    <t>Capacity</t>
  </si>
  <si>
    <t>ID</t>
  </si>
  <si>
    <t>color</t>
  </si>
  <si>
    <t>Xpos</t>
  </si>
  <si>
    <t>Ypos</t>
  </si>
  <si>
    <t>width</t>
  </si>
  <si>
    <t>size</t>
  </si>
  <si>
    <t>supply</t>
  </si>
  <si>
    <t>demand</t>
  </si>
  <si>
    <t>Penalty points</t>
  </si>
  <si>
    <t>FromIndex</t>
  </si>
  <si>
    <t>ToIndex</t>
  </si>
  <si>
    <t>supply+demand</t>
  </si>
  <si>
    <t>Sum of penalty points</t>
  </si>
  <si>
    <t>Sum of demands</t>
  </si>
  <si>
    <t>Sum of supplies</t>
  </si>
  <si>
    <t>Sum of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</si>
</sst>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3"/>
    <xf numFmtId="0" fontId="1" fillId="2" borderId="1" xfId="1"/>
    <xf numFmtId="0" fontId="2" fillId="3" borderId="1" xfId="2"/>
  </cellXfs>
  <cellStyles count="4">
    <cellStyle name="Calculation" xfId="2" builtinId="22"/>
    <cellStyle name="Input" xfId="1" builtinId="20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160020</xdr:colOff>
      <xdr:row>31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00" t="22564" b="1591"/>
        <a:stretch/>
      </xdr:blipFill>
      <xdr:spPr>
        <a:xfrm>
          <a:off x="0" y="0"/>
          <a:ext cx="9304020" cy="58140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14</xdr:row>
      <xdr:rowOff>9525</xdr:rowOff>
    </xdr:from>
    <xdr:to>
      <xdr:col>14</xdr:col>
      <xdr:colOff>541020</xdr:colOff>
      <xdr:row>45</xdr:row>
      <xdr:rowOff>154305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8186CD-5066-4818-857C-33826D39D6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00" t="22564" b="1591"/>
        <a:stretch/>
      </xdr:blipFill>
      <xdr:spPr>
        <a:xfrm>
          <a:off x="628650" y="2676525"/>
          <a:ext cx="9304020" cy="60502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72AE5-30E9-4D70-A7C1-C1B31E0EA715}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66EE-6419-422B-91D5-DD9A7000A157}">
  <sheetPr codeName="Sheet3"/>
  <dimension ref="A1:AM12"/>
  <sheetViews>
    <sheetView tabSelected="1" zoomScale="70" zoomScaleNormal="70" workbookViewId="0">
      <selection activeCell="P27" sqref="P27"/>
    </sheetView>
  </sheetViews>
  <sheetFormatPr defaultRowHeight="15" x14ac:dyDescent="0.25"/>
  <cols>
    <col min="9" max="9" width="12.7109375" bestFit="1" customWidth="1"/>
    <col min="12" max="12" width="18.7109375" bestFit="1" customWidth="1"/>
    <col min="14" max="14" width="8.85546875" customWidth="1"/>
  </cols>
  <sheetData>
    <row r="1" spans="1:39" x14ac:dyDescent="0.25">
      <c r="A1" s="1" t="s">
        <v>14</v>
      </c>
      <c r="B1" s="1" t="s">
        <v>16</v>
      </c>
      <c r="C1" s="1" t="s">
        <v>17</v>
      </c>
      <c r="D1" s="1" t="s">
        <v>15</v>
      </c>
      <c r="E1" s="1" t="s">
        <v>19</v>
      </c>
      <c r="F1" s="3" t="s">
        <v>25</v>
      </c>
      <c r="G1" t="s">
        <v>20</v>
      </c>
      <c r="H1" t="s">
        <v>21</v>
      </c>
      <c r="I1" t="s">
        <v>2</v>
      </c>
      <c r="J1" t="s">
        <v>22</v>
      </c>
      <c r="L1" t="s">
        <v>26</v>
      </c>
      <c r="M1">
        <f>SUM(J2:J10)</f>
        <v>520</v>
      </c>
      <c r="O1" t="s">
        <v>13</v>
      </c>
      <c r="R1" t="s">
        <v>1</v>
      </c>
      <c r="AB1" t="s">
        <v>12</v>
      </c>
      <c r="AE1" t="s">
        <v>1</v>
      </c>
    </row>
    <row r="2" spans="1:39" x14ac:dyDescent="0.25">
      <c r="A2" t="s">
        <v>3</v>
      </c>
      <c r="B2" s="2">
        <v>2.5</v>
      </c>
      <c r="C2" s="2">
        <v>12</v>
      </c>
      <c r="D2" s="3" t="str">
        <f>IF(G2+H2&lt;0,"blue",IF(J2&gt;0,"red","yellow"))</f>
        <v>blue</v>
      </c>
      <c r="E2" s="3">
        <f>ABS(F2)*10</f>
        <v>500</v>
      </c>
      <c r="F2" s="3">
        <f>G2+H2</f>
        <v>-50</v>
      </c>
      <c r="G2" s="2">
        <v>-50</v>
      </c>
      <c r="H2" s="2"/>
      <c r="I2" s="3">
        <f>HLOOKUP(A2,$AE$2:$AM$3,2,FALSE)-VLOOKUP(A2,$AC$4:$AD$12,2,FALSE)</f>
        <v>-50</v>
      </c>
      <c r="J2">
        <f>IF(H2=0,0,MAX(0,H2-I2))</f>
        <v>0</v>
      </c>
      <c r="L2" t="s">
        <v>27</v>
      </c>
      <c r="M2">
        <f>SUM(H2:H10)</f>
        <v>850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E2" t="s">
        <v>3</v>
      </c>
      <c r="AF2" t="s">
        <v>4</v>
      </c>
      <c r="AG2" t="s">
        <v>5</v>
      </c>
      <c r="AH2" t="s">
        <v>6</v>
      </c>
      <c r="AI2" t="s">
        <v>7</v>
      </c>
      <c r="AJ2" t="s">
        <v>8</v>
      </c>
      <c r="AK2" t="s">
        <v>9</v>
      </c>
      <c r="AL2" t="s">
        <v>10</v>
      </c>
      <c r="AM2" t="s">
        <v>11</v>
      </c>
    </row>
    <row r="3" spans="1:39" x14ac:dyDescent="0.25">
      <c r="A3" t="s">
        <v>4</v>
      </c>
      <c r="B3" s="2">
        <v>14.1</v>
      </c>
      <c r="C3" s="2">
        <v>18</v>
      </c>
      <c r="D3" s="3" t="str">
        <f t="shared" ref="D3:D10" si="0">IF(G3+H3&lt;0,"blue",IF(J3&gt;0,"red","yellow"))</f>
        <v>blue</v>
      </c>
      <c r="E3" s="3">
        <f t="shared" ref="E3:E10" si="1">ABS(F3)*10</f>
        <v>2000</v>
      </c>
      <c r="F3" s="3">
        <f t="shared" ref="F3:F10" si="2">G3+H3</f>
        <v>-200</v>
      </c>
      <c r="G3" s="2">
        <v>-200</v>
      </c>
      <c r="H3" s="2"/>
      <c r="I3" s="3">
        <f t="shared" ref="I3:I10" si="3">HLOOKUP(A3,$AE$2:$AM$3,2,FALSE)-VLOOKUP(A3,$AC$4:$AD$12,2,FALSE)</f>
        <v>-200.00000096907684</v>
      </c>
      <c r="J3">
        <f t="shared" ref="J3:J10" si="4">IF(H3=0,0,MAX(0,H3-I3))</f>
        <v>0</v>
      </c>
      <c r="L3" t="s">
        <v>28</v>
      </c>
      <c r="M3">
        <f>SUM(G2:G10)</f>
        <v>-550</v>
      </c>
      <c r="AE3">
        <f>SUM(AE4:AE12)</f>
        <v>0</v>
      </c>
      <c r="AF3">
        <f t="shared" ref="AF3:AM3" si="5">SUM(AF4:AF12)</f>
        <v>0</v>
      </c>
      <c r="AG3">
        <f t="shared" si="5"/>
        <v>0</v>
      </c>
      <c r="AH3">
        <f t="shared" si="5"/>
        <v>30</v>
      </c>
      <c r="AI3">
        <f t="shared" si="5"/>
        <v>140.00000098801664</v>
      </c>
      <c r="AJ3">
        <f t="shared" si="5"/>
        <v>29.999999999999996</v>
      </c>
      <c r="AK3">
        <f t="shared" si="5"/>
        <v>20</v>
      </c>
      <c r="AL3">
        <f t="shared" si="5"/>
        <v>149.99999926757806</v>
      </c>
      <c r="AM3">
        <f t="shared" si="5"/>
        <v>29.999999981060206</v>
      </c>
    </row>
    <row r="4" spans="1:39" x14ac:dyDescent="0.25">
      <c r="A4" t="s">
        <v>5</v>
      </c>
      <c r="B4" s="2">
        <v>14</v>
      </c>
      <c r="C4" s="2">
        <v>0.5</v>
      </c>
      <c r="D4" s="3" t="str">
        <f t="shared" si="0"/>
        <v>blue</v>
      </c>
      <c r="E4" s="3">
        <f t="shared" si="1"/>
        <v>3000</v>
      </c>
      <c r="F4" s="3">
        <f t="shared" si="2"/>
        <v>-300</v>
      </c>
      <c r="G4" s="2">
        <v>-300</v>
      </c>
      <c r="H4" s="2"/>
      <c r="I4" s="3">
        <f t="shared" si="3"/>
        <v>-100</v>
      </c>
      <c r="J4">
        <f t="shared" si="4"/>
        <v>0</v>
      </c>
      <c r="L4" t="s">
        <v>29</v>
      </c>
      <c r="M4">
        <f>SUMIF(I2:I10,"&gt;0",I2:I10)</f>
        <v>350.00000096907684</v>
      </c>
      <c r="O4" t="s">
        <v>0</v>
      </c>
      <c r="P4" t="s">
        <v>3</v>
      </c>
      <c r="R4" s="3">
        <f>SUMPRODUCT((Edges!$A$2:$A$200=$P4)*(Edges!$B$2:$B$200=R$2)*Edges!$C$2:$C$200)</f>
        <v>0</v>
      </c>
      <c r="S4" s="3">
        <f>SUMPRODUCT((Edges!$A$2:$A$200=$P4)*(Edges!$B$2:$B$200=S$2)*Edges!$C$2:$C$200)</f>
        <v>0</v>
      </c>
      <c r="T4" s="3">
        <f>SUMPRODUCT((Edges!$A$2:$A$200=$P4)*(Edges!$B$2:$B$200=T$2)*Edges!$C$2:$C$200)</f>
        <v>0</v>
      </c>
      <c r="U4" s="3">
        <f>SUMPRODUCT((Edges!$A$2:$A$200=$P4)*(Edges!$B$2:$B$200=U$2)*Edges!$C$2:$C$200)</f>
        <v>200</v>
      </c>
      <c r="V4" s="3">
        <f>SUMPRODUCT((Edges!$A$2:$A$200=$P4)*(Edges!$B$2:$B$200=V$2)*Edges!$C$2:$C$200)</f>
        <v>0</v>
      </c>
      <c r="W4" s="3">
        <f>SUMPRODUCT((Edges!$A$2:$A$200=$P4)*(Edges!$B$2:$B$200=W$2)*Edges!$C$2:$C$200)</f>
        <v>0</v>
      </c>
      <c r="X4" s="3">
        <f>SUMPRODUCT((Edges!$A$2:$A$200=$P4)*(Edges!$B$2:$B$200=X$2)*Edges!$C$2:$C$200)</f>
        <v>20</v>
      </c>
      <c r="Y4" s="3">
        <f>SUMPRODUCT((Edges!$A$2:$A$200=$P4)*(Edges!$B$2:$B$200=Y$2)*Edges!$C$2:$C$200)</f>
        <v>0</v>
      </c>
      <c r="Z4" s="3">
        <f>SUMPRODUCT((Edges!$A$2:$A$200=$P4)*(Edges!$B$2:$B$200=Z$2)*Edges!$C$2:$C$200)</f>
        <v>0</v>
      </c>
      <c r="AB4" t="s">
        <v>0</v>
      </c>
      <c r="AC4" t="s">
        <v>3</v>
      </c>
      <c r="AD4">
        <f>SUM(AE4:AM4)</f>
        <v>50</v>
      </c>
      <c r="AE4">
        <v>0</v>
      </c>
      <c r="AF4">
        <v>0</v>
      </c>
      <c r="AG4">
        <v>0</v>
      </c>
      <c r="AH4">
        <v>30</v>
      </c>
      <c r="AI4">
        <v>0</v>
      </c>
      <c r="AJ4">
        <v>0</v>
      </c>
      <c r="AK4">
        <v>20</v>
      </c>
      <c r="AL4">
        <v>0</v>
      </c>
      <c r="AM4">
        <v>0</v>
      </c>
    </row>
    <row r="5" spans="1:39" x14ac:dyDescent="0.25">
      <c r="A5" t="s">
        <v>6</v>
      </c>
      <c r="B5" s="2">
        <v>6</v>
      </c>
      <c r="C5" s="2">
        <v>15</v>
      </c>
      <c r="D5" s="3" t="str">
        <f t="shared" si="0"/>
        <v>red</v>
      </c>
      <c r="E5" s="3">
        <f t="shared" si="1"/>
        <v>1800</v>
      </c>
      <c r="F5" s="3">
        <f t="shared" si="2"/>
        <v>180</v>
      </c>
      <c r="G5" s="2">
        <v>0</v>
      </c>
      <c r="H5" s="2">
        <v>180</v>
      </c>
      <c r="I5" s="3">
        <f t="shared" si="3"/>
        <v>30</v>
      </c>
      <c r="J5">
        <f t="shared" si="4"/>
        <v>150</v>
      </c>
      <c r="P5" t="s">
        <v>4</v>
      </c>
      <c r="R5" s="3">
        <f>SUMPRODUCT((Edges!$A$2:$A$200=$P5)*(Edges!$B$2:$B$200=R$2)*Edges!$C$2:$C$200)</f>
        <v>0</v>
      </c>
      <c r="S5" s="3">
        <f>SUMPRODUCT((Edges!$A$2:$A$200=$P5)*(Edges!$B$2:$B$200=S$2)*Edges!$C$2:$C$200)</f>
        <v>0</v>
      </c>
      <c r="T5" s="3">
        <f>SUMPRODUCT((Edges!$A$2:$A$200=$P5)*(Edges!$B$2:$B$200=T$2)*Edges!$C$2:$C$200)</f>
        <v>0</v>
      </c>
      <c r="U5" s="3">
        <f>SUMPRODUCT((Edges!$A$2:$A$200=$P5)*(Edges!$B$2:$B$200=U$2)*Edges!$C$2:$C$200)</f>
        <v>0</v>
      </c>
      <c r="V5" s="3">
        <f>SUMPRODUCT((Edges!$A$2:$A$200=$P5)*(Edges!$B$2:$B$200=V$2)*Edges!$C$2:$C$200)</f>
        <v>200</v>
      </c>
      <c r="W5" s="3">
        <f>SUMPRODUCT((Edges!$A$2:$A$200=$P5)*(Edges!$B$2:$B$200=W$2)*Edges!$C$2:$C$200)</f>
        <v>30</v>
      </c>
      <c r="X5" s="3">
        <f>SUMPRODUCT((Edges!$A$2:$A$200=$P5)*(Edges!$B$2:$B$200=X$2)*Edges!$C$2:$C$200)</f>
        <v>0</v>
      </c>
      <c r="Y5" s="3">
        <f>SUMPRODUCT((Edges!$A$2:$A$200=$P5)*(Edges!$B$2:$B$200=Y$2)*Edges!$C$2:$C$200)</f>
        <v>0</v>
      </c>
      <c r="Z5" s="3">
        <f>SUMPRODUCT((Edges!$A$2:$A$200=$P5)*(Edges!$B$2:$B$200=Z$2)*Edges!$C$2:$C$200)</f>
        <v>100</v>
      </c>
      <c r="AC5" t="s">
        <v>4</v>
      </c>
      <c r="AD5">
        <f t="shared" ref="AD5:AD12" si="6">SUM(AE5:AM5)</f>
        <v>200.00000096907684</v>
      </c>
      <c r="AE5">
        <v>0</v>
      </c>
      <c r="AF5">
        <v>0</v>
      </c>
      <c r="AG5">
        <v>0</v>
      </c>
      <c r="AH5">
        <v>0</v>
      </c>
      <c r="AI5">
        <v>140.00000098801664</v>
      </c>
      <c r="AJ5">
        <v>29.999999999999996</v>
      </c>
      <c r="AK5">
        <v>0</v>
      </c>
      <c r="AL5">
        <v>0</v>
      </c>
      <c r="AM5">
        <v>29.999999981060206</v>
      </c>
    </row>
    <row r="6" spans="1:39" x14ac:dyDescent="0.25">
      <c r="A6" t="s">
        <v>7</v>
      </c>
      <c r="B6" s="2">
        <v>9.8000000000000007</v>
      </c>
      <c r="C6" s="2">
        <v>21.8</v>
      </c>
      <c r="D6" s="3" t="str">
        <f t="shared" si="0"/>
        <v>yellow</v>
      </c>
      <c r="E6" s="3">
        <f t="shared" si="1"/>
        <v>1400</v>
      </c>
      <c r="F6" s="3">
        <f t="shared" si="2"/>
        <v>140</v>
      </c>
      <c r="G6" s="2">
        <v>0</v>
      </c>
      <c r="H6" s="2">
        <v>140</v>
      </c>
      <c r="I6" s="3">
        <f t="shared" si="3"/>
        <v>140.00000098801664</v>
      </c>
      <c r="J6">
        <f t="shared" si="4"/>
        <v>0</v>
      </c>
      <c r="P6" t="s">
        <v>5</v>
      </c>
      <c r="R6" s="3">
        <f>SUMPRODUCT((Edges!$A$2:$A$200=$P6)*(Edges!$B$2:$B$200=R$2)*Edges!$C$2:$C$200)</f>
        <v>0</v>
      </c>
      <c r="S6" s="3">
        <f>SUMPRODUCT((Edges!$A$2:$A$200=$P6)*(Edges!$B$2:$B$200=S$2)*Edges!$C$2:$C$200)</f>
        <v>0</v>
      </c>
      <c r="T6" s="3">
        <f>SUMPRODUCT((Edges!$A$2:$A$200=$P6)*(Edges!$B$2:$B$200=T$2)*Edges!$C$2:$C$200)</f>
        <v>0</v>
      </c>
      <c r="U6" s="3">
        <f>SUMPRODUCT((Edges!$A$2:$A$200=$P6)*(Edges!$B$2:$B$200=U$2)*Edges!$C$2:$C$200)</f>
        <v>0</v>
      </c>
      <c r="V6" s="3">
        <f>SUMPRODUCT((Edges!$A$2:$A$200=$P6)*(Edges!$B$2:$B$200=V$2)*Edges!$C$2:$C$200)</f>
        <v>0</v>
      </c>
      <c r="W6" s="3">
        <f>SUMPRODUCT((Edges!$A$2:$A$200=$P6)*(Edges!$B$2:$B$200=W$2)*Edges!$C$2:$C$200)</f>
        <v>0</v>
      </c>
      <c r="X6" s="3">
        <f>SUMPRODUCT((Edges!$A$2:$A$200=$P6)*(Edges!$B$2:$B$200=X$2)*Edges!$C$2:$C$200)</f>
        <v>0</v>
      </c>
      <c r="Y6" s="3">
        <f>SUMPRODUCT((Edges!$A$2:$A$200=$P6)*(Edges!$B$2:$B$200=Y$2)*Edges!$C$2:$C$200)</f>
        <v>100</v>
      </c>
      <c r="Z6" s="3">
        <f>SUMPRODUCT((Edges!$A$2:$A$200=$P6)*(Edges!$B$2:$B$200=Z$2)*Edges!$C$2:$C$200)</f>
        <v>0</v>
      </c>
      <c r="AC6" t="s">
        <v>5</v>
      </c>
      <c r="AD6">
        <f t="shared" si="6"/>
        <v>100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100</v>
      </c>
      <c r="AM6">
        <v>0</v>
      </c>
    </row>
    <row r="7" spans="1:39" x14ac:dyDescent="0.25">
      <c r="A7" t="s">
        <v>8</v>
      </c>
      <c r="B7" s="2">
        <v>9.8000000000000007</v>
      </c>
      <c r="C7" s="2">
        <v>12.9</v>
      </c>
      <c r="D7" s="3" t="str">
        <f t="shared" si="0"/>
        <v>red</v>
      </c>
      <c r="E7" s="3">
        <f t="shared" si="1"/>
        <v>200</v>
      </c>
      <c r="F7" s="3">
        <f t="shared" si="2"/>
        <v>20</v>
      </c>
      <c r="G7" s="2">
        <v>0</v>
      </c>
      <c r="H7" s="2">
        <v>20</v>
      </c>
      <c r="I7" s="3">
        <f t="shared" si="3"/>
        <v>1.8939790180638738E-8</v>
      </c>
      <c r="J7">
        <f t="shared" si="4"/>
        <v>19.99999998106021</v>
      </c>
      <c r="P7" t="s">
        <v>6</v>
      </c>
      <c r="R7" s="3">
        <f>SUMPRODUCT((Edges!$A$2:$A$200=$P7)*(Edges!$B$2:$B$200=R$2)*Edges!$C$2:$C$200)</f>
        <v>0</v>
      </c>
      <c r="S7" s="3">
        <f>SUMPRODUCT((Edges!$A$2:$A$200=$P7)*(Edges!$B$2:$B$200=S$2)*Edges!$C$2:$C$200)</f>
        <v>0</v>
      </c>
      <c r="T7" s="3">
        <f>SUMPRODUCT((Edges!$A$2:$A$200=$P7)*(Edges!$B$2:$B$200=T$2)*Edges!$C$2:$C$200)</f>
        <v>0</v>
      </c>
      <c r="U7" s="3">
        <f>SUMPRODUCT((Edges!$A$2:$A$200=$P7)*(Edges!$B$2:$B$200=U$2)*Edges!$C$2:$C$200)</f>
        <v>0</v>
      </c>
      <c r="V7" s="3">
        <f>SUMPRODUCT((Edges!$A$2:$A$200=$P7)*(Edges!$B$2:$B$200=V$2)*Edges!$C$2:$C$200)</f>
        <v>100</v>
      </c>
      <c r="W7" s="3">
        <f>SUMPRODUCT((Edges!$A$2:$A$200=$P7)*(Edges!$B$2:$B$200=W$2)*Edges!$C$2:$C$200)</f>
        <v>0</v>
      </c>
      <c r="X7" s="3">
        <f>SUMPRODUCT((Edges!$A$2:$A$200=$P7)*(Edges!$B$2:$B$200=X$2)*Edges!$C$2:$C$200)</f>
        <v>0</v>
      </c>
      <c r="Y7" s="3">
        <f>SUMPRODUCT((Edges!$A$2:$A$200=$P7)*(Edges!$B$2:$B$200=Y$2)*Edges!$C$2:$C$200)</f>
        <v>0</v>
      </c>
      <c r="Z7" s="3">
        <f>SUMPRODUCT((Edges!$A$2:$A$200=$P7)*(Edges!$B$2:$B$200=Z$2)*Edges!$C$2:$C$200)</f>
        <v>0</v>
      </c>
      <c r="AC7" t="s">
        <v>6</v>
      </c>
      <c r="AD7">
        <f t="shared" si="6"/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</row>
    <row r="8" spans="1:39" x14ac:dyDescent="0.25">
      <c r="A8" t="s">
        <v>9</v>
      </c>
      <c r="B8" s="2">
        <v>6</v>
      </c>
      <c r="C8" s="2">
        <v>5</v>
      </c>
      <c r="D8" s="3" t="str">
        <f t="shared" si="0"/>
        <v>red</v>
      </c>
      <c r="E8" s="3">
        <f t="shared" si="1"/>
        <v>3000</v>
      </c>
      <c r="F8" s="3">
        <f t="shared" si="2"/>
        <v>300</v>
      </c>
      <c r="G8" s="2">
        <v>0</v>
      </c>
      <c r="H8" s="2">
        <v>300</v>
      </c>
      <c r="I8" s="3">
        <f t="shared" si="3"/>
        <v>7.1348212316024728E-7</v>
      </c>
      <c r="J8">
        <f t="shared" si="4"/>
        <v>299.99999928651789</v>
      </c>
      <c r="P8" t="s">
        <v>7</v>
      </c>
      <c r="R8" s="3">
        <f>SUMPRODUCT((Edges!$A$2:$A$200=$P8)*(Edges!$B$2:$B$200=R$2)*Edges!$C$2:$C$200)</f>
        <v>0</v>
      </c>
      <c r="S8" s="3">
        <f>SUMPRODUCT((Edges!$A$2:$A$200=$P8)*(Edges!$B$2:$B$200=S$2)*Edges!$C$2:$C$200)</f>
        <v>0</v>
      </c>
      <c r="T8" s="3">
        <f>SUMPRODUCT((Edges!$A$2:$A$200=$P8)*(Edges!$B$2:$B$200=T$2)*Edges!$C$2:$C$200)</f>
        <v>0</v>
      </c>
      <c r="U8" s="3">
        <f>SUMPRODUCT((Edges!$A$2:$A$200=$P8)*(Edges!$B$2:$B$200=U$2)*Edges!$C$2:$C$200)</f>
        <v>0</v>
      </c>
      <c r="V8" s="3">
        <f>SUMPRODUCT((Edges!$A$2:$A$200=$P8)*(Edges!$B$2:$B$200=V$2)*Edges!$C$2:$C$200)</f>
        <v>0</v>
      </c>
      <c r="W8" s="3">
        <f>SUMPRODUCT((Edges!$A$2:$A$200=$P8)*(Edges!$B$2:$B$200=W$2)*Edges!$C$2:$C$200)</f>
        <v>0</v>
      </c>
      <c r="X8" s="3">
        <f>SUMPRODUCT((Edges!$A$2:$A$200=$P8)*(Edges!$B$2:$B$200=X$2)*Edges!$C$2:$C$200)</f>
        <v>0</v>
      </c>
      <c r="Y8" s="3">
        <f>SUMPRODUCT((Edges!$A$2:$A$200=$P8)*(Edges!$B$2:$B$200=Y$2)*Edges!$C$2:$C$200)</f>
        <v>0</v>
      </c>
      <c r="Z8" s="3">
        <f>SUMPRODUCT((Edges!$A$2:$A$200=$P8)*(Edges!$B$2:$B$200=Z$2)*Edges!$C$2:$C$200)</f>
        <v>0</v>
      </c>
      <c r="AC8" t="s">
        <v>7</v>
      </c>
      <c r="AD8">
        <f t="shared" si="6"/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</row>
    <row r="9" spans="1:39" x14ac:dyDescent="0.25">
      <c r="A9" t="s">
        <v>10</v>
      </c>
      <c r="B9" s="2">
        <v>10.6</v>
      </c>
      <c r="C9" s="2">
        <v>6.8</v>
      </c>
      <c r="D9" s="3" t="str">
        <f t="shared" si="0"/>
        <v>red</v>
      </c>
      <c r="E9" s="3">
        <f t="shared" si="1"/>
        <v>2000</v>
      </c>
      <c r="F9" s="3">
        <f t="shared" si="2"/>
        <v>200</v>
      </c>
      <c r="G9" s="2">
        <v>0</v>
      </c>
      <c r="H9" s="2">
        <v>200</v>
      </c>
      <c r="I9" s="3">
        <f t="shared" si="3"/>
        <v>149.99999926757806</v>
      </c>
      <c r="J9">
        <f t="shared" si="4"/>
        <v>50.000000732421938</v>
      </c>
      <c r="P9" t="s">
        <v>8</v>
      </c>
      <c r="R9" s="3">
        <f>SUMPRODUCT((Edges!$A$2:$A$200=$P9)*(Edges!$B$2:$B$200=R$2)*Edges!$C$2:$C$200)</f>
        <v>0</v>
      </c>
      <c r="S9" s="3">
        <f>SUMPRODUCT((Edges!$A$2:$A$200=$P9)*(Edges!$B$2:$B$200=S$2)*Edges!$C$2:$C$200)</f>
        <v>0</v>
      </c>
      <c r="T9" s="3">
        <f>SUMPRODUCT((Edges!$A$2:$A$200=$P9)*(Edges!$B$2:$B$200=T$2)*Edges!$C$2:$C$200)</f>
        <v>0</v>
      </c>
      <c r="U9" s="3">
        <f>SUMPRODUCT((Edges!$A$2:$A$200=$P9)*(Edges!$B$2:$B$200=U$2)*Edges!$C$2:$C$200)</f>
        <v>0</v>
      </c>
      <c r="V9" s="3">
        <f>SUMPRODUCT((Edges!$A$2:$A$200=$P9)*(Edges!$B$2:$B$200=V$2)*Edges!$C$2:$C$200)</f>
        <v>0</v>
      </c>
      <c r="W9" s="3">
        <f>SUMPRODUCT((Edges!$A$2:$A$200=$P9)*(Edges!$B$2:$B$200=W$2)*Edges!$C$2:$C$200)</f>
        <v>0</v>
      </c>
      <c r="X9" s="3">
        <f>SUMPRODUCT((Edges!$A$2:$A$200=$P9)*(Edges!$B$2:$B$200=X$2)*Edges!$C$2:$C$200)</f>
        <v>0</v>
      </c>
      <c r="Y9" s="3">
        <f>SUMPRODUCT((Edges!$A$2:$A$200=$P9)*(Edges!$B$2:$B$200=Y$2)*Edges!$C$2:$C$200)</f>
        <v>100</v>
      </c>
      <c r="Z9" s="3">
        <f>SUMPRODUCT((Edges!$A$2:$A$200=$P9)*(Edges!$B$2:$B$200=Z$2)*Edges!$C$2:$C$200)</f>
        <v>0</v>
      </c>
      <c r="AC9" t="s">
        <v>8</v>
      </c>
      <c r="AD9">
        <f t="shared" si="6"/>
        <v>29.999999981060206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29.999999981060206</v>
      </c>
      <c r="AM9">
        <v>0</v>
      </c>
    </row>
    <row r="10" spans="1:39" x14ac:dyDescent="0.25">
      <c r="A10" t="s">
        <v>11</v>
      </c>
      <c r="B10" s="2">
        <v>14</v>
      </c>
      <c r="C10" s="2">
        <v>11.5</v>
      </c>
      <c r="D10" s="3" t="str">
        <f t="shared" si="0"/>
        <v>yellow</v>
      </c>
      <c r="E10" s="3">
        <f t="shared" si="1"/>
        <v>100</v>
      </c>
      <c r="F10" s="3">
        <f t="shared" si="2"/>
        <v>10</v>
      </c>
      <c r="G10" s="2">
        <v>0</v>
      </c>
      <c r="H10" s="2">
        <v>10</v>
      </c>
      <c r="I10" s="3">
        <f t="shared" si="3"/>
        <v>29.999999981060206</v>
      </c>
      <c r="J10">
        <f t="shared" si="4"/>
        <v>0</v>
      </c>
      <c r="P10" t="s">
        <v>9</v>
      </c>
      <c r="R10" s="3">
        <f>SUMPRODUCT((Edges!$A$2:$A$200=$P10)*(Edges!$B$2:$B$200=R$2)*Edges!$C$2:$C$200)</f>
        <v>0</v>
      </c>
      <c r="S10" s="3">
        <f>SUMPRODUCT((Edges!$A$2:$A$200=$P10)*(Edges!$B$2:$B$200=S$2)*Edges!$C$2:$C$200)</f>
        <v>0</v>
      </c>
      <c r="T10" s="3">
        <f>SUMPRODUCT((Edges!$A$2:$A$200=$P10)*(Edges!$B$2:$B$200=T$2)*Edges!$C$2:$C$200)</f>
        <v>0</v>
      </c>
      <c r="U10" s="3">
        <f>SUMPRODUCT((Edges!$A$2:$A$200=$P10)*(Edges!$B$2:$B$200=U$2)*Edges!$C$2:$C$200)</f>
        <v>0</v>
      </c>
      <c r="V10" s="3">
        <f>SUMPRODUCT((Edges!$A$2:$A$200=$P10)*(Edges!$B$2:$B$200=V$2)*Edges!$C$2:$C$200)</f>
        <v>0</v>
      </c>
      <c r="W10" s="3">
        <f>SUMPRODUCT((Edges!$A$2:$A$200=$P10)*(Edges!$B$2:$B$200=W$2)*Edges!$C$2:$C$200)</f>
        <v>0</v>
      </c>
      <c r="X10" s="3">
        <f>SUMPRODUCT((Edges!$A$2:$A$200=$P10)*(Edges!$B$2:$B$200=X$2)*Edges!$C$2:$C$200)</f>
        <v>0</v>
      </c>
      <c r="Y10" s="3">
        <f>SUMPRODUCT((Edges!$A$2:$A$200=$P10)*(Edges!$B$2:$B$200=Y$2)*Edges!$C$2:$C$200)</f>
        <v>100</v>
      </c>
      <c r="Z10" s="3">
        <f>SUMPRODUCT((Edges!$A$2:$A$200=$P10)*(Edges!$B$2:$B$200=Z$2)*Edges!$C$2:$C$200)</f>
        <v>0</v>
      </c>
      <c r="AC10" t="s">
        <v>9</v>
      </c>
      <c r="AD10">
        <f t="shared" si="6"/>
        <v>19.999999286517877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19.999999286517877</v>
      </c>
      <c r="AM10">
        <v>0</v>
      </c>
    </row>
    <row r="11" spans="1:39" x14ac:dyDescent="0.25">
      <c r="P11" t="s">
        <v>10</v>
      </c>
      <c r="R11" s="3">
        <f>SUMPRODUCT((Edges!$A$2:$A$200=$P11)*(Edges!$B$2:$B$200=R$2)*Edges!$C$2:$C$200)</f>
        <v>0</v>
      </c>
      <c r="S11" s="3">
        <f>SUMPRODUCT((Edges!$A$2:$A$200=$P11)*(Edges!$B$2:$B$200=S$2)*Edges!$C$2:$C$200)</f>
        <v>0</v>
      </c>
      <c r="T11" s="3">
        <f>SUMPRODUCT((Edges!$A$2:$A$200=$P11)*(Edges!$B$2:$B$200=T$2)*Edges!$C$2:$C$200)</f>
        <v>0</v>
      </c>
      <c r="U11" s="3">
        <f>SUMPRODUCT((Edges!$A$2:$A$200=$P11)*(Edges!$B$2:$B$200=U$2)*Edges!$C$2:$C$200)</f>
        <v>0</v>
      </c>
      <c r="V11" s="3">
        <f>SUMPRODUCT((Edges!$A$2:$A$200=$P11)*(Edges!$B$2:$B$200=V$2)*Edges!$C$2:$C$200)</f>
        <v>0</v>
      </c>
      <c r="W11" s="3">
        <f>SUMPRODUCT((Edges!$A$2:$A$200=$P11)*(Edges!$B$2:$B$200=W$2)*Edges!$C$2:$C$200)</f>
        <v>0</v>
      </c>
      <c r="X11" s="3">
        <f>SUMPRODUCT((Edges!$A$2:$A$200=$P11)*(Edges!$B$2:$B$200=X$2)*Edges!$C$2:$C$200)</f>
        <v>0</v>
      </c>
      <c r="Y11" s="3">
        <f>SUMPRODUCT((Edges!$A$2:$A$200=$P11)*(Edges!$B$2:$B$200=Y$2)*Edges!$C$2:$C$200)</f>
        <v>0</v>
      </c>
      <c r="Z11" s="3">
        <f>SUMPRODUCT((Edges!$A$2:$A$200=$P11)*(Edges!$B$2:$B$200=Z$2)*Edges!$C$2:$C$200)</f>
        <v>0</v>
      </c>
      <c r="AC11" t="s">
        <v>10</v>
      </c>
      <c r="AD11">
        <f t="shared" si="6"/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5">
      <c r="P12" t="s">
        <v>11</v>
      </c>
      <c r="R12" s="3">
        <f>SUMPRODUCT((Edges!$A$2:$A$200=$P12)*(Edges!$B$2:$B$200=R$2)*Edges!$C$2:$C$200)</f>
        <v>0</v>
      </c>
      <c r="S12" s="3">
        <f>SUMPRODUCT((Edges!$A$2:$A$200=$P12)*(Edges!$B$2:$B$200=S$2)*Edges!$C$2:$C$200)</f>
        <v>0</v>
      </c>
      <c r="T12" s="3">
        <f>SUMPRODUCT((Edges!$A$2:$A$200=$P12)*(Edges!$B$2:$B$200=T$2)*Edges!$C$2:$C$200)</f>
        <v>0</v>
      </c>
      <c r="U12" s="3">
        <f>SUMPRODUCT((Edges!$A$2:$A$200=$P12)*(Edges!$B$2:$B$200=U$2)*Edges!$C$2:$C$200)</f>
        <v>0</v>
      </c>
      <c r="V12" s="3">
        <f>SUMPRODUCT((Edges!$A$2:$A$200=$P12)*(Edges!$B$2:$B$200=V$2)*Edges!$C$2:$C$200)</f>
        <v>0</v>
      </c>
      <c r="W12" s="3">
        <f>SUMPRODUCT((Edges!$A$2:$A$200=$P12)*(Edges!$B$2:$B$200=W$2)*Edges!$C$2:$C$200)</f>
        <v>0</v>
      </c>
      <c r="X12" s="3">
        <f>SUMPRODUCT((Edges!$A$2:$A$200=$P12)*(Edges!$B$2:$B$200=X$2)*Edges!$C$2:$C$200)</f>
        <v>0</v>
      </c>
      <c r="Y12" s="3">
        <f>SUMPRODUCT((Edges!$A$2:$A$200=$P12)*(Edges!$B$2:$B$200=Y$2)*Edges!$C$2:$C$200)</f>
        <v>0</v>
      </c>
      <c r="Z12" s="3">
        <f>SUMPRODUCT((Edges!$A$2:$A$200=$P12)*(Edges!$B$2:$B$200=Z$2)*Edges!$C$2:$C$200)</f>
        <v>0</v>
      </c>
      <c r="AC12" t="s">
        <v>11</v>
      </c>
      <c r="AD12">
        <f t="shared" si="6"/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0C05-45EB-4962-BAE3-9E4FBA4EEE33}">
  <sheetPr codeName="Sheet4"/>
  <dimension ref="A1:I11"/>
  <sheetViews>
    <sheetView workbookViewId="0">
      <selection activeCell="F10" sqref="F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13</v>
      </c>
      <c r="D1" t="s">
        <v>12</v>
      </c>
      <c r="E1" t="s">
        <v>15</v>
      </c>
      <c r="F1" t="s">
        <v>18</v>
      </c>
      <c r="H1" t="s">
        <v>23</v>
      </c>
      <c r="I1" t="s">
        <v>24</v>
      </c>
    </row>
    <row r="2" spans="1:9" x14ac:dyDescent="0.25">
      <c r="A2" s="2" t="s">
        <v>3</v>
      </c>
      <c r="B2" s="2" t="s">
        <v>6</v>
      </c>
      <c r="C2" s="2">
        <v>200</v>
      </c>
      <c r="D2">
        <f>INDEX(Nodes!$AE$4:$AM$12,Edges!H2,Edges!I2)</f>
        <v>30</v>
      </c>
      <c r="E2" t="str">
        <f>IF(D2&gt;0.9*C2,"red","black")</f>
        <v>black</v>
      </c>
      <c r="F2">
        <f>LN(D2+2)*2</f>
        <v>6.9314718055994531</v>
      </c>
      <c r="H2">
        <f>MATCH($A2,Nodes!$AC$4:$AC$12,0)</f>
        <v>1</v>
      </c>
      <c r="I2">
        <f>MATCH($B2,Nodes!$AE$2:$AM$2,0)</f>
        <v>4</v>
      </c>
    </row>
    <row r="3" spans="1:9" x14ac:dyDescent="0.25">
      <c r="A3" s="2" t="s">
        <v>3</v>
      </c>
      <c r="B3" s="2" t="s">
        <v>9</v>
      </c>
      <c r="C3" s="2">
        <v>20</v>
      </c>
      <c r="D3">
        <f>INDEX(Nodes!$AE$4:$AM$12,Edges!H3,Edges!I3)</f>
        <v>20</v>
      </c>
      <c r="E3" t="str">
        <f t="shared" ref="E3:E10" si="0">IF(D3&gt;0.9*C3,"red","black")</f>
        <v>red</v>
      </c>
      <c r="F3">
        <f t="shared" ref="F3:F10" si="1">LN(D3+2)*2</f>
        <v>6.1820849067166321</v>
      </c>
      <c r="H3">
        <f>MATCH($A3,Nodes!$AC$4:$AC$12,0)</f>
        <v>1</v>
      </c>
      <c r="I3">
        <f>MATCH($B3,Nodes!$AE$2:$AM$2,0)</f>
        <v>7</v>
      </c>
    </row>
    <row r="4" spans="1:9" x14ac:dyDescent="0.25">
      <c r="A4" s="2" t="s">
        <v>4</v>
      </c>
      <c r="B4" s="2" t="s">
        <v>7</v>
      </c>
      <c r="C4" s="2">
        <v>200</v>
      </c>
      <c r="D4">
        <f>INDEX(Nodes!$AE$4:$AM$12,Edges!H4,Edges!I4)</f>
        <v>140.00000098801664</v>
      </c>
      <c r="E4" t="str">
        <f t="shared" si="0"/>
        <v>black</v>
      </c>
      <c r="F4">
        <f t="shared" si="1"/>
        <v>9.9116541291182489</v>
      </c>
      <c r="H4">
        <f>MATCH($A4,Nodes!$AC$4:$AC$12,0)</f>
        <v>2</v>
      </c>
      <c r="I4">
        <f>MATCH($B4,Nodes!$AE$2:$AM$2,0)</f>
        <v>5</v>
      </c>
    </row>
    <row r="5" spans="1:9" x14ac:dyDescent="0.25">
      <c r="A5" s="2" t="s">
        <v>4</v>
      </c>
      <c r="B5" s="2" t="s">
        <v>8</v>
      </c>
      <c r="C5" s="2">
        <v>30</v>
      </c>
      <c r="D5">
        <f>INDEX(Nodes!$AE$4:$AM$12,Edges!H5,Edges!I5)</f>
        <v>29.999999999999996</v>
      </c>
      <c r="E5" t="str">
        <f t="shared" si="0"/>
        <v>red</v>
      </c>
      <c r="F5">
        <f t="shared" si="1"/>
        <v>6.9314718055994531</v>
      </c>
      <c r="H5">
        <f>MATCH($A5,Nodes!$AC$4:$AC$12,0)</f>
        <v>2</v>
      </c>
      <c r="I5">
        <f>MATCH($B5,Nodes!$AE$2:$AM$2,0)</f>
        <v>6</v>
      </c>
    </row>
    <row r="6" spans="1:9" x14ac:dyDescent="0.25">
      <c r="A6" s="2" t="s">
        <v>4</v>
      </c>
      <c r="B6" s="2" t="s">
        <v>11</v>
      </c>
      <c r="C6" s="2">
        <v>100</v>
      </c>
      <c r="D6">
        <f>INDEX(Nodes!$AE$4:$AM$12,Edges!H6,Edges!I6)</f>
        <v>29.999999981060206</v>
      </c>
      <c r="E6" t="str">
        <f t="shared" si="0"/>
        <v>black</v>
      </c>
      <c r="F6">
        <f t="shared" si="1"/>
        <v>6.9314718044157164</v>
      </c>
      <c r="H6">
        <f>MATCH($A6,Nodes!$AC$4:$AC$12,0)</f>
        <v>2</v>
      </c>
      <c r="I6">
        <f>MATCH($B6,Nodes!$AE$2:$AM$2,0)</f>
        <v>9</v>
      </c>
    </row>
    <row r="7" spans="1:9" x14ac:dyDescent="0.25">
      <c r="A7" s="2" t="s">
        <v>5</v>
      </c>
      <c r="B7" s="2" t="s">
        <v>10</v>
      </c>
      <c r="C7" s="2">
        <v>100</v>
      </c>
      <c r="D7">
        <f>INDEX(Nodes!$AE$4:$AM$12,Edges!H7,Edges!I7)</f>
        <v>100</v>
      </c>
      <c r="E7" t="str">
        <f t="shared" si="0"/>
        <v>red</v>
      </c>
      <c r="F7">
        <f t="shared" si="1"/>
        <v>9.2499456265685414</v>
      </c>
      <c r="H7">
        <f>MATCH($A7,Nodes!$AC$4:$AC$12,0)</f>
        <v>3</v>
      </c>
      <c r="I7">
        <f>MATCH($B7,Nodes!$AE$2:$AM$2,0)</f>
        <v>8</v>
      </c>
    </row>
    <row r="8" spans="1:9" x14ac:dyDescent="0.25">
      <c r="A8" s="2" t="s">
        <v>6</v>
      </c>
      <c r="B8" s="2" t="s">
        <v>7</v>
      </c>
      <c r="C8" s="2">
        <v>100</v>
      </c>
      <c r="D8">
        <f>INDEX(Nodes!$AE$4:$AM$12,Edges!H8,Edges!I8)</f>
        <v>0</v>
      </c>
      <c r="E8" t="str">
        <f t="shared" si="0"/>
        <v>black</v>
      </c>
      <c r="F8">
        <f t="shared" si="1"/>
        <v>1.3862943611198906</v>
      </c>
      <c r="H8">
        <f>MATCH($A8,Nodes!$AC$4:$AC$12,0)</f>
        <v>4</v>
      </c>
      <c r="I8">
        <f>MATCH($B8,Nodes!$AE$2:$AM$2,0)</f>
        <v>5</v>
      </c>
    </row>
    <row r="9" spans="1:9" x14ac:dyDescent="0.25">
      <c r="A9" s="2" t="s">
        <v>8</v>
      </c>
      <c r="B9" s="2" t="s">
        <v>10</v>
      </c>
      <c r="C9" s="2">
        <v>100</v>
      </c>
      <c r="D9">
        <f>INDEX(Nodes!$AE$4:$AM$12,Edges!H9,Edges!I9)</f>
        <v>29.999999981060206</v>
      </c>
      <c r="E9" t="str">
        <f t="shared" si="0"/>
        <v>black</v>
      </c>
      <c r="F9">
        <f t="shared" si="1"/>
        <v>6.9314718044157164</v>
      </c>
      <c r="H9">
        <f>MATCH($A9,Nodes!$AC$4:$AC$12,0)</f>
        <v>6</v>
      </c>
      <c r="I9">
        <f>MATCH($B9,Nodes!$AE$2:$AM$2,0)</f>
        <v>8</v>
      </c>
    </row>
    <row r="10" spans="1:9" x14ac:dyDescent="0.25">
      <c r="A10" s="2" t="s">
        <v>9</v>
      </c>
      <c r="B10" s="2" t="s">
        <v>10</v>
      </c>
      <c r="C10" s="2">
        <v>100</v>
      </c>
      <c r="D10">
        <f>INDEX(Nodes!$AE$4:$AM$12,Edges!H10,Edges!I10)</f>
        <v>19.999999286517877</v>
      </c>
      <c r="E10" t="str">
        <f t="shared" si="0"/>
        <v>black</v>
      </c>
      <c r="F10">
        <f t="shared" si="1"/>
        <v>6.1820848418546195</v>
      </c>
      <c r="H10">
        <f>MATCH($A10,Nodes!$AC$4:$AC$12,0)</f>
        <v>7</v>
      </c>
      <c r="I10">
        <f>MATCH($B10,Nodes!$AE$2:$AM$2,0)</f>
        <v>8</v>
      </c>
    </row>
    <row r="11" spans="1:9" x14ac:dyDescent="0.25">
      <c r="A11" s="2"/>
      <c r="B11" s="2"/>
      <c r="C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Plaatje</vt:lpstr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CarthagoPC</dc:creator>
  <cp:lastModifiedBy>Umit Taner</cp:lastModifiedBy>
  <dcterms:created xsi:type="dcterms:W3CDTF">2019-10-16T07:39:30Z</dcterms:created>
  <dcterms:modified xsi:type="dcterms:W3CDTF">2019-10-29T13:22:36Z</dcterms:modified>
</cp:coreProperties>
</file>