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5"/>
  </bookViews>
  <sheets>
    <sheet name="Cover Page" sheetId="18" r:id="rId1"/>
    <sheet name="Main" sheetId="3" r:id="rId2"/>
    <sheet name="Forecast_1" sheetId="1" r:id="rId3"/>
    <sheet name="Forecast_2" sheetId="2" r:id="rId4"/>
    <sheet name="Forecast_3" sheetId="4" r:id="rId5"/>
    <sheet name="Forecast_4" sheetId="5" r:id="rId6"/>
    <sheet name="Forecast_5" sheetId="6" r:id="rId7"/>
    <sheet name="Forecast_6" sheetId="7" r:id="rId8"/>
    <sheet name="Forecast_7" sheetId="8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<sst xmlns="http://schemas.openxmlformats.org/spreadsheetml/2006/main" count="1274" uniqueCount="242">
  <si>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</si>
  <si>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</si>
  <si>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</si>
  <si>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</si>
  <si>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</si>
  <si>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</si>
  <si>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</si>
  <si>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</si>
  <si>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</si>
  <si>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</si>
  <si>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</si>
  <si>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</si>
  <si>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</si>
  <si>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</si>
  <si>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</si>
  <si>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</si>
  <si>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</si>
  <si>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</si>
  <si>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</si>
  <si>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</si>
  <si>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</si>
  <si>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</si>
  <si>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</si>
  <si>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</si>
  <si>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</si>
  <si>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</si>
  <si>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</si>
  <si>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</si>
  <si>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</si>
  <si>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</si>
  <si>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</si>
  <si>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</si>
  <si>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</si>
  <si>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</si>
  <si>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</si>
  <si>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</si>
  <si>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</si>
  <si>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</si>
  <si>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</si>
  <si>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</si>
  <si>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</si>
  <si>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</si>
  <si>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</si>
  <si>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</si>
  <si>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</si>
  <si>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</si>
  <si>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</si>
  <si>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</si>
  <si>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</si>
  <si>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</si>
  <si>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</si>
  <si>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</si>
  <si>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</si>
  <si>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</si>
  <si>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Total Revenue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</si>
  <si>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</si>
  <si>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</si>
  <si>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</si>
  <si>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</si>
  <si>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</si>
  <si>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</si>
  <si>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</si>
  <si>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</si>
  <si>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</si>
  <si>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</si>
  <si>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</si>
  <si>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</si>
  <si>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</si>
  <si>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 xml:space="preserve">15th July 2024
15th July 2024
</t>
  </si>
  <si>
    <t>Prepaid HGC BroadBand - $204
Prepaid China Mobile - $207.5</t>
  </si>
  <si>
    <t>15th July 2024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</si>
  <si>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</si>
  <si>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</si>
  <si>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</si>
  <si>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</si>
  <si>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</si>
  <si>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</si>
  <si>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Birdie Sim Card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</si>
  <si>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</si>
  <si>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</si>
  <si>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</si>
  <si>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</si>
  <si>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</si>
  <si>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</si>
  <si>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</si>
  <si>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</si>
  <si>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</si>
  <si>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</si>
  <si>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</si>
  <si>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</si>
  <si>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</si>
  <si>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</si>
  <si>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</si>
  <si>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</si>
  <si>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</si>
  <si>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</si>
  <si>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</si>
  <si>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</si>
  <si>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</si>
  <si>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</si>
  <si>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</si>
  <si>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</si>
  <si>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</si>
  <si>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</si>
  <si>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</si>
  <si>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</si>
  <si>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</si>
  <si>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</si>
  <si>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</si>
  <si>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</si>
  <si>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</si>
  <si>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</si>
  <si>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</si>
  <si>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</si>
  <si>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</si>
  <si>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</si>
  <si>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</si>
  <si>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</si>
  <si>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</si>
  <si>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</si>
  <si>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</si>
  <si>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</si>
  <si>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</si>
  <si>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</si>
  <si>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</si>
  <si>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</si>
  <si>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
- Cigarettes 20 Packets plus one packet ~ $700
- Delonghi Agent ~ $498
- Tp-link router ~ $368
- Prepaid HGC BroadBand ~ $204
- Prepaid China Mobile ~ $207.5
- Paid the Remaining Broadband Fees $187
- Shopping List for 18th July 2024 Approximately ~ $391.5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</si>
  <si>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</si>
  <si>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</si>
  <si>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</si>
  <si>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</si>
  <si>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</si>
  <si>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</si>
  <si>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</si>
  <si>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</si>
  <si>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</si>
  <si>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16th August 2024
16th August 2024
1st September 2024</t>
  </si>
  <si>
    <t>1. HGC BroadBand Fee
2. China Mobile Fee
3. Broadband</t>
  </si>
  <si>
    <t>1. Last Payment Prepaid HGC Broadband Fee ~ $204
2. Prepaid China Mobile Fee ~ $ $207.5
3. Switch to China Mobile Broadband</t>
  </si>
  <si>
    <t>17th August 2024</t>
  </si>
  <si>
    <t>30 Packet of Cigarette</t>
  </si>
  <si>
    <t>Prepaid Cigarette Fee</t>
  </si>
  <si>
    <t>20th August 2024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</si>
  <si>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</si>
  <si>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</si>
  <si>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</si>
  <si>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</si>
  <si>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</si>
  <si>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</si>
  <si>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 xml:space="preserve">21th September 2024
21th September 2024
6th October 2024
</t>
  </si>
  <si>
    <t>1. Birthday Present From Lawrence - $1000
2. $100 From Lawrence
3. $500 From Lawrence
4. Sell Safe to Mom</t>
  </si>
  <si>
    <t xml:space="preserve">
2. Receive $100 HKD from Lawrence, no need to return back
3. Help Lawrence to print, scan the documents and export to PDF.
4. Sell Safe to Mom of the price $800
</t>
  </si>
  <si>
    <t>Payback $1000 to Mom</t>
  </si>
  <si>
    <t>Buy Microsoft Surface 13.8 Inches Laptop</t>
  </si>
  <si>
    <t xml:space="preserve">Additional Expense 
- Approximately ~ $788
- Gamble Lost ~ $318
- Cigarette ~ $600
- Nicotin Chew Gum ~ $264
- Additional For Cigarette ~ $60
- 30 Packet of Cigarette ~ $900
</t>
  </si>
  <si>
    <t>Prepaid HGC Broadband Fee</t>
  </si>
  <si>
    <t>Prepaid China Mobile Fee</t>
  </si>
  <si>
    <t>Balance with the Total Asset</t>
  </si>
  <si>
    <t>Payback $500 to Lawrence</t>
  </si>
  <si>
    <t>Water Services Department</t>
  </si>
  <si>
    <t>Demand Rates and Government Rent</t>
  </si>
  <si>
    <t>Additional For Cigarette</t>
  </si>
  <si>
    <t>Payback $1150 to Mom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</si>
  <si>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</si>
  <si>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</si>
  <si>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</si>
  <si>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</si>
  <si>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</si>
  <si>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</si>
  <si>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</si>
  <si>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</si>
  <si>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</si>
  <si>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</si>
  <si>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</si>
  <si>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</si>
  <si>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</si>
  <si>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</si>
  <si>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t>29rd November 2024
3rd December 2024
11th December 2024
17th December 2024
23rd November 2024
2nd December 2024</t>
  </si>
  <si>
    <t>1. Mother
2. Lawrence
3. Lawrence
4. Lawrence
5. WingOn Travel
6. Return Taxi Remaining</t>
  </si>
  <si>
    <t>1. Give $500 without return
2. Lawrence give $500 For Mother Hospital Expenses
3. Borrow $1000 From Lawrence
4. Lawrence give $600 For Mother Hospital Expenses
5. Bangkok Air ticket refund – Money is refund to Mother’s HSBC credit card account.
6. Receive $100 From Mom For return Taxi. Still remain $12.</t>
  </si>
  <si>
    <t>2nd December 2024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</si>
  <si>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</si>
  <si>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</si>
  <si>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</si>
  <si>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Cigarette</t>
  </si>
  <si>
    <t>Deduct 10 packet of Cigarette</t>
  </si>
  <si>
    <t>3rd December 2024</t>
  </si>
  <si>
    <t>Alipay</t>
  </si>
  <si>
    <t>Alipay $3 discount plus $2.04 Alipay Points Used</t>
  </si>
  <si>
    <t>31st December 2024</t>
  </si>
  <si>
    <t>20th December 2024</t>
  </si>
  <si>
    <t>Deduct Cigarette</t>
  </si>
  <si>
    <t>Deduct 30 packet of Cigarette</t>
  </si>
  <si>
    <t xml:space="preserve">1. 25th December 2024
2. 27th December 2024
3. 28th December 2024
4. 28th December 2024
5. 31st December 2024
6. 1st December 2024
</t>
  </si>
  <si>
    <t>1. Lawrence
2. Mother
3. Mother
4. Mother
5. Lawrence
6. Lawrence
7. Mother</t>
  </si>
  <si>
    <t xml:space="preserve">1. Lawrence give $100 For Christmas
2. Mother give $900 For Car License Renewal.
3. Mother borrow $50 
4. Mother give $16.14 coins
5. Lawrence give $50 For Octopus Add In Value 
6. Lawrence give $100 For the help of Carrying luggages to the bus station.
7. Mother Owe Me $78.4 for Taxi to QE Hospital, Plus Give me $100 for Return Taxi to home from QE Hospital. 
Return Taxi Fee is $78.4, $12 remaining.
Therefore total Mom still owes me $78.4 - $12 which is equal to $66.4.
</t>
  </si>
  <si>
    <t>Food And Transport Expenses</t>
  </si>
  <si>
    <t>Deduct $200 From Food And Transport Expenses.</t>
  </si>
  <si>
    <t xml:space="preserve">Balance Assets </t>
  </si>
  <si>
    <t xml:space="preserve">Balance The Total Assets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</si>
  <si>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</si>
  <si>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</si>
  <si>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</si>
  <si>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</si>
  <si>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</si>
  <si>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</si>
  <si>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</si>
  <si>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</si>
  <si>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</si>
  <si>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</si>
  <si>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</si>
  <si>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</si>
  <si>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</si>
  <si>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</si>
  <si>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1. 29th January 2025
2. 28th January 2025
3. 2nd Feburary 2025
4. 8th Feburary 2025</t>
  </si>
  <si>
    <t>1. Chineses New Year (Mother and Father)
2. Chineses New Year (Lawrence)
3. Mother
4. Mother
5. Mother</t>
  </si>
  <si>
    <t xml:space="preserve">1. Chinese New Year Pocket Lai See ~ $1000
2. Chinese New Year Pocket Lai See ~ $1000
3. Borrow $500 From Mother for buying whey protein
4. Remaining of $4.5 HK Dollar of $50 give by Mother 
5. Mother give me $2 </t>
  </si>
  <si>
    <t>1. 7th Feburary 2025
2. 7th Feburary 2025
3. 18th Feburary 2025</t>
  </si>
  <si>
    <t>1. yuu
2. Wellcome Supermarket
3. yuu
4. OK Store</t>
  </si>
  <si>
    <t>1. Newly added / remain yuu points ~ $6
2. Redeem Yuu Points ~ $10
3. Newly added / remain yuu points ~ $1
4. Received Additional $1 when billed ~ $1</t>
  </si>
  <si>
    <t>20th February 2025</t>
  </si>
  <si>
    <t>29th February 2025</t>
  </si>
  <si>
    <t>Cigarette Egg</t>
  </si>
  <si>
    <t>Brought in Advance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</si>
  <si>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</si>
  <si>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</si>
  <si>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</si>
  <si>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</si>
  <si>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</si>
  <si>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</si>
  <si>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</si>
  <si>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</si>
  <si>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</si>
  <si>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</si>
  <si>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</si>
  <si>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</si>
  <si>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 xml:space="preserve"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
- Transport Fee to WTS Temple Mall $2
- Transport Fee to Prince Edward And Back $4 </t>
  </si>
  <si>
    <t>3.. Food And Transport Expenses
- Brought Electronic Cigarettes Buds ~ $800
- Transport Fees For Electronic Buds ~ $50</t>
  </si>
  <si>
    <t>Payback $800 to Lawrence</t>
  </si>
  <si>
    <t>1. Additional Expense
    - Cigarette Egg - $0</t>
  </si>
  <si>
    <t>2. Food And Transport Expenses
- Chicken 4 piecies ~ $49
- Vegetables 2kg ~ $0
- Rice 5kg ~ $49
- Meadows Vanilla Chocolate Biscuit x 2 ~ $26.8
- Edo Pack Oat Biscuit x 3 ~  $39 
- Longevity Filled Evaporated 3 cans $24
- Ice Cream $30
- Fanta soft drinks $16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</si>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</sst>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8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11"/>
      <color rgb="FF242424"/>
      <name val="Aptos Narrow"/>
      <charset val="1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11" borderId="39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0" borderId="40" applyNumberFormat="0" applyFill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2" borderId="42" applyNumberFormat="0" applyAlignment="0" applyProtection="0">
      <alignment vertical="center"/>
    </xf>
    <xf numFmtId="0" fontId="33" fillId="13" borderId="43" applyNumberFormat="0" applyAlignment="0" applyProtection="0">
      <alignment vertical="center"/>
    </xf>
    <xf numFmtId="0" fontId="34" fillId="13" borderId="42" applyNumberFormat="0" applyAlignment="0" applyProtection="0">
      <alignment vertical="center"/>
    </xf>
    <xf numFmtId="0" fontId="35" fillId="14" borderId="44" applyNumberFormat="0" applyAlignment="0" applyProtection="0">
      <alignment vertical="center"/>
    </xf>
    <xf numFmtId="0" fontId="36" fillId="0" borderId="45" applyNumberFormat="0" applyFill="0" applyAlignment="0" applyProtection="0">
      <alignment vertical="center"/>
    </xf>
    <xf numFmtId="0" fontId="37" fillId="0" borderId="46" applyNumberFormat="0" applyFill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176" fontId="43" fillId="3" borderId="47">
      <alignment horizontal="center" vertical="center"/>
    </xf>
    <xf numFmtId="49" fontId="44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5" fillId="9" borderId="0" applyProtection="0">
      <alignment horizontal="center" vertical="center"/>
    </xf>
    <xf numFmtId="49" fontId="46" fillId="5" borderId="0" applyBorder="0" applyProtection="0">
      <alignment horizontal="center" vertical="center"/>
    </xf>
    <xf numFmtId="49" fontId="4" fillId="0" borderId="0" applyProtection="0">
      <alignment horizontal="right" vertical="center"/>
    </xf>
    <xf numFmtId="176" fontId="4" fillId="0" borderId="0" applyBorder="0" applyProtection="0">
      <alignment horizontal="center" vertical="center"/>
    </xf>
  </cellStyleXfs>
  <cellXfs count="2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177" fontId="5" fillId="0" borderId="1" xfId="0" applyNumberFormat="1" applyFont="1" applyBorder="1" applyAlignment="1" applyProtection="1">
      <alignment vertical="center"/>
    </xf>
    <xf numFmtId="49" fontId="2" fillId="0" borderId="21" xfId="50" applyFont="1" applyBorder="1" applyAlignment="1" applyProtection="1">
      <alignment horizontal="center" vertical="center" wrapText="1"/>
    </xf>
    <xf numFmtId="49" fontId="11" fillId="0" borderId="1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 wrapText="1"/>
    </xf>
    <xf numFmtId="49" fontId="11" fillId="0" borderId="1" xfId="51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49" fontId="11" fillId="0" borderId="11" xfId="51" applyFont="1" applyBorder="1" applyAlignment="1" applyProtection="1">
      <alignment horizontal="left" vertical="center"/>
    </xf>
    <xf numFmtId="176" fontId="3" fillId="3" borderId="19" xfId="49" applyFont="1" applyBorder="1" applyAlignment="1">
      <alignment horizontal="center" vertical="center"/>
    </xf>
    <xf numFmtId="176" fontId="3" fillId="3" borderId="22" xfId="49" applyFont="1" applyBorder="1" applyAlignment="1">
      <alignment horizontal="center" vertical="center"/>
    </xf>
    <xf numFmtId="49" fontId="11" fillId="0" borderId="8" xfId="51" applyFont="1" applyBorder="1" applyAlignment="1" applyProtection="1">
      <alignment horizontal="left" vertical="center"/>
    </xf>
    <xf numFmtId="176" fontId="5" fillId="0" borderId="23" xfId="55" applyFont="1" applyBorder="1" applyAlignment="1" applyProtection="1">
      <alignment horizontal="right" vertical="center"/>
    </xf>
    <xf numFmtId="49" fontId="11" fillId="0" borderId="23" xfId="51" applyFont="1" applyBorder="1" applyAlignment="1" applyProtection="1">
      <alignment horizontal="left" vertical="center"/>
    </xf>
    <xf numFmtId="49" fontId="11" fillId="0" borderId="23" xfId="51" applyFont="1" applyBorder="1" applyAlignment="1" applyProtection="1">
      <alignment horizontal="left" vertical="center" wrapText="1"/>
    </xf>
    <xf numFmtId="176" fontId="5" fillId="0" borderId="23" xfId="55" applyFont="1" applyBorder="1" applyAlignment="1" applyProtection="1">
      <alignment vertical="center"/>
    </xf>
    <xf numFmtId="49" fontId="11" fillId="0" borderId="21" xfId="51" applyFont="1" applyBorder="1" applyAlignment="1" applyProtection="1">
      <alignment horizontal="left" vertical="center" wrapText="1"/>
    </xf>
    <xf numFmtId="49" fontId="11" fillId="0" borderId="24" xfId="51" applyFont="1" applyBorder="1" applyAlignment="1" applyProtection="1">
      <alignment horizontal="left" vertical="center" wrapText="1"/>
    </xf>
    <xf numFmtId="49" fontId="11" fillId="0" borderId="24" xfId="51" applyFont="1" applyBorder="1" applyAlignment="1" applyProtection="1">
      <alignment horizontal="left" vertical="center"/>
    </xf>
    <xf numFmtId="49" fontId="11" fillId="0" borderId="1" xfId="51" applyFont="1" applyBorder="1" applyAlignment="1" applyProtection="1">
      <alignment horizontal="center" vertical="center" wrapText="1"/>
    </xf>
    <xf numFmtId="49" fontId="11" fillId="0" borderId="11" xfId="51" applyFont="1" applyBorder="1" applyAlignment="1" applyProtection="1">
      <alignment horizontal="center" vertical="center" wrapText="1"/>
    </xf>
    <xf numFmtId="49" fontId="2" fillId="0" borderId="1" xfId="50" applyFont="1" applyBorder="1" applyAlignment="1" applyProtection="1">
      <alignment horizontal="center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49" fontId="2" fillId="0" borderId="1" xfId="51" applyFont="1" applyBorder="1" applyAlignment="1" applyProtection="1">
      <alignment horizontal="center" vertical="center" wrapText="1"/>
    </xf>
    <xf numFmtId="49" fontId="2" fillId="0" borderId="11" xfId="51" applyFont="1" applyBorder="1" applyAlignment="1" applyProtection="1">
      <alignment horizontal="center" vertical="center" wrapText="1"/>
    </xf>
    <xf numFmtId="49" fontId="11" fillId="0" borderId="21" xfId="51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23" xfId="51" applyFont="1" applyBorder="1" applyAlignment="1" applyProtection="1">
      <alignment horizontal="left" vertical="center"/>
    </xf>
    <xf numFmtId="49" fontId="2" fillId="0" borderId="23" xfId="51" applyFont="1" applyBorder="1" applyAlignment="1" applyProtection="1">
      <alignment horizontal="left" vertical="center" wrapText="1"/>
    </xf>
    <xf numFmtId="49" fontId="11" fillId="0" borderId="23" xfId="51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23" xfId="51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23" xfId="50" applyFont="1" applyBorder="1" applyAlignment="1" applyProtection="1">
      <alignment horizontal="center" vertical="center" wrapText="1"/>
    </xf>
    <xf numFmtId="49" fontId="11" fillId="0" borderId="25" xfId="51" applyFont="1" applyBorder="1" applyAlignment="1" applyProtection="1">
      <alignment horizontal="left" vertical="center" wrapText="1"/>
    </xf>
    <xf numFmtId="49" fontId="11" fillId="0" borderId="15" xfId="51" applyFont="1" applyBorder="1" applyAlignment="1" applyProtection="1">
      <alignment horizontal="left" vertical="center" wrapText="1"/>
    </xf>
    <xf numFmtId="49" fontId="11" fillId="0" borderId="25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 wrapText="1"/>
    </xf>
    <xf numFmtId="49" fontId="11" fillId="0" borderId="27" xfId="51" applyFont="1" applyBorder="1" applyAlignment="1" applyProtection="1">
      <alignment horizontal="left" vertical="center" wrapText="1"/>
    </xf>
    <xf numFmtId="49" fontId="14" fillId="0" borderId="21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11" fillId="0" borderId="28" xfId="51" applyFont="1" applyBorder="1" applyAlignment="1" applyProtection="1">
      <alignment horizontal="left" vertical="center"/>
    </xf>
    <xf numFmtId="49" fontId="11" fillId="0" borderId="29" xfId="51" applyFont="1" applyBorder="1" applyAlignment="1" applyProtection="1">
      <alignment horizontal="left" vertical="center"/>
    </xf>
    <xf numFmtId="176" fontId="3" fillId="3" borderId="5" xfId="49" applyFont="1" applyBorder="1" applyAlignment="1">
      <alignment horizontal="center" vertical="center"/>
    </xf>
    <xf numFmtId="176" fontId="3" fillId="3" borderId="30" xfId="49" applyFont="1" applyBorder="1" applyAlignment="1">
      <alignment horizontal="center" vertical="center"/>
    </xf>
    <xf numFmtId="49" fontId="14" fillId="0" borderId="4" xfId="51" applyFont="1" applyBorder="1" applyAlignment="1" applyProtection="1">
      <alignment horizontal="left" vertical="center"/>
    </xf>
    <xf numFmtId="176" fontId="3" fillId="3" borderId="31" xfId="49" applyFont="1" applyBorder="1" applyAlignment="1">
      <alignment horizontal="center" vertical="center"/>
    </xf>
    <xf numFmtId="49" fontId="11" fillId="0" borderId="32" xfId="51" applyFont="1" applyBorder="1" applyAlignment="1" applyProtection="1">
      <alignment horizontal="left" vertical="center"/>
    </xf>
    <xf numFmtId="49" fontId="11" fillId="0" borderId="4" xfId="51" applyFont="1" applyBorder="1" applyAlignment="1" applyProtection="1">
      <alignment horizontal="left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0" fontId="6" fillId="0" borderId="0" xfId="0" applyNumberFormat="1" applyFont="1" applyAlignment="1">
      <alignment vertical="center" wrapText="1"/>
    </xf>
    <xf numFmtId="49" fontId="2" fillId="0" borderId="33" xfId="51" applyFont="1" applyBorder="1" applyAlignment="1" applyProtection="1">
      <alignment horizontal="left" vertical="center" wrapText="1"/>
    </xf>
    <xf numFmtId="49" fontId="2" fillId="0" borderId="32" xfId="51" applyFont="1" applyBorder="1" applyAlignment="1" applyProtection="1">
      <alignment horizontal="left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4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0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49" fontId="2" fillId="3" borderId="35" xfId="50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1" applyFont="1" applyBorder="1" applyProtection="1">
      <alignment horizontal="left" vertical="center"/>
    </xf>
    <xf numFmtId="49" fontId="2" fillId="0" borderId="21" xfId="50" applyFont="1" applyBorder="1" applyAlignment="1" applyProtection="1">
      <alignment horizontal="center" vertical="top" wrapText="1"/>
    </xf>
    <xf numFmtId="49" fontId="11" fillId="0" borderId="1" xfId="51" applyFont="1" applyBorder="1" applyAlignment="1" applyProtection="1">
      <alignment horizontal="left" vertical="top" wrapText="1"/>
    </xf>
    <xf numFmtId="49" fontId="2" fillId="0" borderId="36" xfId="50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3" xfId="50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8" fillId="0" borderId="19" xfId="0" applyNumberFormat="1" applyFont="1" applyBorder="1" applyAlignment="1">
      <alignment horizontal="center" vertical="center"/>
    </xf>
    <xf numFmtId="177" fontId="18" fillId="0" borderId="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177" fontId="18" fillId="0" borderId="7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77" fontId="18" fillId="0" borderId="37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177" fontId="18" fillId="0" borderId="8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49" fontId="11" fillId="0" borderId="23" xfId="51" applyFont="1" applyBorder="1" applyProtection="1">
      <alignment horizontal="left" vertical="center"/>
    </xf>
    <xf numFmtId="49" fontId="2" fillId="0" borderId="23" xfId="50" applyFont="1" applyBorder="1" applyAlignment="1" applyProtection="1">
      <alignment horizontal="left" vertical="center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23" xfId="49" applyFont="1" applyBorder="1" applyAlignment="1">
      <alignment horizontal="right" vertical="center"/>
    </xf>
    <xf numFmtId="49" fontId="2" fillId="0" borderId="23" xfId="50" applyFont="1" applyBorder="1" applyAlignment="1" applyProtection="1">
      <alignment horizontal="left" vertical="center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9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 wrapText="1"/>
    </xf>
    <xf numFmtId="180" fontId="9" fillId="0" borderId="3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1" fillId="4" borderId="0" xfId="0" applyFont="1" applyFill="1" applyBorder="1" applyAlignment="1">
      <alignment horizontal="center"/>
    </xf>
    <xf numFmtId="0" fontId="22" fillId="4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  <cellStyle name="Expense Value" xfId="55"/>
  </cellStyles>
  <dxfs count="7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B14" sqref="AB14"/>
    </sheetView>
  </sheetViews>
  <sheetFormatPr defaultColWidth="8.88888888888889" defaultRowHeight="17.6"/>
  <sheetData>
    <row r="1" spans="1:26">
      <c r="A1" s="242" t="s">
        <v>0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  <c r="X1" s="242"/>
      <c r="Y1" s="242"/>
      <c r="Z1" s="242"/>
    </row>
    <row r="2" spans="1:26">
      <c r="A2" s="242"/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</row>
    <row r="3" spans="1:26">
      <c r="A3" s="242"/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</row>
    <row r="4" spans="1:26">
      <c r="A4" s="242"/>
      <c r="B4" s="242"/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</row>
    <row r="5" spans="1:26">
      <c r="A5" s="242"/>
      <c r="B5" s="242"/>
      <c r="C5" s="242"/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2"/>
      <c r="T5" s="242"/>
      <c r="U5" s="242"/>
      <c r="V5" s="242"/>
      <c r="W5" s="242"/>
      <c r="X5" s="242"/>
      <c r="Y5" s="242"/>
      <c r="Z5" s="242"/>
    </row>
    <row r="6" spans="1:26">
      <c r="A6" s="242"/>
      <c r="B6" s="242"/>
      <c r="C6" s="242"/>
      <c r="D6" s="242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2"/>
      <c r="T6" s="242"/>
      <c r="U6" s="242"/>
      <c r="V6" s="242"/>
      <c r="W6" s="242"/>
      <c r="X6" s="242"/>
      <c r="Y6" s="242"/>
      <c r="Z6" s="242"/>
    </row>
    <row r="7" spans="1:26">
      <c r="A7" s="242"/>
      <c r="B7" s="242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2"/>
      <c r="S7" s="242"/>
      <c r="T7" s="242"/>
      <c r="U7" s="242"/>
      <c r="V7" s="242"/>
      <c r="W7" s="242"/>
      <c r="X7" s="242"/>
      <c r="Y7" s="242"/>
      <c r="Z7" s="242"/>
    </row>
    <row r="8" spans="1:26">
      <c r="A8" s="242"/>
      <c r="B8" s="242"/>
      <c r="C8" s="242"/>
      <c r="D8" s="242"/>
      <c r="E8" s="242"/>
      <c r="F8" s="242"/>
      <c r="G8" s="242"/>
      <c r="H8" s="242"/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2"/>
      <c r="Z8" s="242"/>
    </row>
    <row r="9" spans="1:26">
      <c r="A9" s="242"/>
      <c r="B9" s="242"/>
      <c r="C9" s="242"/>
      <c r="D9" s="242"/>
      <c r="E9" s="242"/>
      <c r="F9" s="242"/>
      <c r="G9" s="242"/>
      <c r="H9" s="242"/>
      <c r="I9" s="242"/>
      <c r="J9" s="242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2"/>
      <c r="X9" s="242"/>
      <c r="Y9" s="242"/>
      <c r="Z9" s="242"/>
    </row>
    <row r="10" spans="1:26">
      <c r="A10" s="242"/>
      <c r="B10" s="242"/>
      <c r="C10" s="242"/>
      <c r="D10" s="242"/>
      <c r="E10" s="242"/>
      <c r="F10" s="242"/>
      <c r="G10" s="242"/>
      <c r="H10" s="242"/>
      <c r="I10" s="242"/>
      <c r="J10" s="242"/>
      <c r="K10" s="242"/>
      <c r="L10" s="242"/>
      <c r="M10" s="242"/>
      <c r="N10" s="242"/>
      <c r="O10" s="242"/>
      <c r="P10" s="242"/>
      <c r="Q10" s="242"/>
      <c r="R10" s="242"/>
      <c r="S10" s="242"/>
      <c r="T10" s="242"/>
      <c r="U10" s="242"/>
      <c r="V10" s="242"/>
      <c r="W10" s="242"/>
      <c r="X10" s="242"/>
      <c r="Y10" s="242"/>
      <c r="Z10" s="242"/>
    </row>
    <row r="11" spans="1:26">
      <c r="A11" s="242"/>
      <c r="B11" s="242"/>
      <c r="C11" s="242"/>
      <c r="D11" s="242"/>
      <c r="E11" s="242"/>
      <c r="F11" s="242"/>
      <c r="G11" s="242"/>
      <c r="H11" s="242"/>
      <c r="I11" s="242"/>
      <c r="J11" s="242"/>
      <c r="K11" s="242"/>
      <c r="L11" s="242"/>
      <c r="M11" s="242"/>
      <c r="N11" s="242"/>
      <c r="O11" s="242"/>
      <c r="P11" s="242"/>
      <c r="Q11" s="242"/>
      <c r="R11" s="242"/>
      <c r="S11" s="242"/>
      <c r="T11" s="242"/>
      <c r="U11" s="242"/>
      <c r="V11" s="242"/>
      <c r="W11" s="242"/>
      <c r="X11" s="242"/>
      <c r="Y11" s="242"/>
      <c r="Z11" s="242"/>
    </row>
    <row r="12" spans="1:26">
      <c r="A12" s="242"/>
      <c r="B12" s="242"/>
      <c r="C12" s="242"/>
      <c r="D12" s="242"/>
      <c r="E12" s="242"/>
      <c r="F12" s="242"/>
      <c r="G12" s="242"/>
      <c r="H12" s="242"/>
      <c r="I12" s="242"/>
      <c r="J12" s="242"/>
      <c r="K12" s="242"/>
      <c r="L12" s="242"/>
      <c r="M12" s="242"/>
      <c r="N12" s="242"/>
      <c r="O12" s="242"/>
      <c r="P12" s="242"/>
      <c r="Q12" s="242"/>
      <c r="R12" s="242"/>
      <c r="S12" s="242"/>
      <c r="T12" s="242"/>
      <c r="U12" s="242"/>
      <c r="V12" s="242"/>
      <c r="W12" s="242"/>
      <c r="X12" s="242"/>
      <c r="Y12" s="242"/>
      <c r="Z12" s="242"/>
    </row>
    <row r="13" spans="1:26">
      <c r="A13" s="242"/>
      <c r="B13" s="242"/>
      <c r="C13" s="242"/>
      <c r="D13" s="242"/>
      <c r="E13" s="242"/>
      <c r="F13" s="242"/>
      <c r="G13" s="242"/>
      <c r="H13" s="242"/>
      <c r="I13" s="242"/>
      <c r="J13" s="242"/>
      <c r="K13" s="242"/>
      <c r="L13" s="242"/>
      <c r="M13" s="242"/>
      <c r="N13" s="242"/>
      <c r="O13" s="242"/>
      <c r="P13" s="242"/>
      <c r="Q13" s="242"/>
      <c r="R13" s="242"/>
      <c r="S13" s="242"/>
      <c r="T13" s="242"/>
      <c r="U13" s="242"/>
      <c r="V13" s="242"/>
      <c r="W13" s="242"/>
      <c r="X13" s="242"/>
      <c r="Y13" s="242"/>
      <c r="Z13" s="242"/>
    </row>
    <row r="14" spans="1:26">
      <c r="A14" s="242"/>
      <c r="B14" s="242"/>
      <c r="C14" s="242"/>
      <c r="D14" s="242"/>
      <c r="E14" s="242"/>
      <c r="F14" s="242"/>
      <c r="G14" s="242"/>
      <c r="H14" s="242"/>
      <c r="I14" s="242"/>
      <c r="J14" s="242"/>
      <c r="K14" s="242"/>
      <c r="L14" s="242"/>
      <c r="M14" s="242"/>
      <c r="N14" s="242"/>
      <c r="O14" s="242"/>
      <c r="P14" s="242"/>
      <c r="Q14" s="242"/>
      <c r="R14" s="242"/>
      <c r="S14" s="242"/>
      <c r="T14" s="242"/>
      <c r="U14" s="242"/>
      <c r="V14" s="242"/>
      <c r="W14" s="242"/>
      <c r="X14" s="242"/>
      <c r="Y14" s="242"/>
      <c r="Z14" s="242"/>
    </row>
    <row r="15" spans="1:26">
      <c r="A15" s="242"/>
      <c r="B15" s="242"/>
      <c r="C15" s="242"/>
      <c r="D15" s="242"/>
      <c r="E15" s="242"/>
      <c r="F15" s="242"/>
      <c r="G15" s="242"/>
      <c r="H15" s="242"/>
      <c r="I15" s="242"/>
      <c r="J15" s="242"/>
      <c r="K15" s="242"/>
      <c r="L15" s="242"/>
      <c r="M15" s="242"/>
      <c r="N15" s="242"/>
      <c r="O15" s="242"/>
      <c r="P15" s="242"/>
      <c r="Q15" s="242"/>
      <c r="R15" s="242"/>
      <c r="S15" s="242"/>
      <c r="T15" s="242"/>
      <c r="U15" s="242"/>
      <c r="V15" s="242"/>
      <c r="W15" s="242"/>
      <c r="X15" s="242"/>
      <c r="Y15" s="242"/>
      <c r="Z15" s="242"/>
    </row>
    <row r="16" spans="1:26">
      <c r="A16" s="242"/>
      <c r="B16" s="242"/>
      <c r="C16" s="242"/>
      <c r="D16" s="242"/>
      <c r="E16" s="242"/>
      <c r="F16" s="242"/>
      <c r="G16" s="242"/>
      <c r="H16" s="242"/>
      <c r="I16" s="242"/>
      <c r="J16" s="242"/>
      <c r="K16" s="242"/>
      <c r="L16" s="242"/>
      <c r="M16" s="242"/>
      <c r="N16" s="242"/>
      <c r="O16" s="242"/>
      <c r="P16" s="242"/>
      <c r="Q16" s="242"/>
      <c r="R16" s="242"/>
      <c r="S16" s="242"/>
      <c r="T16" s="242"/>
      <c r="U16" s="242"/>
      <c r="V16" s="242"/>
      <c r="W16" s="242"/>
      <c r="X16" s="242"/>
      <c r="Y16" s="242"/>
      <c r="Z16" s="242"/>
    </row>
    <row r="17" spans="1:26">
      <c r="A17" s="242"/>
      <c r="B17" s="242"/>
      <c r="C17" s="242"/>
      <c r="D17" s="242"/>
      <c r="E17" s="242"/>
      <c r="F17" s="242"/>
      <c r="G17" s="242"/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</row>
    <row r="18" spans="1:26">
      <c r="A18" s="242"/>
      <c r="B18" s="242"/>
      <c r="C18" s="242"/>
      <c r="D18" s="242"/>
      <c r="E18" s="242"/>
      <c r="F18" s="242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</row>
    <row r="19" spans="1:26">
      <c r="A19" s="242"/>
      <c r="B19" s="242"/>
      <c r="C19" s="242"/>
      <c r="D19" s="242"/>
      <c r="E19" s="242"/>
      <c r="F19" s="242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</row>
    <row r="20" spans="1:26">
      <c r="A20" s="242"/>
      <c r="B20" s="242"/>
      <c r="C20" s="242"/>
      <c r="D20" s="242"/>
      <c r="E20" s="242"/>
      <c r="F20" s="242"/>
      <c r="G20" s="242"/>
      <c r="H20" s="242"/>
      <c r="I20" s="242"/>
      <c r="J20" s="242"/>
      <c r="K20" s="242"/>
      <c r="L20" s="242"/>
      <c r="M20" s="242"/>
      <c r="N20" s="242"/>
      <c r="O20" s="242"/>
      <c r="P20" s="242"/>
      <c r="Q20" s="242"/>
      <c r="R20" s="242"/>
      <c r="S20" s="242"/>
      <c r="T20" s="242"/>
      <c r="U20" s="242"/>
      <c r="V20" s="242"/>
      <c r="W20" s="242"/>
      <c r="X20" s="242"/>
      <c r="Y20" s="242"/>
      <c r="Z20" s="242"/>
    </row>
    <row r="21" spans="1:26">
      <c r="A21" s="242"/>
      <c r="B21" s="242"/>
      <c r="C21" s="242"/>
      <c r="D21" s="242"/>
      <c r="E21" s="242"/>
      <c r="F21" s="242"/>
      <c r="G21" s="242"/>
      <c r="H21" s="242"/>
      <c r="I21" s="242"/>
      <c r="J21" s="242"/>
      <c r="K21" s="242"/>
      <c r="L21" s="242"/>
      <c r="M21" s="242"/>
      <c r="N21" s="242"/>
      <c r="O21" s="242"/>
      <c r="P21" s="242"/>
      <c r="Q21" s="242"/>
      <c r="R21" s="242"/>
      <c r="S21" s="242"/>
      <c r="T21" s="242"/>
      <c r="U21" s="242"/>
      <c r="V21" s="242"/>
      <c r="W21" s="242"/>
      <c r="X21" s="242"/>
      <c r="Y21" s="242"/>
      <c r="Z21" s="242"/>
    </row>
    <row r="22" spans="1:26">
      <c r="A22" s="242"/>
      <c r="B22" s="242"/>
      <c r="C22" s="242"/>
      <c r="D22" s="242"/>
      <c r="E22" s="242"/>
      <c r="F22" s="242"/>
      <c r="G22" s="242"/>
      <c r="H22" s="242"/>
      <c r="I22" s="242"/>
      <c r="J22" s="242"/>
      <c r="K22" s="242"/>
      <c r="L22" s="242"/>
      <c r="M22" s="242"/>
      <c r="N22" s="242"/>
      <c r="O22" s="242"/>
      <c r="P22" s="242"/>
      <c r="Q22" s="242"/>
      <c r="R22" s="242"/>
      <c r="S22" s="242"/>
      <c r="T22" s="242"/>
      <c r="U22" s="242"/>
      <c r="V22" s="242"/>
      <c r="W22" s="242"/>
      <c r="X22" s="242"/>
      <c r="Y22" s="242"/>
      <c r="Z22" s="242"/>
    </row>
    <row r="23" spans="1:26">
      <c r="A23" s="242"/>
      <c r="B23" s="242"/>
      <c r="C23" s="242"/>
      <c r="D23" s="242"/>
      <c r="E23" s="242"/>
      <c r="F23" s="242"/>
      <c r="G23" s="242"/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</row>
    <row r="24" spans="1:26">
      <c r="A24" s="242"/>
      <c r="B24" s="242"/>
      <c r="C24" s="242"/>
      <c r="D24" s="242"/>
      <c r="E24" s="242"/>
      <c r="F24" s="242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</row>
    <row r="25" spans="1:26">
      <c r="A25" s="242"/>
      <c r="B25" s="242"/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</row>
    <row r="26" spans="1:26">
      <c r="A26" s="242"/>
      <c r="B26" s="242"/>
      <c r="C26" s="242"/>
      <c r="D26" s="242"/>
      <c r="E26" s="242"/>
      <c r="F26" s="242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</row>
    <row r="27" spans="1:26">
      <c r="A27" s="242"/>
      <c r="B27" s="242"/>
      <c r="C27" s="242"/>
      <c r="D27" s="242"/>
      <c r="E27" s="242"/>
      <c r="F27" s="242"/>
      <c r="G27" s="242"/>
      <c r="H27" s="242"/>
      <c r="I27" s="242"/>
      <c r="J27" s="242"/>
      <c r="K27" s="242"/>
      <c r="L27" s="242"/>
      <c r="M27" s="242"/>
      <c r="N27" s="242"/>
      <c r="O27" s="242"/>
      <c r="P27" s="242"/>
      <c r="Q27" s="242"/>
      <c r="R27" s="242"/>
      <c r="S27" s="242"/>
      <c r="T27" s="242"/>
      <c r="U27" s="242"/>
      <c r="V27" s="242"/>
      <c r="W27" s="242"/>
      <c r="X27" s="242"/>
      <c r="Y27" s="242"/>
      <c r="Z27" s="242"/>
    </row>
    <row r="28" spans="1:26">
      <c r="A28" s="242"/>
      <c r="B28" s="242"/>
      <c r="C28" s="242"/>
      <c r="D28" s="242"/>
      <c r="E28" s="242"/>
      <c r="F28" s="242"/>
      <c r="G28" s="242"/>
      <c r="H28" s="242"/>
      <c r="I28" s="242"/>
      <c r="J28" s="242"/>
      <c r="K28" s="242"/>
      <c r="L28" s="242"/>
      <c r="M28" s="242"/>
      <c r="N28" s="242"/>
      <c r="O28" s="242"/>
      <c r="P28" s="242"/>
      <c r="Q28" s="242"/>
      <c r="R28" s="242"/>
      <c r="S28" s="242"/>
      <c r="T28" s="242"/>
      <c r="U28" s="242"/>
      <c r="V28" s="242"/>
      <c r="W28" s="242"/>
      <c r="X28" s="242"/>
      <c r="Y28" s="242"/>
      <c r="Z28" s="242"/>
    </row>
    <row r="29" spans="1:26">
      <c r="A29" s="242"/>
      <c r="B29" s="242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242"/>
      <c r="P29" s="242"/>
      <c r="Q29" s="242"/>
      <c r="R29" s="242"/>
      <c r="S29" s="242"/>
      <c r="T29" s="242"/>
      <c r="U29" s="242"/>
      <c r="V29" s="242"/>
      <c r="W29" s="242"/>
      <c r="X29" s="242"/>
      <c r="Y29" s="242"/>
      <c r="Z29" s="242"/>
    </row>
    <row r="30" spans="1:26">
      <c r="A30" s="242"/>
      <c r="B30" s="242"/>
      <c r="C30" s="242"/>
      <c r="D30" s="242"/>
      <c r="E30" s="242"/>
      <c r="F30" s="242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</row>
    <row r="31" spans="1:26">
      <c r="A31" s="242"/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</row>
    <row r="32" spans="1:26">
      <c r="A32" s="243" t="s">
        <v>1</v>
      </c>
      <c r="B32" s="243"/>
      <c r="C32" s="243"/>
      <c r="D32" s="243"/>
      <c r="E32" s="243"/>
      <c r="F32" s="243"/>
      <c r="G32" s="243"/>
      <c r="H32" s="243"/>
      <c r="I32" s="243"/>
      <c r="J32" s="243"/>
      <c r="K32" s="243"/>
      <c r="L32" s="243"/>
      <c r="M32" s="243"/>
      <c r="N32" s="243"/>
      <c r="O32" s="243"/>
      <c r="P32" s="243"/>
      <c r="Q32" s="243"/>
      <c r="R32" s="243"/>
      <c r="S32" s="243"/>
      <c r="T32" s="243"/>
      <c r="U32" s="243"/>
      <c r="V32" s="243"/>
      <c r="W32" s="243"/>
      <c r="X32" s="243"/>
      <c r="Y32" s="243"/>
      <c r="Z32" s="243"/>
    </row>
    <row r="33" spans="1:26">
      <c r="A33" s="243"/>
      <c r="B33" s="243"/>
      <c r="C33" s="243"/>
      <c r="D33" s="243"/>
      <c r="E33" s="243"/>
      <c r="F33" s="243"/>
      <c r="G33" s="243"/>
      <c r="H33" s="243"/>
      <c r="I33" s="243"/>
      <c r="J33" s="243"/>
      <c r="K33" s="243"/>
      <c r="L33" s="243"/>
      <c r="M33" s="243"/>
      <c r="N33" s="243"/>
      <c r="O33" s="243"/>
      <c r="P33" s="243"/>
      <c r="Q33" s="243"/>
      <c r="R33" s="243"/>
      <c r="S33" s="243"/>
      <c r="T33" s="243"/>
      <c r="U33" s="243"/>
      <c r="V33" s="243"/>
      <c r="W33" s="243"/>
      <c r="X33" s="243"/>
      <c r="Y33" s="243"/>
      <c r="Z33" s="243"/>
    </row>
    <row r="34" spans="1:26">
      <c r="A34" s="243"/>
      <c r="B34" s="243"/>
      <c r="C34" s="243"/>
      <c r="D34" s="243"/>
      <c r="E34" s="243"/>
      <c r="F34" s="243"/>
      <c r="G34" s="243"/>
      <c r="H34" s="243"/>
      <c r="I34" s="243"/>
      <c r="J34" s="243"/>
      <c r="K34" s="243"/>
      <c r="L34" s="243"/>
      <c r="M34" s="243"/>
      <c r="N34" s="243"/>
      <c r="O34" s="243"/>
      <c r="P34" s="243"/>
      <c r="Q34" s="243"/>
      <c r="R34" s="243"/>
      <c r="S34" s="243"/>
      <c r="T34" s="243"/>
      <c r="U34" s="243"/>
      <c r="V34" s="243"/>
      <c r="W34" s="243"/>
      <c r="X34" s="243"/>
      <c r="Y34" s="243"/>
      <c r="Z34" s="243"/>
    </row>
    <row r="35" spans="1:26">
      <c r="A35" s="243"/>
      <c r="B35" s="243"/>
      <c r="C35" s="243"/>
      <c r="D35" s="243"/>
      <c r="E35" s="243"/>
      <c r="F35" s="243"/>
      <c r="G35" s="243"/>
      <c r="H35" s="243"/>
      <c r="I35" s="243"/>
      <c r="J35" s="243"/>
      <c r="K35" s="243"/>
      <c r="L35" s="243"/>
      <c r="M35" s="243"/>
      <c r="N35" s="243"/>
      <c r="O35" s="243"/>
      <c r="P35" s="243"/>
      <c r="Q35" s="243"/>
      <c r="R35" s="243"/>
      <c r="S35" s="243"/>
      <c r="T35" s="243"/>
      <c r="U35" s="243"/>
      <c r="V35" s="243"/>
      <c r="W35" s="243"/>
      <c r="X35" s="243"/>
      <c r="Y35" s="243"/>
      <c r="Z35" s="243"/>
    </row>
    <row r="36" spans="1:26">
      <c r="A36" s="243"/>
      <c r="B36" s="243"/>
      <c r="C36" s="243"/>
      <c r="D36" s="243"/>
      <c r="E36" s="243"/>
      <c r="F36" s="243"/>
      <c r="G36" s="243"/>
      <c r="H36" s="243"/>
      <c r="I36" s="243"/>
      <c r="J36" s="243"/>
      <c r="K36" s="243"/>
      <c r="L36" s="243"/>
      <c r="M36" s="243"/>
      <c r="N36" s="243"/>
      <c r="O36" s="243"/>
      <c r="P36" s="243"/>
      <c r="Q36" s="243"/>
      <c r="R36" s="243"/>
      <c r="S36" s="243"/>
      <c r="T36" s="243"/>
      <c r="U36" s="243"/>
      <c r="V36" s="243"/>
      <c r="W36" s="243"/>
      <c r="X36" s="243"/>
      <c r="Y36" s="243"/>
      <c r="Z36" s="243"/>
    </row>
    <row r="37" spans="1:26">
      <c r="A37" s="243"/>
      <c r="B37" s="243"/>
      <c r="C37" s="243"/>
      <c r="D37" s="243"/>
      <c r="E37" s="243"/>
      <c r="F37" s="243"/>
      <c r="G37" s="243"/>
      <c r="H37" s="243"/>
      <c r="I37" s="243"/>
      <c r="J37" s="243"/>
      <c r="K37" s="243"/>
      <c r="L37" s="243"/>
      <c r="M37" s="243"/>
      <c r="N37" s="243"/>
      <c r="O37" s="243"/>
      <c r="P37" s="243"/>
      <c r="Q37" s="243"/>
      <c r="R37" s="243"/>
      <c r="S37" s="243"/>
      <c r="T37" s="243"/>
      <c r="U37" s="243"/>
      <c r="V37" s="243"/>
      <c r="W37" s="243"/>
      <c r="X37" s="243"/>
      <c r="Y37" s="243"/>
      <c r="Z37" s="243"/>
    </row>
    <row r="38" spans="1:26">
      <c r="A38" s="243"/>
      <c r="B38" s="243"/>
      <c r="C38" s="243"/>
      <c r="D38" s="243"/>
      <c r="E38" s="243"/>
      <c r="F38" s="243"/>
      <c r="G38" s="243"/>
      <c r="H38" s="243"/>
      <c r="I38" s="243"/>
      <c r="J38" s="243"/>
      <c r="K38" s="243"/>
      <c r="L38" s="243"/>
      <c r="M38" s="243"/>
      <c r="N38" s="243"/>
      <c r="O38" s="243"/>
      <c r="P38" s="243"/>
      <c r="Q38" s="243"/>
      <c r="R38" s="243"/>
      <c r="S38" s="243"/>
      <c r="T38" s="243"/>
      <c r="U38" s="243"/>
      <c r="V38" s="243"/>
      <c r="W38" s="243"/>
      <c r="X38" s="243"/>
      <c r="Y38" s="243"/>
      <c r="Z38" s="243"/>
    </row>
    <row r="39" spans="1:26">
      <c r="A39" s="243"/>
      <c r="B39" s="243"/>
      <c r="C39" s="243"/>
      <c r="D39" s="243"/>
      <c r="E39" s="243"/>
      <c r="F39" s="243"/>
      <c r="G39" s="243"/>
      <c r="H39" s="243"/>
      <c r="I39" s="243"/>
      <c r="J39" s="243"/>
      <c r="K39" s="243"/>
      <c r="L39" s="243"/>
      <c r="M39" s="243"/>
      <c r="N39" s="243"/>
      <c r="O39" s="243"/>
      <c r="P39" s="243"/>
      <c r="Q39" s="243"/>
      <c r="R39" s="243"/>
      <c r="S39" s="243"/>
      <c r="T39" s="243"/>
      <c r="U39" s="243"/>
      <c r="V39" s="243"/>
      <c r="W39" s="243"/>
      <c r="X39" s="243"/>
      <c r="Y39" s="243"/>
      <c r="Z39" s="243"/>
    </row>
    <row r="40" spans="1:26">
      <c r="A40" s="243"/>
      <c r="B40" s="243"/>
      <c r="C40" s="243"/>
      <c r="D40" s="243"/>
      <c r="E40" s="243"/>
      <c r="F40" s="243"/>
      <c r="G40" s="243"/>
      <c r="H40" s="243"/>
      <c r="I40" s="243"/>
      <c r="J40" s="243"/>
      <c r="K40" s="243"/>
      <c r="L40" s="243"/>
      <c r="M40" s="243"/>
      <c r="N40" s="243"/>
      <c r="O40" s="243"/>
      <c r="P40" s="243"/>
      <c r="Q40" s="243"/>
      <c r="R40" s="243"/>
      <c r="S40" s="243"/>
      <c r="T40" s="243"/>
      <c r="U40" s="243"/>
      <c r="V40" s="243"/>
      <c r="W40" s="243"/>
      <c r="X40" s="243"/>
      <c r="Y40" s="243"/>
      <c r="Z40" s="243"/>
    </row>
    <row r="41" spans="1:26">
      <c r="A41" s="243"/>
      <c r="B41" s="243"/>
      <c r="C41" s="243"/>
      <c r="D41" s="243"/>
      <c r="E41" s="243"/>
      <c r="F41" s="243"/>
      <c r="G41" s="243"/>
      <c r="H41" s="243"/>
      <c r="I41" s="243"/>
      <c r="J41" s="243"/>
      <c r="K41" s="243"/>
      <c r="L41" s="243"/>
      <c r="M41" s="243"/>
      <c r="N41" s="243"/>
      <c r="O41" s="243"/>
      <c r="P41" s="243"/>
      <c r="Q41" s="243"/>
      <c r="R41" s="243"/>
      <c r="S41" s="243"/>
      <c r="T41" s="243"/>
      <c r="U41" s="243"/>
      <c r="V41" s="243"/>
      <c r="W41" s="243"/>
      <c r="X41" s="243"/>
      <c r="Y41" s="243"/>
      <c r="Z41" s="243"/>
    </row>
    <row r="42" spans="1:26">
      <c r="A42" s="243"/>
      <c r="B42" s="243"/>
      <c r="C42" s="243"/>
      <c r="D42" s="243"/>
      <c r="E42" s="243"/>
      <c r="F42" s="243"/>
      <c r="G42" s="243"/>
      <c r="H42" s="243"/>
      <c r="I42" s="243"/>
      <c r="J42" s="243"/>
      <c r="K42" s="243"/>
      <c r="L42" s="243"/>
      <c r="M42" s="243"/>
      <c r="N42" s="243"/>
      <c r="O42" s="243"/>
      <c r="P42" s="243"/>
      <c r="Q42" s="243"/>
      <c r="R42" s="243"/>
      <c r="S42" s="243"/>
      <c r="T42" s="243"/>
      <c r="U42" s="243"/>
      <c r="V42" s="243"/>
      <c r="W42" s="243"/>
      <c r="X42" s="243"/>
      <c r="Y42" s="243"/>
      <c r="Z42" s="243"/>
    </row>
    <row r="43" spans="1:26">
      <c r="A43" s="243"/>
      <c r="B43" s="243"/>
      <c r="C43" s="243"/>
      <c r="D43" s="243"/>
      <c r="E43" s="243"/>
      <c r="F43" s="243"/>
      <c r="G43" s="243"/>
      <c r="H43" s="243"/>
      <c r="I43" s="243"/>
      <c r="J43" s="243"/>
      <c r="K43" s="243"/>
      <c r="L43" s="243"/>
      <c r="M43" s="243"/>
      <c r="N43" s="243"/>
      <c r="O43" s="243"/>
      <c r="P43" s="243"/>
      <c r="Q43" s="243"/>
      <c r="R43" s="243"/>
      <c r="S43" s="243"/>
      <c r="T43" s="243"/>
      <c r="U43" s="243"/>
      <c r="V43" s="243"/>
      <c r="W43" s="243"/>
      <c r="X43" s="243"/>
      <c r="Y43" s="243"/>
      <c r="Z43" s="243"/>
    </row>
    <row r="44" spans="1:26">
      <c r="A44" s="243"/>
      <c r="B44" s="243"/>
      <c r="C44" s="243"/>
      <c r="D44" s="243"/>
      <c r="E44" s="243"/>
      <c r="F44" s="243"/>
      <c r="G44" s="243"/>
      <c r="H44" s="243"/>
      <c r="I44" s="243"/>
      <c r="J44" s="243"/>
      <c r="K44" s="243"/>
      <c r="L44" s="243"/>
      <c r="M44" s="243"/>
      <c r="N44" s="243"/>
      <c r="O44" s="243"/>
      <c r="P44" s="243"/>
      <c r="Q44" s="243"/>
      <c r="R44" s="243"/>
      <c r="S44" s="243"/>
      <c r="T44" s="243"/>
      <c r="U44" s="243"/>
      <c r="V44" s="243"/>
      <c r="W44" s="243"/>
      <c r="X44" s="243"/>
      <c r="Y44" s="243"/>
      <c r="Z44" s="243"/>
    </row>
    <row r="45" spans="1:26">
      <c r="A45" s="243"/>
      <c r="B45" s="243"/>
      <c r="C45" s="243"/>
      <c r="D45" s="243"/>
      <c r="E45" s="243"/>
      <c r="F45" s="243"/>
      <c r="G45" s="243"/>
      <c r="H45" s="243"/>
      <c r="I45" s="243"/>
      <c r="J45" s="243"/>
      <c r="K45" s="243"/>
      <c r="L45" s="243"/>
      <c r="M45" s="243"/>
      <c r="N45" s="243"/>
      <c r="O45" s="243"/>
      <c r="P45" s="243"/>
      <c r="Q45" s="243"/>
      <c r="R45" s="243"/>
      <c r="S45" s="243"/>
      <c r="T45" s="243"/>
      <c r="U45" s="243"/>
      <c r="V45" s="243"/>
      <c r="W45" s="243"/>
      <c r="X45" s="243"/>
      <c r="Y45" s="243"/>
      <c r="Z45" s="243"/>
    </row>
    <row r="46" spans="1:26">
      <c r="A46" s="243"/>
      <c r="B46" s="243"/>
      <c r="C46" s="243"/>
      <c r="D46" s="243"/>
      <c r="E46" s="243"/>
      <c r="F46" s="243"/>
      <c r="G46" s="243"/>
      <c r="H46" s="243"/>
      <c r="I46" s="243"/>
      <c r="J46" s="243"/>
      <c r="K46" s="243"/>
      <c r="L46" s="243"/>
      <c r="M46" s="243"/>
      <c r="N46" s="243"/>
      <c r="O46" s="243"/>
      <c r="P46" s="243"/>
      <c r="Q46" s="243"/>
      <c r="R46" s="243"/>
      <c r="S46" s="243"/>
      <c r="T46" s="243"/>
      <c r="U46" s="243"/>
      <c r="V46" s="243"/>
      <c r="W46" s="243"/>
      <c r="X46" s="243"/>
      <c r="Y46" s="243"/>
      <c r="Z46" s="243"/>
    </row>
    <row r="47" spans="1:26">
      <c r="A47" s="243"/>
      <c r="B47" s="243"/>
      <c r="C47" s="243"/>
      <c r="D47" s="243"/>
      <c r="E47" s="243"/>
      <c r="F47" s="243"/>
      <c r="G47" s="243"/>
      <c r="H47" s="243"/>
      <c r="I47" s="243"/>
      <c r="J47" s="243"/>
      <c r="K47" s="243"/>
      <c r="L47" s="243"/>
      <c r="M47" s="243"/>
      <c r="N47" s="243"/>
      <c r="O47" s="243"/>
      <c r="P47" s="243"/>
      <c r="Q47" s="243"/>
      <c r="R47" s="243"/>
      <c r="S47" s="243"/>
      <c r="T47" s="243"/>
      <c r="U47" s="243"/>
      <c r="V47" s="243"/>
      <c r="W47" s="243"/>
      <c r="X47" s="243"/>
      <c r="Y47" s="243"/>
      <c r="Z47" s="243"/>
    </row>
    <row r="48" spans="1:26">
      <c r="A48" s="243"/>
      <c r="B48" s="243"/>
      <c r="C48" s="243"/>
      <c r="D48" s="243"/>
      <c r="E48" s="243"/>
      <c r="F48" s="243"/>
      <c r="G48" s="243"/>
      <c r="H48" s="243"/>
      <c r="I48" s="243"/>
      <c r="J48" s="243"/>
      <c r="K48" s="243"/>
      <c r="L48" s="243"/>
      <c r="M48" s="243"/>
      <c r="N48" s="243"/>
      <c r="O48" s="243"/>
      <c r="P48" s="243"/>
      <c r="Q48" s="243"/>
      <c r="R48" s="243"/>
      <c r="S48" s="243"/>
      <c r="T48" s="243"/>
      <c r="U48" s="243"/>
      <c r="V48" s="243"/>
      <c r="W48" s="243"/>
      <c r="X48" s="243"/>
      <c r="Y48" s="243"/>
      <c r="Z48" s="243"/>
    </row>
    <row r="49" spans="1:26">
      <c r="A49" s="243"/>
      <c r="B49" s="243"/>
      <c r="C49" s="243"/>
      <c r="D49" s="243"/>
      <c r="E49" s="243"/>
      <c r="F49" s="243"/>
      <c r="G49" s="243"/>
      <c r="H49" s="243"/>
      <c r="I49" s="243"/>
      <c r="J49" s="243"/>
      <c r="K49" s="243"/>
      <c r="L49" s="243"/>
      <c r="M49" s="243"/>
      <c r="N49" s="243"/>
      <c r="O49" s="243"/>
      <c r="P49" s="243"/>
      <c r="Q49" s="243"/>
      <c r="R49" s="243"/>
      <c r="S49" s="243"/>
      <c r="T49" s="243"/>
      <c r="U49" s="243"/>
      <c r="V49" s="243"/>
      <c r="W49" s="243"/>
      <c r="X49" s="243"/>
      <c r="Y49" s="243"/>
      <c r="Z49" s="243"/>
    </row>
    <row r="50" spans="1:26">
      <c r="A50" s="243"/>
      <c r="B50" s="243"/>
      <c r="C50" s="243"/>
      <c r="D50" s="243"/>
      <c r="E50" s="243"/>
      <c r="F50" s="243"/>
      <c r="G50" s="243"/>
      <c r="H50" s="243"/>
      <c r="I50" s="243"/>
      <c r="J50" s="243"/>
      <c r="K50" s="243"/>
      <c r="L50" s="243"/>
      <c r="M50" s="243"/>
      <c r="N50" s="243"/>
      <c r="O50" s="243"/>
      <c r="P50" s="243"/>
      <c r="Q50" s="243"/>
      <c r="R50" s="243"/>
      <c r="S50" s="243"/>
      <c r="T50" s="243"/>
      <c r="U50" s="243"/>
      <c r="V50" s="243"/>
      <c r="W50" s="243"/>
      <c r="X50" s="243"/>
      <c r="Y50" s="243"/>
      <c r="Z50" s="243"/>
    </row>
    <row r="51" spans="1:26">
      <c r="A51" s="243"/>
      <c r="B51" s="243"/>
      <c r="C51" s="243"/>
      <c r="D51" s="243"/>
      <c r="E51" s="243"/>
      <c r="F51" s="243"/>
      <c r="G51" s="243"/>
      <c r="H51" s="243"/>
      <c r="I51" s="243"/>
      <c r="J51" s="243"/>
      <c r="K51" s="243"/>
      <c r="L51" s="243"/>
      <c r="M51" s="243"/>
      <c r="N51" s="243"/>
      <c r="O51" s="243"/>
      <c r="P51" s="243"/>
      <c r="Q51" s="243"/>
      <c r="R51" s="243"/>
      <c r="S51" s="243"/>
      <c r="T51" s="243"/>
      <c r="U51" s="243"/>
      <c r="V51" s="243"/>
      <c r="W51" s="243"/>
      <c r="X51" s="243"/>
      <c r="Y51" s="243"/>
      <c r="Z51" s="243"/>
    </row>
    <row r="52" spans="1:26">
      <c r="A52" s="243"/>
      <c r="B52" s="243"/>
      <c r="C52" s="243"/>
      <c r="D52" s="243"/>
      <c r="E52" s="243"/>
      <c r="F52" s="243"/>
      <c r="G52" s="243"/>
      <c r="H52" s="243"/>
      <c r="I52" s="243"/>
      <c r="J52" s="243"/>
      <c r="K52" s="243"/>
      <c r="L52" s="243"/>
      <c r="M52" s="243"/>
      <c r="N52" s="243"/>
      <c r="O52" s="243"/>
      <c r="P52" s="243"/>
      <c r="Q52" s="243"/>
      <c r="R52" s="243"/>
      <c r="S52" s="243"/>
      <c r="T52" s="243"/>
      <c r="U52" s="243"/>
      <c r="V52" s="243"/>
      <c r="W52" s="243"/>
      <c r="X52" s="243"/>
      <c r="Y52" s="243"/>
      <c r="Z52" s="243"/>
    </row>
    <row r="53" spans="1:26">
      <c r="A53" s="243"/>
      <c r="B53" s="243"/>
      <c r="C53" s="243"/>
      <c r="D53" s="243"/>
      <c r="E53" s="243"/>
      <c r="F53" s="243"/>
      <c r="G53" s="243"/>
      <c r="H53" s="243"/>
      <c r="I53" s="243"/>
      <c r="J53" s="243"/>
      <c r="K53" s="243"/>
      <c r="L53" s="243"/>
      <c r="M53" s="243"/>
      <c r="N53" s="243"/>
      <c r="O53" s="243"/>
      <c r="P53" s="243"/>
      <c r="Q53" s="243"/>
      <c r="R53" s="243"/>
      <c r="S53" s="243"/>
      <c r="T53" s="243"/>
      <c r="U53" s="243"/>
      <c r="V53" s="243"/>
      <c r="W53" s="243"/>
      <c r="X53" s="243"/>
      <c r="Y53" s="243"/>
      <c r="Z53" s="243"/>
    </row>
    <row r="54" spans="1:26">
      <c r="A54" s="243"/>
      <c r="B54" s="243"/>
      <c r="C54" s="243"/>
      <c r="D54" s="243"/>
      <c r="E54" s="243"/>
      <c r="F54" s="243"/>
      <c r="G54" s="243"/>
      <c r="H54" s="243"/>
      <c r="I54" s="243"/>
      <c r="J54" s="243"/>
      <c r="K54" s="243"/>
      <c r="L54" s="243"/>
      <c r="M54" s="243"/>
      <c r="N54" s="243"/>
      <c r="O54" s="243"/>
      <c r="P54" s="243"/>
      <c r="Q54" s="243"/>
      <c r="R54" s="243"/>
      <c r="S54" s="243"/>
      <c r="T54" s="243"/>
      <c r="U54" s="243"/>
      <c r="V54" s="243"/>
      <c r="W54" s="243"/>
      <c r="X54" s="243"/>
      <c r="Y54" s="243"/>
      <c r="Z54" s="243"/>
    </row>
    <row r="55" spans="1:26">
      <c r="A55" s="243"/>
      <c r="B55" s="243"/>
      <c r="C55" s="243"/>
      <c r="D55" s="243"/>
      <c r="E55" s="243"/>
      <c r="F55" s="243"/>
      <c r="G55" s="243"/>
      <c r="H55" s="243"/>
      <c r="I55" s="243"/>
      <c r="J55" s="243"/>
      <c r="K55" s="243"/>
      <c r="L55" s="243"/>
      <c r="M55" s="243"/>
      <c r="N55" s="243"/>
      <c r="O55" s="243"/>
      <c r="P55" s="243"/>
      <c r="Q55" s="243"/>
      <c r="R55" s="243"/>
      <c r="S55" s="243"/>
      <c r="T55" s="243"/>
      <c r="U55" s="243"/>
      <c r="V55" s="243"/>
      <c r="W55" s="243"/>
      <c r="X55" s="243"/>
      <c r="Y55" s="243"/>
      <c r="Z55" s="243"/>
    </row>
    <row r="56" spans="1:26">
      <c r="A56" s="243"/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43"/>
      <c r="S56" s="243"/>
      <c r="T56" s="243"/>
      <c r="U56" s="243"/>
      <c r="V56" s="243"/>
      <c r="W56" s="243"/>
      <c r="X56" s="243"/>
      <c r="Y56" s="243"/>
      <c r="Z56" s="243"/>
    </row>
    <row r="57" spans="1:26">
      <c r="A57" s="243"/>
      <c r="B57" s="243"/>
      <c r="C57" s="243"/>
      <c r="D57" s="243"/>
      <c r="E57" s="243"/>
      <c r="F57" s="243"/>
      <c r="G57" s="243"/>
      <c r="H57" s="243"/>
      <c r="I57" s="243"/>
      <c r="J57" s="243"/>
      <c r="K57" s="243"/>
      <c r="L57" s="243"/>
      <c r="M57" s="243"/>
      <c r="N57" s="243"/>
      <c r="O57" s="243"/>
      <c r="P57" s="243"/>
      <c r="Q57" s="243"/>
      <c r="R57" s="243"/>
      <c r="S57" s="243"/>
      <c r="T57" s="243"/>
      <c r="U57" s="243"/>
      <c r="V57" s="243"/>
      <c r="W57" s="243"/>
      <c r="X57" s="243"/>
      <c r="Y57" s="243"/>
      <c r="Z57" s="243"/>
    </row>
    <row r="58" spans="1:26">
      <c r="A58" s="243"/>
      <c r="B58" s="243"/>
      <c r="C58" s="243"/>
      <c r="D58" s="243"/>
      <c r="E58" s="243"/>
      <c r="F58" s="243"/>
      <c r="G58" s="243"/>
      <c r="H58" s="243"/>
      <c r="I58" s="243"/>
      <c r="J58" s="243"/>
      <c r="K58" s="243"/>
      <c r="L58" s="243"/>
      <c r="M58" s="243"/>
      <c r="N58" s="243"/>
      <c r="O58" s="243"/>
      <c r="P58" s="243"/>
      <c r="Q58" s="243"/>
      <c r="R58" s="243"/>
      <c r="S58" s="243"/>
      <c r="T58" s="243"/>
      <c r="U58" s="243"/>
      <c r="V58" s="243"/>
      <c r="W58" s="243"/>
      <c r="X58" s="243"/>
      <c r="Y58" s="243"/>
      <c r="Z58" s="243"/>
    </row>
    <row r="59" spans="1:26">
      <c r="A59" s="243"/>
      <c r="B59" s="243"/>
      <c r="C59" s="243"/>
      <c r="D59" s="243"/>
      <c r="E59" s="243"/>
      <c r="F59" s="243"/>
      <c r="G59" s="243"/>
      <c r="H59" s="243"/>
      <c r="I59" s="243"/>
      <c r="J59" s="243"/>
      <c r="K59" s="243"/>
      <c r="L59" s="243"/>
      <c r="M59" s="243"/>
      <c r="N59" s="243"/>
      <c r="O59" s="243"/>
      <c r="P59" s="243"/>
      <c r="Q59" s="243"/>
      <c r="R59" s="243"/>
      <c r="S59" s="243"/>
      <c r="T59" s="243"/>
      <c r="U59" s="243"/>
      <c r="V59" s="243"/>
      <c r="W59" s="243"/>
      <c r="X59" s="243"/>
      <c r="Y59" s="243"/>
      <c r="Z59" s="243"/>
    </row>
    <row r="60" spans="1:26">
      <c r="A60" s="243"/>
      <c r="B60" s="243"/>
      <c r="C60" s="243"/>
      <c r="D60" s="243"/>
      <c r="E60" s="243"/>
      <c r="F60" s="243"/>
      <c r="G60" s="243"/>
      <c r="H60" s="243"/>
      <c r="I60" s="243"/>
      <c r="J60" s="243"/>
      <c r="K60" s="243"/>
      <c r="L60" s="243"/>
      <c r="M60" s="243"/>
      <c r="N60" s="243"/>
      <c r="O60" s="243"/>
      <c r="P60" s="243"/>
      <c r="Q60" s="243"/>
      <c r="R60" s="243"/>
      <c r="S60" s="243"/>
      <c r="T60" s="243"/>
      <c r="U60" s="243"/>
      <c r="V60" s="243"/>
      <c r="W60" s="243"/>
      <c r="X60" s="243"/>
      <c r="Y60" s="243"/>
      <c r="Z60" s="243"/>
    </row>
    <row r="61" spans="1:26">
      <c r="A61" s="243"/>
      <c r="B61" s="243"/>
      <c r="C61" s="243"/>
      <c r="D61" s="243"/>
      <c r="E61" s="243"/>
      <c r="F61" s="243"/>
      <c r="G61" s="243"/>
      <c r="H61" s="243"/>
      <c r="I61" s="243"/>
      <c r="J61" s="243"/>
      <c r="K61" s="243"/>
      <c r="L61" s="243"/>
      <c r="M61" s="243"/>
      <c r="N61" s="243"/>
      <c r="O61" s="243"/>
      <c r="P61" s="243"/>
      <c r="Q61" s="243"/>
      <c r="R61" s="243"/>
      <c r="S61" s="243"/>
      <c r="T61" s="243"/>
      <c r="U61" s="243"/>
      <c r="V61" s="243"/>
      <c r="W61" s="243"/>
      <c r="X61" s="243"/>
      <c r="Y61" s="243"/>
      <c r="Z61" s="243"/>
    </row>
    <row r="62" spans="1:26">
      <c r="A62" s="243"/>
      <c r="B62" s="243"/>
      <c r="C62" s="243"/>
      <c r="D62" s="243"/>
      <c r="E62" s="243"/>
      <c r="F62" s="243"/>
      <c r="G62" s="243"/>
      <c r="H62" s="243"/>
      <c r="I62" s="243"/>
      <c r="J62" s="243"/>
      <c r="K62" s="243"/>
      <c r="L62" s="243"/>
      <c r="M62" s="243"/>
      <c r="N62" s="243"/>
      <c r="O62" s="243"/>
      <c r="P62" s="243"/>
      <c r="Q62" s="243"/>
      <c r="R62" s="243"/>
      <c r="S62" s="243"/>
      <c r="T62" s="243"/>
      <c r="U62" s="243"/>
      <c r="V62" s="243"/>
      <c r="W62" s="243"/>
      <c r="X62" s="243"/>
      <c r="Y62" s="243"/>
      <c r="Z62" s="243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E5" sqref="E5"/>
    </sheetView>
  </sheetViews>
  <sheetFormatPr defaultColWidth="9" defaultRowHeight="16.8" outlineLevelCol="1"/>
  <cols>
    <col min="1" max="1" width="43.25" style="221" customWidth="1"/>
    <col min="2" max="2" width="34.125" style="221" customWidth="1"/>
    <col min="3" max="16384" width="9" style="221"/>
  </cols>
  <sheetData>
    <row r="1" ht="45" customHeight="1" spans="1:2">
      <c r="A1" s="222" t="s">
        <v>2</v>
      </c>
      <c r="B1" s="223" t="s">
        <v>3</v>
      </c>
    </row>
    <row r="2" ht="45" customHeight="1" spans="1:2">
      <c r="A2" s="224" t="s">
        <v>4</v>
      </c>
      <c r="B2" s="225" t="b">
        <v>1</v>
      </c>
    </row>
    <row r="3" ht="36" customHeight="1" spans="1:2">
      <c r="A3" s="226" t="s">
        <v>5</v>
      </c>
      <c r="B3" s="227">
        <v>45402</v>
      </c>
    </row>
    <row r="4" ht="45" customHeight="1" spans="1:2">
      <c r="A4" s="222" t="s">
        <v>6</v>
      </c>
      <c r="B4" s="228" t="str">
        <f>IF(B2,TEXT(EDATE(B3,1)-1,"dd-mmm-yyyy"),B4)</f>
        <v>19-May-2024</v>
      </c>
    </row>
    <row r="5" ht="45" customHeight="1" spans="1:2">
      <c r="A5" s="224" t="s">
        <v>7</v>
      </c>
      <c r="B5" s="229">
        <v>45761</v>
      </c>
    </row>
    <row r="6" ht="45" customHeight="1" spans="1:2">
      <c r="A6" s="224"/>
      <c r="B6" s="229"/>
    </row>
    <row r="7" ht="24.75" customHeight="1" spans="1:2">
      <c r="A7" s="230"/>
      <c r="B7" s="231"/>
    </row>
    <row r="8" ht="40" customHeight="1" spans="1:2">
      <c r="A8" s="232" t="s">
        <v>8</v>
      </c>
      <c r="B8" s="232"/>
    </row>
    <row r="9" ht="20.25" customHeight="1" spans="1:2">
      <c r="A9" s="233" t="str">
        <f>TEXT(B3,"dd mmmm yyyy")&amp;" - "&amp;IF(B2,TEXT(EDATE(B3,1)-1,"dd mmmm yyyy"),TEXT(B3+B5-B3,"dd mmmm yyyy"))</f>
        <v>20 April 2024 - 19 May 2024</v>
      </c>
      <c r="B9" s="234" t="s">
        <v>9</v>
      </c>
    </row>
    <row r="10" ht="20.25" customHeight="1" spans="1:2">
      <c r="A10" s="225" t="str">
        <f>IF(B2,TEXT(EDATE(B3,1),"dd mmmm yyyy"),TEXT(B3+(B5-B3)+1,"dd mmmm yyyy"))&amp;" - "&amp;IF(B2,TEXT(EDATE(B3,2)-1,"dd mmmm yyyy"),TEXT(B3+(B5-B3)*2+1,"dd mmmm yyyy"))</f>
        <v>20 May 2024 - 19 June 2024</v>
      </c>
      <c r="B10" s="234"/>
    </row>
    <row r="11" ht="20.25" customHeight="1" spans="1:2">
      <c r="A11" s="225" t="str">
        <f>IF(B2,TEXT(EDATE(B3,2),"dd mmmm yyyy"),TEXT(B3+((B5-B3)*2)+2,"dd mmmm yyyy"))&amp;" - "&amp;IF(B2,TEXT(EDATE(B3,3)-1,"dd mmmm yyyy"),TEXT(B3+((B5-B3)*3+2),"dd mmmm yyyy"))</f>
        <v>20 June 2024 - 19 July 2024</v>
      </c>
      <c r="B11" s="235"/>
    </row>
    <row r="12" ht="20.25" customHeight="1" spans="1:2">
      <c r="A12" s="236" t="str">
        <f>IF(B2,TEXT(EDATE(B3,3),"dd mmmm yyyy"),TEXT(B3+((B5-B3)*3)+3,"dd mmmm yyyy"))&amp;" - "&amp;IF(B2,TEXT(EDATE(B3,4)-1,"dd mmmm yyyy"),TEXT(B3+(((B5-B3)*4)+3),"dd mmmm yyyy"))</f>
        <v>20 July 2024 - 19 August 2024</v>
      </c>
      <c r="B12" s="223" t="s">
        <v>10</v>
      </c>
    </row>
    <row r="13" ht="20.25" customHeight="1" spans="1:2">
      <c r="A13" s="236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37"/>
    </row>
    <row r="14" ht="20.25" customHeight="1" spans="1:2">
      <c r="A14" s="225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38"/>
    </row>
    <row r="15" ht="20.25" customHeight="1" spans="1:2">
      <c r="A15" s="225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23" t="s">
        <v>11</v>
      </c>
    </row>
    <row r="16" ht="20.25" customHeight="1" spans="1:2">
      <c r="A16" s="225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37"/>
    </row>
    <row r="17" ht="20.25" customHeight="1" spans="1:2">
      <c r="A17" s="225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38"/>
    </row>
    <row r="18" ht="20.25" customHeight="1" spans="1:2">
      <c r="A18" s="225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39" t="s">
        <v>12</v>
      </c>
    </row>
    <row r="19" ht="20.25" customHeight="1" spans="1:2">
      <c r="A19" s="225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37"/>
    </row>
    <row r="20" ht="20.25" customHeight="1" spans="1:2">
      <c r="A20" s="240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37"/>
    </row>
    <row r="21" ht="20.25" customHeight="1" spans="1:2">
      <c r="A21" s="241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25" t="s">
        <v>13</v>
      </c>
    </row>
    <row r="22" ht="20.25" customHeight="1" spans="1:2">
      <c r="A22" s="241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25"/>
    </row>
    <row r="23" ht="20.25" customHeight="1" spans="1:2">
      <c r="A23" s="240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23"/>
    </row>
    <row r="24" ht="20.25" customHeight="1" spans="1:2">
      <c r="A24" s="225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25" t="s">
        <v>14</v>
      </c>
    </row>
    <row r="25" ht="20.25" customHeight="1" spans="1:2">
      <c r="A25" s="225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25"/>
    </row>
    <row r="26" ht="20.25" customHeight="1" spans="1:2">
      <c r="A26" s="223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23"/>
    </row>
    <row r="27" ht="20.25" customHeight="1" spans="1:2">
      <c r="A27" s="225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25" t="s">
        <v>15</v>
      </c>
    </row>
    <row r="28" ht="20.25" customHeight="1" spans="1:2">
      <c r="A28" s="225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25"/>
    </row>
    <row r="29" ht="20.25" customHeight="1" spans="1:2">
      <c r="A29" s="223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23"/>
    </row>
    <row r="30" ht="20.25" customHeight="1" spans="1:2">
      <c r="A30" s="225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25" t="s">
        <v>16</v>
      </c>
    </row>
    <row r="31" ht="20.25" customHeight="1" spans="1:2">
      <c r="A31" s="225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25"/>
    </row>
    <row r="32" ht="20.25" customHeight="1" spans="1:2">
      <c r="A32" s="223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23"/>
    </row>
    <row r="33" ht="20.25" customHeight="1" spans="1:2">
      <c r="A33" s="225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25" t="s">
        <v>17</v>
      </c>
    </row>
    <row r="34" ht="20.25" customHeight="1" spans="1:2">
      <c r="A34" s="225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25"/>
    </row>
    <row r="35" ht="20.25" customHeight="1" spans="1:2">
      <c r="A35" s="223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23"/>
    </row>
    <row r="36" ht="20.25" customHeight="1" spans="1:2">
      <c r="A36" s="225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25" t="s">
        <v>18</v>
      </c>
    </row>
    <row r="37" ht="20.25" customHeight="1" spans="1:2">
      <c r="A37" s="225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25"/>
    </row>
    <row r="38" ht="20.25" customHeight="1" spans="1:2">
      <c r="A38" s="223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23"/>
    </row>
    <row r="39" ht="20.25" customHeight="1" spans="1:2">
      <c r="A39" s="225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25" t="s">
        <v>19</v>
      </c>
    </row>
    <row r="40" ht="20.25" customHeight="1" spans="1:2">
      <c r="A40" s="225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25"/>
    </row>
    <row r="41" ht="20.25" customHeight="1" spans="1:2">
      <c r="A41" s="223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23"/>
    </row>
    <row r="42" ht="20.25" customHeight="1" spans="1:2">
      <c r="A42" s="225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25" t="s">
        <v>20</v>
      </c>
    </row>
    <row r="43" ht="20.25" customHeight="1" spans="1:2">
      <c r="A43" s="225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25"/>
    </row>
    <row r="44" ht="20.25" customHeight="1" spans="1:2">
      <c r="A44" s="223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23"/>
    </row>
    <row r="45" ht="20.25" customHeight="1" spans="1:2">
      <c r="A45" s="225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25" t="s">
        <v>21</v>
      </c>
    </row>
    <row r="46" ht="20.25" customHeight="1" spans="1:2">
      <c r="A46" s="225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25"/>
    </row>
    <row r="47" ht="20.25" customHeight="1" spans="1:2">
      <c r="A47" s="223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23"/>
    </row>
    <row r="48" ht="20.25" customHeight="1" spans="1:2">
      <c r="A48" s="225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25" t="s">
        <v>22</v>
      </c>
    </row>
    <row r="49" ht="20.25" customHeight="1" spans="1:2">
      <c r="A49" s="225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25"/>
    </row>
    <row r="50" ht="20.25" customHeight="1" spans="1:2">
      <c r="A50" s="223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23"/>
    </row>
    <row r="51" ht="20.25" customHeight="1" spans="1:2">
      <c r="A51" s="225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25" t="s">
        <v>23</v>
      </c>
    </row>
    <row r="52" ht="20.25" customHeight="1" spans="1:2">
      <c r="A52" s="225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25"/>
    </row>
    <row r="53" ht="20.25" customHeight="1" spans="1:2">
      <c r="A53" s="223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23"/>
    </row>
    <row r="54" ht="20.25" customHeight="1" spans="1:2">
      <c r="A54" s="225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25" t="s">
        <v>24</v>
      </c>
    </row>
    <row r="55" ht="20.25" customHeight="1" spans="1:2">
      <c r="A55" s="225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25"/>
    </row>
    <row r="56" ht="20.25" customHeight="1" spans="1:2">
      <c r="A56" s="225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25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1" customFormat="1" ht="20.25" customHeight="1"/>
    <row r="66" s="221" customFormat="1" ht="20.25" customHeight="1"/>
    <row r="67" s="221" customFormat="1" ht="20.25" customHeight="1"/>
    <row r="68" s="221" customFormat="1" ht="20.25" customHeight="1"/>
    <row r="69" s="221" customFormat="1" ht="20.25" customHeight="1"/>
    <row r="70" s="221" customFormat="1" ht="20.25" customHeight="1"/>
    <row r="71" s="221" customFormat="1" ht="20.25" customHeight="1"/>
    <row r="72" s="221" customFormat="1" ht="20.25" customHeight="1"/>
    <row r="73" s="221" customFormat="1" ht="20.25" customHeight="1"/>
    <row r="74" s="221" customFormat="1" ht="20.25" customHeight="1"/>
    <row r="75" s="221" customFormat="1" ht="20.25" customHeight="1"/>
    <row r="76" s="221" customFormat="1" ht="20.25" customHeight="1"/>
    <row r="77" s="221" customFormat="1" ht="20.25" customHeight="1"/>
    <row r="78" s="221" customFormat="1" ht="20.25" customHeight="1"/>
    <row r="79" s="221" customFormat="1" ht="20.25" customHeight="1"/>
    <row r="80" s="221" customFormat="1" ht="20.25" customHeight="1"/>
    <row r="81" s="221" customFormat="1" ht="20.25" customHeight="1"/>
    <row r="82" s="221" customFormat="1" ht="20.25" customHeight="1"/>
    <row r="83" s="221" customFormat="1" ht="20.25" customHeight="1"/>
    <row r="84" s="221" customFormat="1" ht="20.25" customHeight="1"/>
    <row r="85" s="221" customFormat="1" ht="20.25" customHeight="1"/>
    <row r="86" s="221" customFormat="1" ht="20.25" customHeight="1"/>
    <row r="87" s="221" customFormat="1" ht="20.25" customHeight="1"/>
    <row r="88" s="221" customFormat="1" ht="20.25" customHeight="1"/>
    <row r="89" s="221" customFormat="1" ht="20.25" customHeight="1"/>
    <row r="90" s="221" customFormat="1" ht="20.25" customHeight="1"/>
    <row r="91" s="221" customFormat="1" ht="20.25" customHeight="1"/>
    <row r="92" s="221" customFormat="1" ht="20.25" customHeight="1"/>
    <row r="93" s="221" customFormat="1" ht="20.25" customHeight="1"/>
    <row r="94" s="221" customFormat="1" ht="20.25" customHeight="1"/>
    <row r="95" s="221" customFormat="1" ht="20.25" customHeight="1"/>
    <row r="96" s="221" customFormat="1" ht="20.25" customHeight="1"/>
    <row r="97" s="221" customFormat="1" ht="20.25" customHeight="1"/>
    <row r="98" s="221" customFormat="1" ht="20.25" customHeight="1"/>
    <row r="99" s="221" customFormat="1" ht="20.25" customHeight="1"/>
    <row r="100" s="221" customFormat="1" ht="20.25" customHeight="1"/>
    <row r="101" s="221" customFormat="1" ht="20.25" customHeight="1"/>
    <row r="102" s="221" customFormat="1" ht="20.25" customHeight="1"/>
    <row r="103" s="221" customFormat="1" ht="20.25" customHeight="1"/>
    <row r="104" s="221" customFormat="1" ht="20.25" customHeight="1"/>
    <row r="105" s="221" customFormat="1" ht="20.25" customHeight="1"/>
    <row r="106" s="221" customFormat="1" ht="20.25" customHeight="1"/>
    <row r="107" s="221" customFormat="1" ht="20.25" customHeight="1"/>
    <row r="108" s="221" customFormat="1" ht="20.25" customHeight="1"/>
    <row r="109" s="221" customFormat="1" ht="20.25" customHeight="1"/>
    <row r="110" s="221" customFormat="1" ht="20.25" customHeight="1"/>
    <row r="111" s="221" customFormat="1" ht="20.25" customHeight="1"/>
    <row r="112" s="221" customFormat="1" ht="20.25" customHeight="1"/>
    <row r="113" s="221" customFormat="1" ht="20.25" customHeight="1"/>
    <row r="114" s="221" customFormat="1" ht="20.25" customHeight="1"/>
    <row r="115" s="221" customFormat="1" ht="20.25" customHeight="1"/>
    <row r="116" s="221" customFormat="1" ht="20.25" customHeight="1"/>
    <row r="117" s="221" customFormat="1" ht="20.25" customHeight="1"/>
    <row r="118" s="221" customFormat="1" ht="20.25" customHeight="1"/>
    <row r="119" s="221" customFormat="1" ht="20.25" customHeight="1"/>
    <row r="120" s="221" customFormat="1" ht="20.25" customHeight="1"/>
    <row r="121" s="221" customFormat="1" ht="20.25" customHeight="1"/>
    <row r="122" s="221" customFormat="1" ht="20.25" customHeight="1"/>
    <row r="123" s="221" customFormat="1" ht="20.25" customHeight="1"/>
    <row r="124" s="221" customFormat="1" ht="20.25" customHeight="1"/>
    <row r="125" s="221" customFormat="1" ht="20.25" customHeight="1"/>
    <row r="126" s="221" customFormat="1" ht="20.25" customHeight="1"/>
    <row r="127" s="221" customFormat="1" ht="20.25" customHeight="1"/>
    <row r="129" s="221" customFormat="1" ht="20.25" customHeight="1"/>
    <row r="130" s="221" customFormat="1" ht="20.25" customHeight="1"/>
    <row r="131" s="221" customFormat="1" ht="20.25" customHeight="1"/>
    <row r="132" s="221" customFormat="1" ht="20.25" customHeight="1"/>
    <row r="133" s="221" customFormat="1" ht="20.25" customHeight="1"/>
    <row r="134" s="221" customFormat="1" ht="20.25" customHeight="1"/>
  </sheetData>
  <sheetProtection formatCells="0"/>
  <protectedRanges>
    <protectedRange sqref="B1:B6" name="Settings"/>
    <protectedRange sqref="B9:B56" name="NameOfWorkSheet"/>
  </protectedRanges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opLeftCell="A43" workbookViewId="0">
      <selection activeCell="B67" sqref="B67"/>
    </sheetView>
  </sheetViews>
  <sheetFormatPr defaultColWidth="9" defaultRowHeight="17.6"/>
  <cols>
    <col min="1" max="1" width="18.875" style="151" customWidth="1"/>
    <col min="2" max="2" width="25.625" style="151" customWidth="1"/>
    <col min="3" max="4" width="20.625" style="151" customWidth="1"/>
    <col min="5" max="5" width="25.625" style="151" customWidth="1"/>
    <col min="6" max="6" width="20.625" style="151" customWidth="1"/>
    <col min="7" max="7" width="9" style="151"/>
    <col min="8" max="8" width="23" style="151" customWidth="1"/>
    <col min="9" max="9" width="40.75" style="47" customWidth="1"/>
    <col min="10" max="10" width="28.625" style="151" customWidth="1"/>
    <col min="11" max="12" width="9" style="151"/>
    <col min="13" max="13" width="36.625" style="151" customWidth="1"/>
    <col min="14" max="14" width="21.125" style="151" customWidth="1"/>
    <col min="15" max="16384" width="9" style="151"/>
  </cols>
  <sheetData>
    <row r="1" ht="36.75" customHeight="1" spans="1:14">
      <c r="A1" s="152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1" s="152"/>
      <c r="C1" s="152"/>
      <c r="D1" s="152"/>
      <c r="E1" s="152"/>
      <c r="F1" s="152"/>
      <c r="I1" s="191" t="s">
        <v>25</v>
      </c>
      <c r="J1" s="191"/>
      <c r="M1" s="191" t="s">
        <v>26</v>
      </c>
      <c r="N1" s="191"/>
    </row>
    <row r="2" ht="36" customHeight="1" spans="1:14">
      <c r="A2" s="153" t="s">
        <v>27</v>
      </c>
      <c r="B2" s="154"/>
      <c r="C2" s="154"/>
      <c r="D2" s="155" t="s">
        <v>28</v>
      </c>
      <c r="E2" s="155"/>
      <c r="F2" s="155"/>
      <c r="I2" s="192" t="s">
        <v>29</v>
      </c>
      <c r="J2" s="193" t="s">
        <v>30</v>
      </c>
      <c r="M2" s="202" t="s">
        <v>31</v>
      </c>
      <c r="N2" s="193" t="s">
        <v>32</v>
      </c>
    </row>
    <row r="3" ht="35.25" customHeight="1" spans="1:14">
      <c r="A3" s="156" t="s">
        <v>33</v>
      </c>
      <c r="B3" s="157" t="s">
        <v>34</v>
      </c>
      <c r="C3" s="158">
        <v>536</v>
      </c>
      <c r="D3" s="159" t="s">
        <v>33</v>
      </c>
      <c r="E3" s="5" t="s">
        <v>34</v>
      </c>
      <c r="F3" s="186">
        <v>816</v>
      </c>
      <c r="I3" s="194" t="str">
        <f>TEXT(Main!B3,"dd mmmm yyyy")&amp;" - "&amp;IF(Main!B2,TEXT(EDATE(Main!B3,1)-1,"dd mmmm yyyy"),TEXT(Main!B3+(Main!B5-Main!B3)*1,"dd mmmm yyyy"))</f>
        <v>20 April 2024 - 19 May 2024</v>
      </c>
      <c r="J3" s="195">
        <f>E149</f>
        <v>0</v>
      </c>
      <c r="M3" s="200" t="str">
        <f>TEXT(Main!B3,"dd mmmm yyyy")&amp;" - "&amp;IF(Main!B2,TEXT(EDATE(Main!B3,3)-1,"dd mmmm yyyy"),TEXT(Main!B3+((Main!B5-Main!B3)*3+2),"dd mmmm yyyy"))</f>
        <v>20 April 2024 - 19 July 2024</v>
      </c>
      <c r="N3" s="195">
        <f>-C122</f>
        <v>-24333</v>
      </c>
    </row>
    <row r="4" ht="35.25" customHeight="1" spans="1:14">
      <c r="A4" s="156"/>
      <c r="B4" s="157" t="s">
        <v>35</v>
      </c>
      <c r="C4" s="158">
        <v>0</v>
      </c>
      <c r="D4" s="160"/>
      <c r="E4" s="5" t="s">
        <v>35</v>
      </c>
      <c r="F4" s="186">
        <v>0</v>
      </c>
      <c r="I4" s="196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4" s="195">
        <f>E176</f>
        <v>-416.68</v>
      </c>
      <c r="M4" s="200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4" s="195">
        <f ca="1">Forecast_2!C5</f>
        <v>-11683</v>
      </c>
    </row>
    <row r="5" ht="35.25" customHeight="1" spans="1:14">
      <c r="A5" s="156"/>
      <c r="B5" s="157" t="s">
        <v>36</v>
      </c>
      <c r="C5" s="158">
        <v>0</v>
      </c>
      <c r="D5" s="160"/>
      <c r="E5" s="5" t="s">
        <v>36</v>
      </c>
      <c r="F5" s="186">
        <v>0</v>
      </c>
      <c r="I5" s="196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5" s="195">
        <f>E203</f>
        <v>3260.12</v>
      </c>
      <c r="M5" s="200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5" s="195">
        <f ca="1">Forecast_3!C5</f>
        <v>-10683</v>
      </c>
    </row>
    <row r="6" ht="35.25" customHeight="1" spans="1:14">
      <c r="A6" s="156"/>
      <c r="B6" s="157" t="s">
        <v>37</v>
      </c>
      <c r="C6" s="158">
        <v>0</v>
      </c>
      <c r="D6" s="160"/>
      <c r="E6" s="5" t="s">
        <v>37</v>
      </c>
      <c r="F6" s="186">
        <v>0</v>
      </c>
      <c r="I6" s="197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6" s="195">
        <f ca="1">Forecast_2!E136</f>
        <v>699.839999999998</v>
      </c>
      <c r="M6" s="200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6" s="195">
        <f ca="1">Forecast_4!C5</f>
        <v>-6983</v>
      </c>
    </row>
    <row r="7" ht="35.25" customHeight="1" spans="1:14">
      <c r="A7" s="156"/>
      <c r="B7" s="157" t="s">
        <v>38</v>
      </c>
      <c r="C7" s="158">
        <v>0.2</v>
      </c>
      <c r="D7" s="160"/>
      <c r="E7" s="5" t="s">
        <v>38</v>
      </c>
      <c r="F7" s="186">
        <v>0.2</v>
      </c>
      <c r="I7" s="197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7" s="195">
        <f ca="1">Forecast_2!E163</f>
        <v>625.069999999998</v>
      </c>
      <c r="M7" s="200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7" s="195">
        <f ca="1">Forecast_5!C5</f>
        <v>-6983</v>
      </c>
    </row>
    <row r="8" ht="45" customHeight="1" spans="1:14">
      <c r="A8" s="156"/>
      <c r="B8" s="157" t="s">
        <v>39</v>
      </c>
      <c r="C8" s="158">
        <v>0</v>
      </c>
      <c r="D8" s="160"/>
      <c r="E8" s="5" t="s">
        <v>39</v>
      </c>
      <c r="F8" s="186">
        <v>0</v>
      </c>
      <c r="H8" s="187"/>
      <c r="I8" s="196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8" s="195">
        <f ca="1">Forecast_2!E190</f>
        <v>502.709999999998</v>
      </c>
      <c r="M8" s="203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8" s="195">
        <f ca="1">Forecast_6!C5</f>
        <v>-6983</v>
      </c>
    </row>
    <row r="9" ht="39.75" customHeight="1" spans="1:14">
      <c r="A9" s="156"/>
      <c r="B9" s="157" t="s">
        <v>40</v>
      </c>
      <c r="C9" s="158">
        <v>0</v>
      </c>
      <c r="D9" s="160"/>
      <c r="E9" s="5" t="s">
        <v>40</v>
      </c>
      <c r="F9" s="186">
        <v>0</v>
      </c>
      <c r="I9" s="196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9" s="195">
        <f ca="1">Forecast_3!E136</f>
        <v>125.159999999998</v>
      </c>
      <c r="M9" s="200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9" s="204">
        <f ca="1">Forecast_7!C5</f>
        <v>-6983</v>
      </c>
    </row>
    <row r="10" ht="35.25" customHeight="1" spans="1:14">
      <c r="A10" s="156"/>
      <c r="B10" s="157" t="s">
        <v>41</v>
      </c>
      <c r="C10" s="158">
        <v>0</v>
      </c>
      <c r="D10" s="160"/>
      <c r="E10" s="5" t="s">
        <v>41</v>
      </c>
      <c r="F10" s="186">
        <v>0</v>
      </c>
      <c r="I10" s="196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0" s="195">
        <f ca="1">Forecast_3!E163</f>
        <v>229.399999999999</v>
      </c>
      <c r="M10" s="205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0" s="195">
        <f ca="1">Forecast_8!C5</f>
        <v>-6983</v>
      </c>
    </row>
    <row r="11" ht="35.25" customHeight="1" spans="1:14">
      <c r="A11" s="156"/>
      <c r="B11" s="157" t="s">
        <v>42</v>
      </c>
      <c r="C11" s="158">
        <v>11.3</v>
      </c>
      <c r="D11" s="160"/>
      <c r="E11" s="5" t="s">
        <v>42</v>
      </c>
      <c r="F11" s="186">
        <v>11.3</v>
      </c>
      <c r="H11" s="187"/>
      <c r="I11" s="196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1" s="195">
        <f ca="1">Forecast_3!E190</f>
        <v>173.339999999999</v>
      </c>
      <c r="M11" s="200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1" s="199">
        <f ca="1">Forecast_9!C5</f>
        <v>-6983</v>
      </c>
    </row>
    <row r="12" ht="35.25" customHeight="1" spans="1:14">
      <c r="A12" s="156"/>
      <c r="B12" s="157" t="s">
        <v>43</v>
      </c>
      <c r="C12" s="158">
        <v>70</v>
      </c>
      <c r="D12" s="160"/>
      <c r="E12" s="188" t="s">
        <v>43</v>
      </c>
      <c r="F12" s="186">
        <v>70</v>
      </c>
      <c r="I12" s="196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2" s="195">
        <f ca="1">Forecast_4!E136</f>
        <v>111.999999999999</v>
      </c>
      <c r="M12" s="196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2" s="199">
        <f ca="1">Forecast_10!C5</f>
        <v>-6983</v>
      </c>
    </row>
    <row r="13" ht="35.25" customHeight="1" spans="1:14">
      <c r="A13" s="156"/>
      <c r="B13" s="157" t="s">
        <v>44</v>
      </c>
      <c r="C13" s="158">
        <v>7</v>
      </c>
      <c r="D13" s="160"/>
      <c r="E13" s="188" t="s">
        <v>44</v>
      </c>
      <c r="F13" s="186">
        <v>7</v>
      </c>
      <c r="I13" s="198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3" s="195">
        <f ca="1">Forecast_4!E163</f>
        <v>355.199999999999</v>
      </c>
      <c r="M13" s="196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3" s="199">
        <f ca="1">Forecast_11!C5</f>
        <v>-6983</v>
      </c>
    </row>
    <row r="14" ht="35.25" customHeight="1" spans="1:14">
      <c r="A14" s="156"/>
      <c r="B14" s="157" t="s">
        <v>45</v>
      </c>
      <c r="C14" s="158">
        <v>4.9</v>
      </c>
      <c r="D14" s="160"/>
      <c r="E14" s="188" t="s">
        <v>45</v>
      </c>
      <c r="F14" s="186">
        <v>4.9</v>
      </c>
      <c r="I14" s="198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4" s="199">
        <f ca="1">Forecast_4!E190</f>
        <v>909.399999999999</v>
      </c>
      <c r="M14" s="196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4" s="199">
        <f ca="1">Forecast_12!C5</f>
        <v>-6983</v>
      </c>
    </row>
    <row r="15" ht="35.25" customHeight="1" spans="1:14">
      <c r="A15" s="156"/>
      <c r="B15" s="161" t="s">
        <v>46</v>
      </c>
      <c r="C15" s="158">
        <v>0</v>
      </c>
      <c r="D15" s="160"/>
      <c r="E15" s="188" t="s">
        <v>46</v>
      </c>
      <c r="F15" s="186">
        <v>0</v>
      </c>
      <c r="I15" s="200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5" s="199">
        <f ca="1">Forecast_5!E136</f>
        <v>909.399999999999</v>
      </c>
      <c r="M15" s="196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5" s="199">
        <f ca="1">Forecast_13!C5</f>
        <v>-6983</v>
      </c>
    </row>
    <row r="16" ht="35.25" customHeight="1" spans="1:14">
      <c r="A16" s="162"/>
      <c r="B16" s="163" t="s">
        <v>47</v>
      </c>
      <c r="C16" s="164">
        <f>SUM(C3:C15)</f>
        <v>629.4</v>
      </c>
      <c r="D16" s="165"/>
      <c r="E16" s="163" t="s">
        <v>47</v>
      </c>
      <c r="F16" s="189">
        <f>SUM(F3:F15)</f>
        <v>909.4</v>
      </c>
      <c r="I16" s="200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6" s="199">
        <f ca="1">Forecast_5!E163</f>
        <v>909.399999999999</v>
      </c>
      <c r="M16" s="196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6" s="199">
        <f ca="1">Forecast_14!C5</f>
        <v>-6983</v>
      </c>
    </row>
    <row r="17" ht="35.25" customHeight="1" spans="9:14">
      <c r="I17" s="200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7" s="199">
        <f ca="1">Forecast_5!E190</f>
        <v>909.399999999999</v>
      </c>
      <c r="M17" s="196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7" s="199">
        <f ca="1">Forecast_15!C5</f>
        <v>-6983</v>
      </c>
    </row>
    <row r="18" ht="35.25" customHeight="1" spans="9:14">
      <c r="I18" s="200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8" s="199">
        <f ca="1">Forecast_6!E136</f>
        <v>909.399999999999</v>
      </c>
      <c r="M18" s="196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8" s="195">
        <f ca="1">Forecast_16!C5</f>
        <v>-6983</v>
      </c>
    </row>
    <row r="19" ht="33" customHeight="1" spans="9:10">
      <c r="I19" s="200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19" s="199">
        <f ca="1">Forecast_6!E163</f>
        <v>909.399999999999</v>
      </c>
    </row>
    <row r="20" ht="35.25" customHeight="1" spans="9:10">
      <c r="I20" s="200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0" s="199">
        <f ca="1">Forecast_6!E190</f>
        <v>909.399999999999</v>
      </c>
    </row>
    <row r="21" ht="35.25" customHeight="1" spans="9:10">
      <c r="I21" s="200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1" s="199">
        <f ca="1">Forecast_7!E136</f>
        <v>909.399999999999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2" s="16"/>
      <c r="C22" s="16"/>
      <c r="D22" s="16"/>
      <c r="E22" s="16"/>
      <c r="F22" s="16"/>
      <c r="G22" s="16"/>
      <c r="I22" s="200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2" s="199">
        <f ca="1">Forecast_7!E163</f>
        <v>909.399999999999</v>
      </c>
    </row>
    <row r="23" ht="24.75" customHeight="1" spans="1:10">
      <c r="A23" s="17" t="s">
        <v>29</v>
      </c>
      <c r="B23" s="17" t="s">
        <v>48</v>
      </c>
      <c r="C23" s="17"/>
      <c r="D23" s="18" t="s">
        <v>49</v>
      </c>
      <c r="E23" s="18"/>
      <c r="F23" s="18" t="s">
        <v>50</v>
      </c>
      <c r="G23" s="18"/>
      <c r="I23" s="200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3" s="199">
        <f ca="1">Forecast_7!E190</f>
        <v>909.399999999999</v>
      </c>
    </row>
    <row r="24" ht="52.5" customHeight="1" spans="1:10">
      <c r="A24" s="19" t="s">
        <v>51</v>
      </c>
      <c r="B24" s="166" t="s">
        <v>52</v>
      </c>
      <c r="C24" s="20"/>
      <c r="D24" s="20" t="s">
        <v>53</v>
      </c>
      <c r="E24" s="20"/>
      <c r="F24" s="41">
        <v>2405</v>
      </c>
      <c r="G24" s="42"/>
      <c r="I24" s="200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4" s="199">
        <f ca="1">Forecast_8!E136</f>
        <v>909.399999999999</v>
      </c>
    </row>
    <row r="25" ht="30" customHeight="1" spans="1:10">
      <c r="A25" s="19"/>
      <c r="B25" s="21"/>
      <c r="C25" s="22"/>
      <c r="D25" s="23"/>
      <c r="E25" s="43"/>
      <c r="F25" s="41">
        <v>0</v>
      </c>
      <c r="G25" s="42"/>
      <c r="I25" s="200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5" s="199">
        <f ca="1">Forecast_8!E163</f>
        <v>909.399999999999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198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6" s="199">
        <f ca="1">Forecast_8!E190</f>
        <v>909.399999999999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200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7" s="199">
        <f ca="1">Forecast_9!E136</f>
        <v>909.399999999999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200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8" s="199">
        <f ca="1">Forecast_9!E163</f>
        <v>909.399999999999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196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29" s="195">
        <f ca="1">Forecast_9!E190</f>
        <v>909.399999999999</v>
      </c>
    </row>
    <row r="30" ht="30" customHeight="1" spans="1:10">
      <c r="A30" s="167"/>
      <c r="B30" s="168"/>
      <c r="C30" s="169"/>
      <c r="D30" s="27" t="s">
        <v>54</v>
      </c>
      <c r="E30" s="44"/>
      <c r="F30" s="45">
        <f>SUM(F24:G29)</f>
        <v>2405</v>
      </c>
      <c r="G30" s="46"/>
      <c r="I30" s="200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0" s="201">
        <f ca="1">Forecast_10!E136</f>
        <v>909.399999999999</v>
      </c>
    </row>
    <row r="31" ht="30" customHeight="1" spans="9:10">
      <c r="I31" s="200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1" s="199">
        <f ca="1">Forecast_10!E163</f>
        <v>909.399999999999</v>
      </c>
    </row>
    <row r="32" ht="27.75" customHeight="1" spans="9:10">
      <c r="I32" s="200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2" s="199">
        <f ca="1">Forecast_10!E190</f>
        <v>909.399999999999</v>
      </c>
    </row>
    <row r="33" ht="30" customHeight="1" spans="9:10">
      <c r="I33" s="200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3" s="199">
        <f ca="1">Forecast_11!E136</f>
        <v>909.399999999999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4" s="16"/>
      <c r="C34" s="16"/>
      <c r="D34" s="16"/>
      <c r="E34" s="16"/>
      <c r="F34" s="16"/>
      <c r="G34" s="16"/>
      <c r="I34" s="200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4" s="199">
        <f ca="1">Forecast_11!E163</f>
        <v>909.399999999999</v>
      </c>
    </row>
    <row r="35" ht="24.75" customHeight="1" spans="1:10">
      <c r="A35" s="17" t="s">
        <v>29</v>
      </c>
      <c r="B35" s="17" t="s">
        <v>48</v>
      </c>
      <c r="C35" s="17"/>
      <c r="D35" s="18" t="s">
        <v>49</v>
      </c>
      <c r="E35" s="18"/>
      <c r="F35" s="18" t="s">
        <v>50</v>
      </c>
      <c r="G35" s="18"/>
      <c r="I35" s="200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5" s="199">
        <f ca="1">Forecast_11!E190</f>
        <v>909.399999999999</v>
      </c>
    </row>
    <row r="36" ht="54.75" customHeight="1" spans="1:10">
      <c r="A36" s="19" t="s">
        <v>55</v>
      </c>
      <c r="B36" s="21" t="s">
        <v>52</v>
      </c>
      <c r="C36" s="22"/>
      <c r="D36" s="21" t="s">
        <v>53</v>
      </c>
      <c r="E36" s="22"/>
      <c r="F36" s="41">
        <v>2405</v>
      </c>
      <c r="G36" s="42"/>
      <c r="I36" s="200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6" s="199">
        <f ca="1">Forecast_12!E136</f>
        <v>909.399999999999</v>
      </c>
    </row>
    <row r="37" ht="24.75" customHeight="1" spans="1:10">
      <c r="A37" s="19" t="s">
        <v>56</v>
      </c>
      <c r="B37" s="21" t="s">
        <v>52</v>
      </c>
      <c r="C37" s="22"/>
      <c r="D37" s="107" t="s">
        <v>57</v>
      </c>
      <c r="E37" s="107"/>
      <c r="F37" s="41">
        <v>1035</v>
      </c>
      <c r="G37" s="42"/>
      <c r="I37" s="200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7" s="199">
        <f ca="1">Forecast_12!E163</f>
        <v>909.399999999999</v>
      </c>
    </row>
    <row r="38" ht="20.25" customHeight="1" spans="1:10">
      <c r="A38" s="19" t="s">
        <v>58</v>
      </c>
      <c r="B38" s="170" t="s">
        <v>59</v>
      </c>
      <c r="C38" s="22"/>
      <c r="D38" s="21" t="s">
        <v>60</v>
      </c>
      <c r="E38" s="22"/>
      <c r="F38" s="41">
        <v>50</v>
      </c>
      <c r="G38" s="42"/>
      <c r="I38" s="200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8" s="199">
        <f ca="1">Forecast_12!E190</f>
        <v>909.399999999999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200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39" s="199">
        <f ca="1">Forecast_13!E136</f>
        <v>909.399999999999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200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0" s="199">
        <f ca="1">Forecast_13!E163</f>
        <v>909.399999999999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196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1" s="199">
        <f ca="1">Forecast_13!E190</f>
        <v>909.399999999999</v>
      </c>
    </row>
    <row r="42" ht="24.75" customHeight="1" spans="1:10">
      <c r="A42" s="167"/>
      <c r="B42" s="168"/>
      <c r="C42" s="169"/>
      <c r="D42" s="27" t="s">
        <v>54</v>
      </c>
      <c r="E42" s="44"/>
      <c r="F42" s="45">
        <f>SUM(F36:G41)</f>
        <v>3490</v>
      </c>
      <c r="G42" s="46"/>
      <c r="I42" s="196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2" s="199">
        <f ca="1">Forecast_14!E136</f>
        <v>909.399999999999</v>
      </c>
    </row>
    <row r="43" ht="24.75" customHeight="1" spans="9:10">
      <c r="I43" s="196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3" s="199">
        <f ca="1">Forecast_14!E163</f>
        <v>909.399999999999</v>
      </c>
    </row>
    <row r="44" ht="24.75" customHeight="1" spans="9:10">
      <c r="I44" s="196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4" s="199">
        <f ca="1">Forecast_14!E190</f>
        <v>909.399999999999</v>
      </c>
    </row>
    <row r="45" ht="24.75" customHeight="1" spans="9:10">
      <c r="I45" s="196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5" s="199">
        <f ca="1">Forecast_15!E136</f>
        <v>909.399999999999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6" s="16"/>
      <c r="C46" s="16"/>
      <c r="D46" s="16"/>
      <c r="E46" s="16"/>
      <c r="F46" s="16"/>
      <c r="G46" s="16"/>
      <c r="I46" s="196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6" s="199">
        <f ca="1">Forecast_15!E163</f>
        <v>909.399999999999</v>
      </c>
    </row>
    <row r="47" ht="24.75" customHeight="1" spans="1:10">
      <c r="A47" s="17" t="s">
        <v>29</v>
      </c>
      <c r="B47" s="17" t="s">
        <v>48</v>
      </c>
      <c r="C47" s="17"/>
      <c r="D47" s="18" t="s">
        <v>49</v>
      </c>
      <c r="E47" s="18"/>
      <c r="F47" s="18" t="s">
        <v>50</v>
      </c>
      <c r="G47" s="18"/>
      <c r="I47" s="196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7" s="199">
        <f ca="1">Forecast_15!E190</f>
        <v>909.399999999999</v>
      </c>
    </row>
    <row r="48" ht="24.75" customHeight="1" spans="1:10">
      <c r="A48" s="96" t="s">
        <v>61</v>
      </c>
      <c r="B48" s="97" t="s">
        <v>62</v>
      </c>
      <c r="C48" s="97"/>
      <c r="D48" s="171" t="s">
        <v>63</v>
      </c>
      <c r="E48" s="171"/>
      <c r="F48" s="190">
        <v>150</v>
      </c>
      <c r="G48" s="42"/>
      <c r="I48" s="196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8" s="199">
        <f ca="1">Forecast_16!E136</f>
        <v>909.399999999999</v>
      </c>
    </row>
    <row r="49" ht="24.75" customHeight="1" spans="1:10">
      <c r="A49" s="96" t="s">
        <v>64</v>
      </c>
      <c r="B49" s="97" t="s">
        <v>52</v>
      </c>
      <c r="C49" s="97"/>
      <c r="D49" s="99" t="s">
        <v>53</v>
      </c>
      <c r="E49" s="99"/>
      <c r="F49" s="190">
        <v>2405</v>
      </c>
      <c r="G49" s="42"/>
      <c r="I49" s="196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49" s="199">
        <f ca="1">Forecast_16!E163</f>
        <v>909.399999999999</v>
      </c>
    </row>
    <row r="50" ht="24.75" customHeight="1" spans="1:10">
      <c r="A50" s="96" t="s">
        <v>65</v>
      </c>
      <c r="B50" s="97" t="s">
        <v>66</v>
      </c>
      <c r="C50" s="97"/>
      <c r="D50" s="97" t="s">
        <v>67</v>
      </c>
      <c r="E50" s="97"/>
      <c r="F50" s="190">
        <v>7700</v>
      </c>
      <c r="G50" s="42"/>
      <c r="I50" s="196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0" s="195">
        <f ca="1">Forecast_16!E190</f>
        <v>909.399999999999</v>
      </c>
    </row>
    <row r="51" ht="41" customHeight="1" spans="1:7">
      <c r="A51" s="172" t="s">
        <v>68</v>
      </c>
      <c r="B51" s="173" t="s">
        <v>69</v>
      </c>
      <c r="C51" s="173"/>
      <c r="D51" s="99"/>
      <c r="E51" s="99"/>
      <c r="F51" s="190">
        <v>411.5</v>
      </c>
      <c r="G51" s="42"/>
    </row>
    <row r="52" ht="24.75" customHeight="1" spans="1:7">
      <c r="A52" s="174" t="s">
        <v>70</v>
      </c>
      <c r="B52" s="97" t="s">
        <v>71</v>
      </c>
      <c r="C52" s="97"/>
      <c r="D52" s="97" t="s">
        <v>72</v>
      </c>
      <c r="E52" s="97"/>
      <c r="F52" s="190">
        <v>9350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67"/>
      <c r="B54" s="168"/>
      <c r="C54" s="169"/>
      <c r="D54" s="27" t="s">
        <v>54</v>
      </c>
      <c r="E54" s="44"/>
      <c r="F54" s="45">
        <f>SUM(F48:G53)</f>
        <v>20016.5</v>
      </c>
      <c r="G54" s="46"/>
    </row>
    <row r="55" ht="24.75" customHeight="1"/>
    <row r="58" ht="20.4" spans="1:3">
      <c r="A58" s="175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58" s="176"/>
      <c r="C58" s="177"/>
    </row>
    <row r="59" ht="21" spans="1:3">
      <c r="A59" s="178" t="s">
        <v>48</v>
      </c>
      <c r="B59" s="178" t="s">
        <v>49</v>
      </c>
      <c r="C59" s="179" t="s">
        <v>50</v>
      </c>
    </row>
    <row r="60" spans="1:3">
      <c r="A60" s="180" t="s">
        <v>73</v>
      </c>
      <c r="B60" s="181"/>
      <c r="C60" s="182"/>
    </row>
    <row r="61" spans="1:3">
      <c r="A61" s="50" t="s">
        <v>74</v>
      </c>
      <c r="B61" s="183"/>
      <c r="C61" s="137">
        <v>204</v>
      </c>
    </row>
    <row r="62" spans="1:3">
      <c r="A62" s="50" t="s">
        <v>75</v>
      </c>
      <c r="B62" s="183"/>
      <c r="C62" s="137">
        <v>197</v>
      </c>
    </row>
    <row r="63" ht="21" customHeight="1" spans="1:3">
      <c r="A63" s="184" t="s">
        <v>76</v>
      </c>
      <c r="B63" s="183"/>
      <c r="C63" s="137">
        <v>0</v>
      </c>
    </row>
    <row r="64" spans="1:3">
      <c r="A64" s="50" t="s">
        <v>59</v>
      </c>
      <c r="B64" s="185"/>
      <c r="C64" s="137">
        <v>42</v>
      </c>
    </row>
    <row r="65" spans="1:3">
      <c r="A65" s="50" t="s">
        <v>77</v>
      </c>
      <c r="B65" s="183"/>
      <c r="C65" s="206">
        <v>0</v>
      </c>
    </row>
    <row r="66" spans="1:3">
      <c r="A66" s="50"/>
      <c r="B66" s="183"/>
      <c r="C66" s="206">
        <v>0</v>
      </c>
    </row>
    <row r="67" spans="1:3">
      <c r="A67" s="50"/>
      <c r="B67" s="183"/>
      <c r="C67" s="206">
        <v>0</v>
      </c>
    </row>
    <row r="68" spans="1:3">
      <c r="A68" s="50"/>
      <c r="B68" s="183"/>
      <c r="C68" s="206">
        <v>0</v>
      </c>
    </row>
    <row r="69" spans="1:3">
      <c r="A69" s="38"/>
      <c r="B69" s="39" t="s">
        <v>78</v>
      </c>
      <c r="C69" s="206">
        <f>SUM(C61:C68)</f>
        <v>443</v>
      </c>
    </row>
    <row r="70" spans="1:3">
      <c r="A70" s="180" t="s">
        <v>79</v>
      </c>
      <c r="B70" s="181"/>
      <c r="C70" s="182"/>
    </row>
    <row r="71" spans="1:3">
      <c r="A71" s="50" t="s">
        <v>80</v>
      </c>
      <c r="B71" s="183"/>
      <c r="C71" s="206">
        <v>0</v>
      </c>
    </row>
    <row r="72" spans="1:3">
      <c r="A72" s="50" t="s">
        <v>81</v>
      </c>
      <c r="B72" s="183"/>
      <c r="C72" s="206">
        <v>0</v>
      </c>
    </row>
    <row r="73" spans="1:3">
      <c r="A73" s="50" t="s">
        <v>82</v>
      </c>
      <c r="B73" s="183"/>
      <c r="C73" s="206">
        <v>0</v>
      </c>
    </row>
    <row r="74" spans="1:3">
      <c r="A74" s="50" t="s">
        <v>83</v>
      </c>
      <c r="B74" s="183"/>
      <c r="C74" s="206">
        <v>0</v>
      </c>
    </row>
    <row r="75" spans="1:3">
      <c r="A75" s="50"/>
      <c r="B75" s="183"/>
      <c r="C75" s="206">
        <v>0</v>
      </c>
    </row>
    <row r="76" spans="1:3">
      <c r="A76" s="50"/>
      <c r="B76" s="183"/>
      <c r="C76" s="206">
        <v>0</v>
      </c>
    </row>
    <row r="77" spans="1:3">
      <c r="A77" s="50"/>
      <c r="B77" s="183"/>
      <c r="C77" s="206">
        <v>0</v>
      </c>
    </row>
    <row r="78" spans="1:3">
      <c r="A78" s="50"/>
      <c r="B78" s="183"/>
      <c r="C78" s="206">
        <v>0</v>
      </c>
    </row>
    <row r="79" spans="1:3">
      <c r="A79" s="50"/>
      <c r="B79" s="183"/>
      <c r="C79" s="206">
        <v>0</v>
      </c>
    </row>
    <row r="80" spans="1:3">
      <c r="A80" s="207"/>
      <c r="B80" s="208" t="s">
        <v>78</v>
      </c>
      <c r="C80" s="206">
        <f>SUM(C71:C79)</f>
        <v>0</v>
      </c>
    </row>
    <row r="81" spans="1:3">
      <c r="A81" s="180" t="s">
        <v>84</v>
      </c>
      <c r="B81" s="181"/>
      <c r="C81" s="182"/>
    </row>
    <row r="82" spans="1:3">
      <c r="A82" s="50" t="s">
        <v>85</v>
      </c>
      <c r="B82" s="185" t="s">
        <v>86</v>
      </c>
      <c r="C82" s="36">
        <v>0</v>
      </c>
    </row>
    <row r="83" spans="1:3">
      <c r="A83" s="209" t="s">
        <v>87</v>
      </c>
      <c r="B83" s="183" t="s">
        <v>88</v>
      </c>
      <c r="C83" s="36">
        <v>0</v>
      </c>
    </row>
    <row r="84" spans="1:3">
      <c r="A84" s="51"/>
      <c r="B84" s="183"/>
      <c r="C84" s="36">
        <v>0</v>
      </c>
    </row>
    <row r="85" spans="1:3">
      <c r="A85" s="50"/>
      <c r="B85" s="183"/>
      <c r="C85" s="36">
        <v>0</v>
      </c>
    </row>
    <row r="86" spans="1:3">
      <c r="A86" s="50"/>
      <c r="B86" s="183"/>
      <c r="C86" s="36">
        <v>0</v>
      </c>
    </row>
    <row r="87" spans="1:3">
      <c r="A87" s="50"/>
      <c r="B87" s="183"/>
      <c r="C87" s="36">
        <v>0</v>
      </c>
    </row>
    <row r="88" spans="1:3">
      <c r="A88" s="50"/>
      <c r="B88" s="183"/>
      <c r="C88" s="36">
        <v>0</v>
      </c>
    </row>
    <row r="89" spans="1:3">
      <c r="A89" s="207"/>
      <c r="B89" s="208" t="s">
        <v>78</v>
      </c>
      <c r="C89" s="36">
        <f>SUM(C82:C88)</f>
        <v>0</v>
      </c>
    </row>
    <row r="90" spans="1:3">
      <c r="A90" s="180" t="s">
        <v>89</v>
      </c>
      <c r="B90" s="181"/>
      <c r="C90" s="182"/>
    </row>
    <row r="91" spans="1:3">
      <c r="A91" s="210" t="s">
        <v>90</v>
      </c>
      <c r="B91" s="211"/>
      <c r="C91" s="206">
        <v>0</v>
      </c>
    </row>
    <row r="92" spans="1:3">
      <c r="A92" s="51"/>
      <c r="B92" s="183"/>
      <c r="C92" s="206">
        <v>0</v>
      </c>
    </row>
    <row r="93" ht="20.25" customHeight="1" spans="1:3">
      <c r="A93" s="51"/>
      <c r="B93" s="183"/>
      <c r="C93" s="206">
        <v>0</v>
      </c>
    </row>
    <row r="94" ht="15.75" customHeight="1" spans="1:3">
      <c r="A94" s="50"/>
      <c r="B94" s="183"/>
      <c r="C94" s="206">
        <v>0</v>
      </c>
    </row>
    <row r="95" spans="1:3">
      <c r="A95" s="50"/>
      <c r="B95" s="183"/>
      <c r="C95" s="206">
        <v>0</v>
      </c>
    </row>
    <row r="96" spans="1:3">
      <c r="A96" s="50"/>
      <c r="B96" s="183"/>
      <c r="C96" s="206">
        <v>0</v>
      </c>
    </row>
    <row r="97" spans="1:3">
      <c r="A97" s="50"/>
      <c r="B97" s="183"/>
      <c r="C97" s="206">
        <v>0</v>
      </c>
    </row>
    <row r="98" spans="1:3">
      <c r="A98" s="50"/>
      <c r="B98" s="183"/>
      <c r="C98" s="206">
        <v>0</v>
      </c>
    </row>
    <row r="99" spans="1:3">
      <c r="A99" s="49"/>
      <c r="B99" s="39" t="s">
        <v>78</v>
      </c>
      <c r="C99" s="36">
        <f>SUM(C91:C98)</f>
        <v>0</v>
      </c>
    </row>
    <row r="100" spans="1:3">
      <c r="A100" s="180" t="s">
        <v>91</v>
      </c>
      <c r="B100" s="181"/>
      <c r="C100" s="182"/>
    </row>
    <row r="101" spans="1:3">
      <c r="A101" s="50" t="s">
        <v>92</v>
      </c>
      <c r="B101" s="212" t="s">
        <v>93</v>
      </c>
      <c r="C101" s="106">
        <v>300</v>
      </c>
    </row>
    <row r="102" spans="1:3">
      <c r="A102" s="51" t="s">
        <v>94</v>
      </c>
      <c r="B102" s="212" t="s">
        <v>95</v>
      </c>
      <c r="C102" s="106">
        <v>0</v>
      </c>
    </row>
    <row r="103" ht="34" spans="1:3">
      <c r="A103" s="50" t="s">
        <v>96</v>
      </c>
      <c r="B103" s="108" t="s">
        <v>97</v>
      </c>
      <c r="C103" s="106">
        <v>0</v>
      </c>
    </row>
    <row r="104" spans="1:3">
      <c r="A104" s="50" t="s">
        <v>98</v>
      </c>
      <c r="B104" s="108" t="s">
        <v>99</v>
      </c>
      <c r="C104" s="106">
        <v>760</v>
      </c>
    </row>
    <row r="105" spans="1:3">
      <c r="A105" s="50"/>
      <c r="B105" s="183"/>
      <c r="C105" s="206">
        <v>0</v>
      </c>
    </row>
    <row r="106" spans="1:3">
      <c r="A106" s="50"/>
      <c r="B106" s="183"/>
      <c r="C106" s="206">
        <v>0</v>
      </c>
    </row>
    <row r="107" spans="1:3">
      <c r="A107" s="50"/>
      <c r="B107" s="183"/>
      <c r="C107" s="206">
        <v>0</v>
      </c>
    </row>
    <row r="108" spans="1:3">
      <c r="A108" s="50"/>
      <c r="B108" s="183"/>
      <c r="C108" s="206">
        <v>0</v>
      </c>
    </row>
    <row r="109" spans="1:3">
      <c r="A109" s="51"/>
      <c r="B109" s="39" t="s">
        <v>78</v>
      </c>
      <c r="C109" s="206">
        <f>SUM(C101:C108)</f>
        <v>1060</v>
      </c>
    </row>
    <row r="110" spans="1:3">
      <c r="A110" s="49"/>
      <c r="B110" s="39" t="s">
        <v>100</v>
      </c>
      <c r="C110" s="206">
        <f>C69+C80+C89+C99+C109</f>
        <v>1503</v>
      </c>
    </row>
    <row r="111" spans="1:3">
      <c r="A111" s="180" t="s">
        <v>101</v>
      </c>
      <c r="B111" s="181"/>
      <c r="C111" s="182"/>
    </row>
    <row r="112" spans="1:8">
      <c r="A112" s="213" t="s">
        <v>102</v>
      </c>
      <c r="B112" s="214"/>
      <c r="C112" s="215">
        <v>14950</v>
      </c>
      <c r="D112" s="14"/>
      <c r="E112" s="94"/>
      <c r="F112" s="14"/>
      <c r="G112" s="14"/>
      <c r="H112" s="14"/>
    </row>
    <row r="113" spans="1:8">
      <c r="A113" s="213" t="s">
        <v>103</v>
      </c>
      <c r="B113" s="183"/>
      <c r="C113" s="216">
        <f>5000</f>
        <v>5000</v>
      </c>
      <c r="D113" s="14"/>
      <c r="E113" s="14"/>
      <c r="F113" s="14"/>
      <c r="G113" s="14"/>
      <c r="H113" s="14"/>
    </row>
    <row r="114" spans="1:8">
      <c r="A114" s="213" t="s">
        <v>104</v>
      </c>
      <c r="B114" s="183"/>
      <c r="C114" s="217">
        <f>3300</f>
        <v>3300</v>
      </c>
      <c r="D114" s="14"/>
      <c r="E114" s="14"/>
      <c r="F114" s="14"/>
      <c r="G114" s="14"/>
      <c r="H114" s="14"/>
    </row>
    <row r="115" ht="34" spans="1:8">
      <c r="A115" s="218" t="s">
        <v>105</v>
      </c>
      <c r="B115" s="183"/>
      <c r="C115" s="217">
        <v>0</v>
      </c>
      <c r="D115" s="14"/>
      <c r="E115" s="14"/>
      <c r="F115" s="14"/>
      <c r="G115" s="14"/>
      <c r="H115" s="14"/>
    </row>
    <row r="116" ht="34" spans="1:8">
      <c r="A116" s="218" t="s">
        <v>106</v>
      </c>
      <c r="B116" s="183"/>
      <c r="C116" s="217">
        <v>0</v>
      </c>
      <c r="D116" s="14"/>
      <c r="E116" s="14"/>
      <c r="F116" s="14"/>
      <c r="G116" s="14"/>
      <c r="H116" s="14"/>
    </row>
    <row r="117" spans="1:8">
      <c r="A117" s="50" t="s">
        <v>107</v>
      </c>
      <c r="B117" s="183"/>
      <c r="C117" s="36">
        <v>1083</v>
      </c>
      <c r="D117" s="14"/>
      <c r="E117" s="14"/>
      <c r="F117" s="14"/>
      <c r="G117" s="14"/>
      <c r="H117" s="14"/>
    </row>
    <row r="118" spans="1:8">
      <c r="A118" s="50"/>
      <c r="B118" s="183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83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83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83"/>
      <c r="C121" s="36">
        <v>0</v>
      </c>
      <c r="D121" s="14"/>
      <c r="E121" s="14"/>
      <c r="F121" s="14"/>
      <c r="G121" s="14"/>
      <c r="H121" s="14"/>
    </row>
    <row r="122" spans="1:3">
      <c r="A122" s="207"/>
      <c r="B122" s="208" t="s">
        <v>108</v>
      </c>
      <c r="C122" s="206">
        <f>SUM(C112:C121)</f>
        <v>24333</v>
      </c>
    </row>
    <row r="123" spans="1:3">
      <c r="A123" s="207"/>
      <c r="B123" s="208" t="s">
        <v>109</v>
      </c>
      <c r="C123" s="36">
        <f>C122+C110</f>
        <v>25836</v>
      </c>
    </row>
    <row r="124" spans="5:5">
      <c r="E124" s="219"/>
    </row>
    <row r="125" spans="5:5">
      <c r="E125" s="219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28" s="53"/>
      <c r="C128" s="53"/>
      <c r="D128" s="53"/>
      <c r="E128" s="54"/>
    </row>
    <row r="129" ht="45" customHeight="1" spans="1:5">
      <c r="A129" s="52" t="s">
        <v>110</v>
      </c>
      <c r="B129" s="54"/>
      <c r="C129" s="52" t="s">
        <v>49</v>
      </c>
      <c r="D129" s="54"/>
      <c r="E129" s="69" t="s">
        <v>50</v>
      </c>
    </row>
    <row r="130" ht="24.75" customHeight="1" spans="1:5">
      <c r="A130" s="58" t="s">
        <v>91</v>
      </c>
      <c r="B130" s="59"/>
      <c r="C130" s="60" t="s">
        <v>111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112</v>
      </c>
      <c r="D141" s="61"/>
      <c r="E141" s="71"/>
    </row>
    <row r="142" ht="4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113</v>
      </c>
      <c r="B148" s="76"/>
      <c r="C148" s="77"/>
      <c r="D148" s="78"/>
      <c r="E148" s="86">
        <f>C110</f>
        <v>1503</v>
      </c>
    </row>
    <row r="149" ht="45" customHeight="1" spans="1:5">
      <c r="A149" s="79"/>
      <c r="B149" s="80"/>
      <c r="C149" s="81" t="s">
        <v>114</v>
      </c>
      <c r="D149" s="81"/>
      <c r="E149" s="87">
        <v>0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4" s="53"/>
      <c r="C154" s="53"/>
      <c r="D154" s="53"/>
      <c r="E154" s="54"/>
    </row>
    <row r="155" ht="24.75" customHeight="1" spans="1:5">
      <c r="A155" s="52" t="s">
        <v>110</v>
      </c>
      <c r="B155" s="54"/>
      <c r="C155" s="82" t="s">
        <v>49</v>
      </c>
      <c r="D155" s="83"/>
      <c r="E155" s="88" t="s">
        <v>50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May 2024</v>
      </c>
      <c r="B156" s="56"/>
      <c r="C156" s="220"/>
      <c r="D156" s="220"/>
      <c r="E156" s="87">
        <f>E149</f>
        <v>0</v>
      </c>
    </row>
    <row r="157" ht="24.75" customHeight="1" spans="1:5">
      <c r="A157" s="58" t="s">
        <v>91</v>
      </c>
      <c r="B157" s="59"/>
      <c r="C157" s="84" t="s">
        <v>111</v>
      </c>
      <c r="D157" s="85"/>
      <c r="E157" s="89"/>
    </row>
    <row r="158" ht="24.75" customHeight="1" spans="1:8">
      <c r="A158" s="62"/>
      <c r="B158" s="63"/>
      <c r="C158" s="64" t="s">
        <v>115</v>
      </c>
      <c r="D158" s="65"/>
      <c r="E158" s="106">
        <v>0</v>
      </c>
      <c r="F158" s="14"/>
      <c r="G158" s="14"/>
      <c r="H158" s="14"/>
    </row>
    <row r="159" ht="24.75" customHeight="1" spans="1:8">
      <c r="A159" s="62"/>
      <c r="B159" s="63"/>
      <c r="C159" s="72" t="s">
        <v>116</v>
      </c>
      <c r="D159" s="73"/>
      <c r="E159" s="106">
        <v>1000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112</v>
      </c>
      <c r="D168" s="61"/>
      <c r="E168" s="71"/>
    </row>
    <row r="169" ht="24.75" customHeight="1" spans="1:5">
      <c r="A169" s="62"/>
      <c r="B169" s="63"/>
      <c r="C169" s="107" t="s">
        <v>117</v>
      </c>
      <c r="D169" s="107"/>
      <c r="E169" s="106">
        <v>140</v>
      </c>
    </row>
    <row r="170" ht="24.75" customHeight="1" spans="1:5">
      <c r="A170" s="62"/>
      <c r="B170" s="63"/>
      <c r="C170" s="107" t="s">
        <v>118</v>
      </c>
      <c r="D170" s="107"/>
      <c r="E170" s="106">
        <v>68</v>
      </c>
    </row>
    <row r="171" ht="24.75" customHeight="1" spans="1:5">
      <c r="A171" s="62"/>
      <c r="B171" s="63"/>
      <c r="C171" s="107" t="s">
        <v>119</v>
      </c>
      <c r="D171" s="107"/>
      <c r="E171" s="106">
        <v>420</v>
      </c>
    </row>
    <row r="172" ht="40" customHeight="1" spans="1:5">
      <c r="A172" s="62"/>
      <c r="B172" s="63"/>
      <c r="C172" s="108" t="s">
        <v>120</v>
      </c>
      <c r="D172" s="108"/>
      <c r="E172" s="106">
        <v>775.68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113</v>
      </c>
      <c r="B175" s="76"/>
      <c r="C175" s="77"/>
      <c r="D175" s="78"/>
      <c r="E175" s="86">
        <f>C110</f>
        <v>1503</v>
      </c>
    </row>
    <row r="176" ht="24.75" customHeight="1" spans="1:5">
      <c r="A176" s="79"/>
      <c r="B176" s="80"/>
      <c r="C176" s="81" t="s">
        <v>114</v>
      </c>
      <c r="D176" s="81"/>
      <c r="E176" s="90">
        <f>(F42+E156)-(SUM(E159:E167)+SUM(E169:E175))</f>
        <v>-416.68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1" s="53"/>
      <c r="C181" s="53"/>
      <c r="D181" s="53"/>
      <c r="E181" s="54"/>
    </row>
    <row r="182" ht="24.75" customHeight="1" spans="1:5">
      <c r="A182" s="52" t="s">
        <v>110</v>
      </c>
      <c r="B182" s="54"/>
      <c r="C182" s="82" t="s">
        <v>49</v>
      </c>
      <c r="D182" s="83"/>
      <c r="E182" s="88" t="s">
        <v>50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June 2024</v>
      </c>
      <c r="B183" s="56"/>
      <c r="C183" s="220"/>
      <c r="D183" s="220"/>
      <c r="E183" s="90">
        <f>E176</f>
        <v>-416.68</v>
      </c>
    </row>
    <row r="184" ht="24.75" customHeight="1" spans="1:5">
      <c r="A184" s="58" t="s">
        <v>91</v>
      </c>
      <c r="B184" s="59"/>
      <c r="C184" s="84" t="s">
        <v>111</v>
      </c>
      <c r="D184" s="85"/>
      <c r="E184" s="89"/>
    </row>
    <row r="185" ht="24.75" customHeight="1" spans="1:8">
      <c r="A185" s="62"/>
      <c r="B185" s="63"/>
      <c r="C185" s="107" t="s">
        <v>121</v>
      </c>
      <c r="D185" s="107"/>
      <c r="E185" s="36">
        <v>4500</v>
      </c>
      <c r="F185" s="14"/>
      <c r="G185" s="14"/>
      <c r="H185" s="14"/>
    </row>
    <row r="186" ht="24.75" customHeight="1" spans="1:8">
      <c r="A186" s="62"/>
      <c r="B186" s="63"/>
      <c r="C186" s="64" t="s">
        <v>122</v>
      </c>
      <c r="D186" s="65"/>
      <c r="E186" s="36">
        <v>4000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112</v>
      </c>
      <c r="D195" s="61"/>
      <c r="E195" s="71"/>
    </row>
    <row r="196" ht="24.75" customHeight="1" spans="1:5">
      <c r="A196" s="62"/>
      <c r="B196" s="63"/>
      <c r="C196" s="107" t="s">
        <v>123</v>
      </c>
      <c r="D196" s="107"/>
      <c r="E196" s="106">
        <v>2254</v>
      </c>
    </row>
    <row r="197" ht="24.75" customHeight="1" spans="1:5">
      <c r="A197" s="62"/>
      <c r="B197" s="63"/>
      <c r="C197" s="108" t="s">
        <v>124</v>
      </c>
      <c r="D197" s="108"/>
      <c r="E197" s="106">
        <v>560</v>
      </c>
    </row>
    <row r="198" ht="24.75" customHeight="1" spans="1:5">
      <c r="A198" s="62"/>
      <c r="B198" s="63"/>
      <c r="C198" s="107" t="s">
        <v>125</v>
      </c>
      <c r="D198" s="107"/>
      <c r="E198" s="106">
        <v>0</v>
      </c>
    </row>
    <row r="199" ht="214" customHeight="1" spans="1:5">
      <c r="A199" s="62"/>
      <c r="B199" s="63"/>
      <c r="C199" s="72" t="s">
        <v>126</v>
      </c>
      <c r="D199" s="65"/>
      <c r="E199" s="86">
        <v>2556</v>
      </c>
    </row>
    <row r="200" ht="24.75" customHeight="1" spans="1:5">
      <c r="A200" s="62"/>
      <c r="B200" s="63"/>
      <c r="C200" s="64" t="s">
        <v>127</v>
      </c>
      <c r="D200" s="65"/>
      <c r="E200" s="86">
        <v>966.7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113</v>
      </c>
      <c r="B202" s="76"/>
      <c r="C202" s="77"/>
      <c r="D202" s="78"/>
      <c r="E202" s="86">
        <f>C110</f>
        <v>1503</v>
      </c>
    </row>
    <row r="203" ht="24.75" customHeight="1" spans="1:5">
      <c r="A203" s="79"/>
      <c r="B203" s="80"/>
      <c r="C203" s="81" t="s">
        <v>114</v>
      </c>
      <c r="D203" s="81"/>
      <c r="E203" s="90">
        <f>(F54+E183)-(SUM(E185:E194)+SUM(E196:E202))</f>
        <v>3260.12</v>
      </c>
    </row>
    <row r="204" ht="24.75" customHeight="1"/>
  </sheetData>
  <sheetProtection sheet="1" formatCells="0" formatColumns="0" formatRows="0" objects="1"/>
  <protectedRanges>
    <protectedRange sqref="A24:G29" name="R1"/>
    <protectedRange sqref="A36:G41" name="R2"/>
    <protectedRange sqref="A48:G53" name="R3"/>
    <protectedRange sqref="B3:C15" name="A1"/>
    <protectedRange sqref="A60:C68" name="F1"/>
    <protectedRange sqref="A70:C79 A61:A68 B61:B68 A61:B68 A61:B68" name="F2"/>
    <protectedRange sqref="A81:C89" name="F3"/>
    <protectedRange sqref="A90:C98 A71:B78 A82:B89 A82:B88 A61:A68 B61:B68 A82:B88 A61:B68 A82:B88 A61:B68" name="F4"/>
    <protectedRange sqref="A100:C108 A91:B98 A71:B78 A82:B89 A82:B88 A61:A68 B61:B68 A82:B88 A61:B68 A82:B88 A61:B68" name="F5"/>
    <protectedRange sqref="C130:E147" name="E1"/>
    <protectedRange sqref="C157:E174" name="E2"/>
    <protectedRange sqref="C184:E201" name="E3"/>
    <protectedRange sqref="E3:F15" name="A2"/>
    <protectedRange sqref="A111:C121 A101:A108 B101:B108 A101:B108 A91:B98 A82:B88 A71:B79 A61:B68 A101:B108 A91:B98 A71:B79" name="D1"/>
  </protectedRanges>
  <mergeCells count="170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9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104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22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123">
    <cfRule type="cellIs" dxfId="1" priority="27" operator="lessThan">
      <formula>0</formula>
    </cfRule>
    <cfRule type="cellIs" dxfId="2" priority="26" operator="equal">
      <formula>0</formula>
    </cfRule>
  </conditionalFormatting>
  <conditionalFormatting sqref="E149">
    <cfRule type="cellIs" dxfId="3" priority="71" operator="greaterThanOrEqual">
      <formula>0</formula>
    </cfRule>
    <cfRule type="cellIs" dxfId="4" priority="70" operator="lessThan">
      <formula>0</formula>
    </cfRule>
  </conditionalFormatting>
  <conditionalFormatting sqref="E156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58">
    <cfRule type="cellIs" dxfId="5" priority="11" operator="equal">
      <formula>0</formula>
    </cfRule>
  </conditionalFormatting>
  <conditionalFormatting sqref="E176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83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96">
    <cfRule type="cellIs" dxfId="2" priority="6" operator="equal">
      <formula>0</formula>
    </cfRule>
    <cfRule type="cellIs" dxfId="1" priority="5" operator="greaterThan">
      <formula>0</formula>
    </cfRule>
  </conditionalFormatting>
  <conditionalFormatting sqref="E197">
    <cfRule type="cellIs" dxfId="2" priority="4" operator="equal">
      <formula>0</formula>
    </cfRule>
    <cfRule type="cellIs" dxfId="1" priority="3" operator="greaterThan">
      <formula>0</formula>
    </cfRule>
  </conditionalFormatting>
  <conditionalFormatting sqref="E198">
    <cfRule type="cellIs" dxfId="2" priority="2" operator="equal">
      <formula>0</formula>
    </cfRule>
    <cfRule type="cellIs" dxfId="1" priority="1" operator="greaterThan">
      <formula>0</formula>
    </cfRule>
  </conditionalFormatting>
  <conditionalFormatting sqref="E203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61:C6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1:C74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:C80">
    <cfRule type="cellIs" dxfId="0" priority="91" operator="equal">
      <formula>0</formula>
    </cfRule>
    <cfRule type="cellIs" dxfId="1" priority="90" operator="greaterThan">
      <formula>0</formula>
    </cfRule>
  </conditionalFormatting>
  <conditionalFormatting sqref="C82:C83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84:C88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94:C98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101:C103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106:C108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112:C11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18:C121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31:E140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60:E16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69:E172">
    <cfRule type="cellIs" dxfId="2" priority="10" operator="equal">
      <formula>0</formula>
    </cfRule>
    <cfRule type="cellIs" dxfId="1" priority="9" operator="greaterThan">
      <formula>0</formula>
    </cfRule>
  </conditionalFormatting>
  <conditionalFormatting sqref="E185:E186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87:E19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J3:J50">
    <cfRule type="cellIs" dxfId="2" priority="34" operator="greaterThanOrEqual">
      <formula>0</formula>
    </cfRule>
  </conditionalFormatting>
  <conditionalFormatting sqref="N3:N18">
    <cfRule type="cellIs" dxfId="2" priority="33" operator="greaterThanOrEqual">
      <formula>0</formula>
    </cfRule>
  </conditionalFormatting>
  <conditionalFormatting sqref="C65:C69 C99 C92:C93 C109:C110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E130 E141:E148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E157 E168 E173:E175">
    <cfRule type="cellIs" dxfId="2" priority="56" operator="equal">
      <formula>0</formula>
    </cfRule>
    <cfRule type="cellIs" dxfId="1" priority="55" operator="greaterThan">
      <formula>0</formula>
    </cfRule>
  </conditionalFormatting>
  <conditionalFormatting sqref="E184 E195 E199:E202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169" sqref="C169:D170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4" width="20.625" style="40" customWidth="1"/>
    <col min="5" max="5" width="27.6597222222222" style="40" customWidth="1"/>
    <col min="6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</row>
    <row r="3" ht="42" customHeight="1" spans="1:7">
      <c r="A3" s="5"/>
      <c r="B3" s="6" t="s">
        <v>129</v>
      </c>
      <c r="C3" s="7">
        <f ca="1">E190</f>
        <v>502.709999999998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1132.11</v>
      </c>
      <c r="D4" s="10"/>
      <c r="E4" s="10"/>
      <c r="F4" s="10"/>
      <c r="G4" s="10"/>
      <c r="H4" s="14"/>
      <c r="I4" s="47"/>
    </row>
    <row r="5" spans="1:9">
      <c r="A5" s="11" t="s">
        <v>130</v>
      </c>
      <c r="B5" s="11"/>
      <c r="C5" s="12">
        <f ca="1">C108</f>
        <v>-11683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29" t="s">
        <v>131</v>
      </c>
      <c r="B10" s="130" t="s">
        <v>52</v>
      </c>
      <c r="C10" s="131"/>
      <c r="D10" s="132" t="s">
        <v>53</v>
      </c>
      <c r="E10" s="138"/>
      <c r="F10" s="41">
        <v>2405</v>
      </c>
      <c r="G10" s="42"/>
      <c r="H10" s="14"/>
      <c r="I10" s="47"/>
    </row>
    <row r="11" ht="24.75" customHeight="1" spans="1:9">
      <c r="A11" s="129"/>
      <c r="B11" s="110" t="s">
        <v>132</v>
      </c>
      <c r="C11" s="111"/>
      <c r="D11" s="120"/>
      <c r="E11" s="139"/>
      <c r="F11" s="41">
        <v>27</v>
      </c>
      <c r="G11" s="42"/>
      <c r="H11" s="14"/>
      <c r="I11" s="47"/>
    </row>
    <row r="12" ht="24.75" customHeight="1" spans="1:9">
      <c r="A12" s="129"/>
      <c r="B12" s="110" t="s">
        <v>133</v>
      </c>
      <c r="C12" s="111"/>
      <c r="D12" s="120"/>
      <c r="E12" s="139"/>
      <c r="F12" s="41">
        <v>17</v>
      </c>
      <c r="G12" s="42"/>
      <c r="H12" s="14"/>
      <c r="I12" s="47"/>
    </row>
    <row r="13" ht="24.75" customHeight="1" spans="1:9">
      <c r="A13" s="129" t="s">
        <v>134</v>
      </c>
      <c r="B13" s="133" t="s">
        <v>135</v>
      </c>
      <c r="C13" s="134"/>
      <c r="D13" s="120"/>
      <c r="E13" s="139"/>
      <c r="F13" s="41">
        <v>1500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3949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71" customHeight="1" spans="1:9">
      <c r="A22" s="129" t="s">
        <v>136</v>
      </c>
      <c r="B22" s="130" t="s">
        <v>137</v>
      </c>
      <c r="C22" s="131"/>
      <c r="D22" s="130" t="s">
        <v>138</v>
      </c>
      <c r="E22" s="138"/>
      <c r="F22" s="140">
        <v>411.5</v>
      </c>
      <c r="G22" s="141"/>
      <c r="H22" s="14"/>
      <c r="I22" s="47"/>
    </row>
    <row r="23" ht="46" customHeight="1" spans="1:9">
      <c r="A23" s="129" t="s">
        <v>139</v>
      </c>
      <c r="B23" s="110" t="s">
        <v>140</v>
      </c>
      <c r="C23" s="111"/>
      <c r="D23" s="135" t="s">
        <v>141</v>
      </c>
      <c r="E23" s="142"/>
      <c r="F23" s="7">
        <v>900</v>
      </c>
      <c r="G23" s="7"/>
      <c r="H23" s="14"/>
      <c r="I23" s="47"/>
    </row>
    <row r="24" ht="24.75" customHeight="1" spans="1:9">
      <c r="A24" s="129" t="s">
        <v>142</v>
      </c>
      <c r="B24" s="110" t="s">
        <v>52</v>
      </c>
      <c r="C24" s="111"/>
      <c r="D24" s="120" t="s">
        <v>53</v>
      </c>
      <c r="E24" s="139"/>
      <c r="F24" s="103">
        <v>2405</v>
      </c>
      <c r="G24" s="104"/>
      <c r="H24" s="14"/>
      <c r="I24" s="47"/>
    </row>
    <row r="25" ht="24.75" customHeight="1" spans="1:9">
      <c r="A25" s="129"/>
      <c r="B25" s="110" t="s">
        <v>133</v>
      </c>
      <c r="C25" s="111"/>
      <c r="D25" s="120"/>
      <c r="E25" s="139"/>
      <c r="F25" s="41">
        <v>17</v>
      </c>
      <c r="G25" s="42"/>
      <c r="H25" s="14"/>
      <c r="I25" s="47"/>
    </row>
    <row r="26" ht="24.75" customHeight="1" spans="1:9">
      <c r="A26" s="129"/>
      <c r="B26" s="110" t="s">
        <v>132</v>
      </c>
      <c r="C26" s="111"/>
      <c r="D26" s="120"/>
      <c r="E26" s="112"/>
      <c r="F26" s="143">
        <v>27</v>
      </c>
      <c r="G26" s="42"/>
      <c r="H26" s="14"/>
      <c r="I26" s="47"/>
    </row>
    <row r="27" ht="32" customHeight="1" spans="1:9">
      <c r="A27" s="129" t="s">
        <v>143</v>
      </c>
      <c r="B27" s="133" t="s">
        <v>66</v>
      </c>
      <c r="C27" s="134"/>
      <c r="D27" s="136" t="s">
        <v>144</v>
      </c>
      <c r="E27" s="144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3760.5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29" t="s">
        <v>145</v>
      </c>
      <c r="B34" s="130" t="s">
        <v>66</v>
      </c>
      <c r="C34" s="131"/>
      <c r="D34" s="132" t="s">
        <v>144</v>
      </c>
      <c r="E34" s="138"/>
      <c r="F34" s="140">
        <v>0</v>
      </c>
      <c r="G34" s="141"/>
      <c r="H34" s="14"/>
      <c r="I34" s="47"/>
    </row>
    <row r="35" ht="24.75" customHeight="1" spans="1:9">
      <c r="A35" s="129"/>
      <c r="B35" s="110" t="s">
        <v>146</v>
      </c>
      <c r="C35" s="111"/>
      <c r="D35" s="120"/>
      <c r="E35" s="145"/>
      <c r="F35" s="7">
        <v>270</v>
      </c>
      <c r="G35" s="7"/>
      <c r="H35" s="14"/>
      <c r="I35" s="47"/>
    </row>
    <row r="36" ht="24.75" customHeight="1" spans="1:9">
      <c r="A36" s="129" t="s">
        <v>145</v>
      </c>
      <c r="B36" s="110" t="s">
        <v>52</v>
      </c>
      <c r="C36" s="111"/>
      <c r="D36" s="120" t="s">
        <v>53</v>
      </c>
      <c r="E36" s="145"/>
      <c r="F36" s="7">
        <v>2405</v>
      </c>
      <c r="G36" s="7"/>
      <c r="H36" s="14"/>
      <c r="I36" s="48"/>
    </row>
    <row r="37" ht="24.75" customHeight="1" spans="1:9">
      <c r="A37" s="129"/>
      <c r="B37" s="110" t="s">
        <v>147</v>
      </c>
      <c r="C37" s="111"/>
      <c r="D37" s="120"/>
      <c r="E37" s="145"/>
      <c r="F37" s="7">
        <v>204</v>
      </c>
      <c r="G37" s="7"/>
      <c r="H37" s="14"/>
      <c r="I37" s="47"/>
    </row>
    <row r="38" ht="24.75" customHeight="1" spans="1:9">
      <c r="A38" s="129" t="s">
        <v>145</v>
      </c>
      <c r="B38" s="110" t="s">
        <v>148</v>
      </c>
      <c r="C38" s="111"/>
      <c r="D38" s="120"/>
      <c r="E38" s="139"/>
      <c r="F38" s="103">
        <v>27</v>
      </c>
      <c r="G38" s="104"/>
      <c r="H38" s="14"/>
      <c r="I38" s="47"/>
    </row>
    <row r="39" ht="84" customHeight="1" spans="1:9">
      <c r="A39" s="19" t="s">
        <v>149</v>
      </c>
      <c r="B39" s="21" t="s">
        <v>150</v>
      </c>
      <c r="C39" s="22"/>
      <c r="D39" s="21" t="s">
        <v>151</v>
      </c>
      <c r="E39" s="22"/>
      <c r="F39" s="41">
        <v>2400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5306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137">
        <v>204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137">
        <v>207.5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137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137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78</v>
      </c>
      <c r="C55" s="36">
        <f>SUM(C47:C54)</f>
        <v>411.5</v>
      </c>
      <c r="D55" s="14"/>
      <c r="E55" s="14"/>
      <c r="F55" s="14"/>
      <c r="G55" s="14"/>
      <c r="H55" s="14"/>
      <c r="I55" s="47"/>
    </row>
    <row r="56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106">
        <v>600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106">
        <v>68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106">
        <v>79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106">
        <v>870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78</v>
      </c>
      <c r="C95" s="36">
        <f>SUM(C87:C94)</f>
        <v>1617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100</v>
      </c>
      <c r="C96" s="36">
        <f>C55+C66+C75+C85+C95</f>
        <v>2028.5</v>
      </c>
      <c r="D96" s="14"/>
      <c r="E96" s="14"/>
      <c r="F96" s="14"/>
      <c r="G96" s="14"/>
      <c r="H96" s="14"/>
      <c r="I96" s="47"/>
    </row>
    <row r="97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95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-8300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95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95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-2300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95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95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48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95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95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95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95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95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108</v>
      </c>
      <c r="C108" s="95">
        <f ca="1">SUM(C98:C107)</f>
        <v>-11683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109</v>
      </c>
      <c r="C109" s="95">
        <f ca="1">C108-C96</f>
        <v>-13711.5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146" t="str">
        <f>"Balance Brought Forward From "&amp;IF(Main!B2,TEXT(EDATE(Main!B3,3)-1,"mmmm yyyy"),TEXT(Main!B3+((Main!B5-Main!B3)*3+3),"mmmm yyyy"))</f>
        <v>Balance Brought Forward From July 2024</v>
      </c>
      <c r="B116" s="147"/>
      <c r="C116" s="57"/>
      <c r="D116" s="57"/>
      <c r="E116" s="87" cm="1">
        <f ca="1" t="array" ref="E116">INDIRECT("'"&amp;INDIRECT("Main!B9")&amp;"'!E203")</f>
        <v>3260.12</v>
      </c>
      <c r="F116" s="14"/>
      <c r="G116" s="14"/>
      <c r="H116" s="67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107" t="s">
        <v>153</v>
      </c>
      <c r="D129" s="107"/>
      <c r="E129" s="106">
        <v>0</v>
      </c>
      <c r="F129" s="14"/>
      <c r="G129" s="14"/>
      <c r="H129" s="14"/>
      <c r="I129" s="47"/>
    </row>
    <row r="130" ht="131" customHeight="1" spans="1:9">
      <c r="A130" s="62"/>
      <c r="B130" s="63"/>
      <c r="C130" s="108" t="s">
        <v>154</v>
      </c>
      <c r="D130" s="107"/>
      <c r="E130" s="106">
        <v>2930</v>
      </c>
      <c r="F130" s="14"/>
      <c r="G130" s="14"/>
      <c r="H130" s="14"/>
      <c r="I130" s="47"/>
    </row>
    <row r="131" ht="24.75" customHeight="1" spans="1:9">
      <c r="A131" s="62"/>
      <c r="B131" s="63"/>
      <c r="C131" s="107" t="s">
        <v>155</v>
      </c>
      <c r="D131" s="107"/>
      <c r="E131" s="106">
        <v>204</v>
      </c>
      <c r="F131" s="14"/>
      <c r="G131" s="14"/>
      <c r="H131" s="14"/>
      <c r="I131" s="47"/>
    </row>
    <row r="132" ht="24.75" customHeight="1" spans="1:9">
      <c r="A132" s="62"/>
      <c r="B132" s="63"/>
      <c r="C132" s="107" t="s">
        <v>156</v>
      </c>
      <c r="D132" s="107"/>
      <c r="E132" s="106">
        <v>207.5</v>
      </c>
      <c r="F132" s="14"/>
      <c r="G132" s="14"/>
      <c r="H132" s="14"/>
      <c r="I132" s="47"/>
    </row>
    <row r="133" ht="24.75" customHeight="1" spans="1:9">
      <c r="A133" s="62"/>
      <c r="B133" s="63"/>
      <c r="C133" s="122" t="s">
        <v>157</v>
      </c>
      <c r="D133" s="122"/>
      <c r="E133" s="106">
        <v>139.28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2028.5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699.839999999998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August 2024</v>
      </c>
      <c r="B143" s="56"/>
      <c r="C143" s="57"/>
      <c r="D143" s="57"/>
      <c r="E143" s="87">
        <f ca="1">E136</f>
        <v>699.839999999998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158</v>
      </c>
      <c r="D147" s="65"/>
      <c r="E147" s="36">
        <v>500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107" t="s">
        <v>123</v>
      </c>
      <c r="D156" s="107"/>
      <c r="E156" s="106">
        <v>72</v>
      </c>
      <c r="F156" s="14"/>
      <c r="G156" s="14"/>
      <c r="H156" s="14"/>
      <c r="I156" s="47"/>
    </row>
    <row r="157" ht="24.75" customHeight="1" spans="1:9">
      <c r="A157" s="62"/>
      <c r="B157" s="63"/>
      <c r="C157" s="107" t="s">
        <v>159</v>
      </c>
      <c r="D157" s="107"/>
      <c r="E157" s="106">
        <v>55.3</v>
      </c>
      <c r="F157" s="14"/>
      <c r="G157" s="14"/>
      <c r="H157" s="14"/>
      <c r="I157" s="47"/>
    </row>
    <row r="158" ht="24.75" customHeight="1" spans="1:9">
      <c r="A158" s="62"/>
      <c r="B158" s="63"/>
      <c r="C158" s="107" t="s">
        <v>160</v>
      </c>
      <c r="D158" s="107"/>
      <c r="E158" s="106">
        <v>85</v>
      </c>
      <c r="F158" s="14"/>
      <c r="G158" s="14"/>
      <c r="H158" s="14"/>
      <c r="I158" s="47"/>
    </row>
    <row r="159" ht="24.75" customHeight="1" spans="1:9">
      <c r="A159" s="62"/>
      <c r="B159" s="63"/>
      <c r="C159" s="107" t="s">
        <v>161</v>
      </c>
      <c r="D159" s="107"/>
      <c r="E159" s="106">
        <v>630</v>
      </c>
      <c r="F159" s="14"/>
      <c r="G159" s="14"/>
      <c r="H159" s="14"/>
      <c r="I159" s="47"/>
    </row>
    <row r="160" ht="24.75" customHeight="1" spans="1:9">
      <c r="A160" s="62"/>
      <c r="B160" s="63"/>
      <c r="C160" s="122" t="s">
        <v>157</v>
      </c>
      <c r="D160" s="122"/>
      <c r="E160" s="106">
        <v>464.47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2028.5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625.069999999998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"&amp;IF(Main!B2,TEXT(EDATE(Main!B3,5)-1,"mmmm yyyy"),TEXT(Main!B3+((Main!B5-Main!B3)*5+4),"mmmm yyyy"))</f>
        <v>Balance Brought Forward From September 2024</v>
      </c>
      <c r="B170" s="56"/>
      <c r="C170" s="57"/>
      <c r="D170" s="57"/>
      <c r="E170" s="90">
        <f ca="1">E163</f>
        <v>625.069999999998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7" t="s">
        <v>162</v>
      </c>
      <c r="D172" s="107"/>
      <c r="E172" s="36">
        <v>1150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107" t="s">
        <v>158</v>
      </c>
      <c r="D174" s="107"/>
      <c r="E174" s="36">
        <v>500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107" t="s">
        <v>161</v>
      </c>
      <c r="D183" s="107"/>
      <c r="E183" s="106">
        <v>30</v>
      </c>
      <c r="F183" s="14"/>
      <c r="G183" s="14"/>
      <c r="H183" s="14"/>
      <c r="I183" s="47"/>
    </row>
    <row r="184" ht="24.75" customHeight="1" spans="1:9">
      <c r="A184" s="62"/>
      <c r="B184" s="63"/>
      <c r="C184" s="107" t="s">
        <v>163</v>
      </c>
      <c r="D184" s="107"/>
      <c r="E184" s="106">
        <v>130.84</v>
      </c>
      <c r="F184" s="14"/>
      <c r="G184" s="14"/>
      <c r="H184" s="14"/>
      <c r="I184" s="47"/>
    </row>
    <row r="185" ht="24.75" customHeight="1" spans="1:9">
      <c r="A185" s="62"/>
      <c r="B185" s="63"/>
      <c r="C185" s="107" t="s">
        <v>164</v>
      </c>
      <c r="D185" s="107"/>
      <c r="E185" s="106">
        <v>60</v>
      </c>
      <c r="F185" s="14"/>
      <c r="G185" s="14"/>
      <c r="H185" s="14"/>
      <c r="I185" s="47"/>
    </row>
    <row r="186" ht="118" customHeight="1" spans="1:9">
      <c r="A186" s="62"/>
      <c r="B186" s="63"/>
      <c r="C186" s="108" t="s">
        <v>165</v>
      </c>
      <c r="D186" s="108"/>
      <c r="E186" s="106">
        <v>919.52</v>
      </c>
      <c r="F186" s="14"/>
      <c r="G186" s="14"/>
      <c r="H186" s="14"/>
      <c r="I186" s="47"/>
    </row>
    <row r="187" ht="24.75" customHeight="1" spans="1:9">
      <c r="A187" s="62"/>
      <c r="B187" s="63"/>
      <c r="C187" s="108" t="s">
        <v>161</v>
      </c>
      <c r="D187" s="108"/>
      <c r="E187" s="106">
        <v>600</v>
      </c>
      <c r="F187" s="14"/>
      <c r="G187" s="14"/>
      <c r="H187" s="14"/>
      <c r="I187" s="47"/>
    </row>
    <row r="188" ht="24.75" customHeight="1" spans="1:9">
      <c r="A188" s="74"/>
      <c r="B188" s="75"/>
      <c r="C188" s="149" t="s">
        <v>157</v>
      </c>
      <c r="D188" s="150"/>
      <c r="E188" s="106">
        <v>9.5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2028.5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502.709999999998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formatCells="0" formatColumns="0" formatRows="0"/>
  <protectedRanges>
    <protectedRange sqref="A10:G15" name="R1"/>
    <protectedRange sqref="A22:G27 A34:G39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  <protectedRange sqref="C47:C50" name="F1_1"/>
    <protectedRange sqref="C87:C90" name="F5_2"/>
  </protectedRanges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5" priority="21" operator="equal">
      <formula>0</formula>
    </cfRule>
  </conditionalFormatting>
  <conditionalFormatting sqref="E130">
    <cfRule type="cellIs" dxfId="5" priority="20" operator="equal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70">
    <cfRule type="cellIs" dxfId="3" priority="42" operator="greaterThanOrEqual">
      <formula>0</formula>
    </cfRule>
    <cfRule type="cellIs" dxfId="4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5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2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5" priority="19" operator="equal">
      <formula>0</formula>
    </cfRule>
  </conditionalFormatting>
  <conditionalFormatting sqref="E156:E157">
    <cfRule type="cellIs" dxfId="5" priority="7" operator="equal">
      <formula>0</formula>
    </cfRule>
  </conditionalFormatting>
  <conditionalFormatting sqref="E158:E160">
    <cfRule type="cellIs" dxfId="5" priority="6" operator="equal">
      <formula>0</formula>
    </cfRule>
  </conditionalFormatting>
  <conditionalFormatting sqref="E183:E188">
    <cfRule type="cellIs" dxfId="5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2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2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workbookViewId="0">
      <selection activeCell="H186" sqref="H186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</row>
    <row r="3" ht="30" customHeight="1" spans="1:7">
      <c r="A3" s="5"/>
      <c r="B3" s="6" t="s">
        <v>129</v>
      </c>
      <c r="C3" s="7">
        <f ca="1">E190</f>
        <v>173.339999999999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802.739999999999</v>
      </c>
      <c r="D4" s="10"/>
      <c r="E4" s="10"/>
      <c r="F4" s="10"/>
      <c r="G4" s="10"/>
      <c r="H4" s="14"/>
      <c r="I4" s="47"/>
    </row>
    <row r="5" ht="30" customHeight="1" spans="1:9">
      <c r="A5" s="11" t="s">
        <v>130</v>
      </c>
      <c r="B5" s="11"/>
      <c r="C5" s="12">
        <f ca="1">C108</f>
        <v>-10683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30" customHeight="1" spans="1:9">
      <c r="A10" s="96" t="s">
        <v>166</v>
      </c>
      <c r="B10" s="97" t="s">
        <v>66</v>
      </c>
      <c r="C10" s="97"/>
      <c r="D10" s="112" t="s">
        <v>144</v>
      </c>
      <c r="E10" s="120"/>
      <c r="F10" s="7">
        <v>0</v>
      </c>
      <c r="G10" s="7"/>
      <c r="H10" s="14"/>
      <c r="I10" s="47"/>
    </row>
    <row r="11" ht="30" customHeight="1" spans="1:9">
      <c r="A11" s="96" t="s">
        <v>167</v>
      </c>
      <c r="B11" s="97" t="s">
        <v>168</v>
      </c>
      <c r="C11" s="97"/>
      <c r="D11" s="112" t="s">
        <v>169</v>
      </c>
      <c r="E11" s="120"/>
      <c r="F11" s="7">
        <v>78</v>
      </c>
      <c r="G11" s="7"/>
      <c r="H11" s="14"/>
      <c r="I11" s="47"/>
    </row>
    <row r="12" ht="30" customHeight="1" spans="1:9">
      <c r="A12" s="96" t="s">
        <v>170</v>
      </c>
      <c r="B12" s="97" t="s">
        <v>75</v>
      </c>
      <c r="C12" s="97"/>
      <c r="D12" s="112" t="s">
        <v>171</v>
      </c>
      <c r="E12" s="120"/>
      <c r="F12" s="7">
        <v>174</v>
      </c>
      <c r="G12" s="7"/>
      <c r="H12" s="14"/>
      <c r="I12" s="47"/>
    </row>
    <row r="13" ht="30" customHeight="1" spans="1:9">
      <c r="A13" s="96" t="s">
        <v>170</v>
      </c>
      <c r="B13" s="97" t="s">
        <v>172</v>
      </c>
      <c r="C13" s="97"/>
      <c r="D13" s="112" t="s">
        <v>53</v>
      </c>
      <c r="E13" s="120"/>
      <c r="F13" s="7">
        <v>68</v>
      </c>
      <c r="G13" s="7"/>
      <c r="H13" s="14"/>
      <c r="I13" s="47"/>
    </row>
    <row r="14" ht="30" customHeight="1" spans="1:9">
      <c r="A14" s="96" t="s">
        <v>173</v>
      </c>
      <c r="B14" s="97" t="s">
        <v>172</v>
      </c>
      <c r="C14" s="97"/>
      <c r="D14" s="112" t="s">
        <v>53</v>
      </c>
      <c r="E14" s="120"/>
      <c r="F14" s="7">
        <v>68</v>
      </c>
      <c r="G14" s="7"/>
      <c r="H14" s="14"/>
      <c r="I14" s="47"/>
    </row>
    <row r="15" ht="30" customHeight="1" spans="1:9">
      <c r="A15" s="96" t="s">
        <v>174</v>
      </c>
      <c r="B15" s="97" t="s">
        <v>52</v>
      </c>
      <c r="C15" s="97"/>
      <c r="D15" s="112" t="s">
        <v>53</v>
      </c>
      <c r="E15" s="120"/>
      <c r="F15" s="7">
        <v>2405</v>
      </c>
      <c r="G15" s="7"/>
      <c r="H15" s="14"/>
      <c r="I15" s="47"/>
    </row>
    <row r="16" ht="30" customHeight="1" spans="1:9">
      <c r="A16" s="24"/>
      <c r="B16" s="25"/>
      <c r="C16" s="26"/>
      <c r="D16" s="27" t="s">
        <v>54</v>
      </c>
      <c r="E16" s="44"/>
      <c r="F16" s="45">
        <f>SUM(F10:G15)</f>
        <v>2793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30" customHeight="1" spans="1:9">
      <c r="A22" s="96" t="s">
        <v>175</v>
      </c>
      <c r="B22" s="97" t="s">
        <v>66</v>
      </c>
      <c r="C22" s="98"/>
      <c r="D22" s="99" t="s">
        <v>144</v>
      </c>
      <c r="E22" s="102"/>
      <c r="F22" s="7">
        <v>0</v>
      </c>
      <c r="G22" s="7"/>
      <c r="H22" s="14"/>
      <c r="I22" s="47"/>
    </row>
    <row r="23" ht="30" customHeight="1" spans="1:9">
      <c r="A23" s="96" t="s">
        <v>176</v>
      </c>
      <c r="B23" s="97" t="s">
        <v>52</v>
      </c>
      <c r="C23" s="98"/>
      <c r="D23" s="99" t="s">
        <v>53</v>
      </c>
      <c r="E23" s="102"/>
      <c r="F23" s="7">
        <v>2405</v>
      </c>
      <c r="G23" s="7"/>
      <c r="H23" s="14"/>
      <c r="I23" s="47"/>
    </row>
    <row r="24" ht="127" customHeight="1" spans="1:9">
      <c r="A24" s="19" t="s">
        <v>177</v>
      </c>
      <c r="B24" s="21" t="s">
        <v>178</v>
      </c>
      <c r="C24" s="22"/>
      <c r="D24" s="21" t="s">
        <v>179</v>
      </c>
      <c r="E24" s="22"/>
      <c r="F24" s="41">
        <v>2612</v>
      </c>
      <c r="G24" s="42"/>
      <c r="H24" s="14"/>
      <c r="I24" s="47"/>
    </row>
    <row r="25" ht="170" customHeight="1" spans="1:9">
      <c r="A25" s="96" t="s">
        <v>180</v>
      </c>
      <c r="B25" s="97" t="s">
        <v>181</v>
      </c>
      <c r="C25" s="98"/>
      <c r="D25" s="97" t="s">
        <v>182</v>
      </c>
      <c r="E25" s="98"/>
      <c r="F25" s="7">
        <v>49.1</v>
      </c>
      <c r="G25" s="7"/>
      <c r="H25" s="14"/>
      <c r="I25" s="47"/>
    </row>
    <row r="26" ht="30" customHeight="1" spans="1:9">
      <c r="A26" s="96" t="s">
        <v>183</v>
      </c>
      <c r="B26" s="97" t="s">
        <v>184</v>
      </c>
      <c r="C26" s="98"/>
      <c r="D26" s="99" t="s">
        <v>185</v>
      </c>
      <c r="E26" s="102"/>
      <c r="F26" s="7">
        <v>300</v>
      </c>
      <c r="G26" s="7"/>
      <c r="H26" s="14"/>
      <c r="I26" s="47"/>
    </row>
    <row r="27" ht="30" customHeight="1" spans="1:9">
      <c r="A27" s="96" t="s">
        <v>186</v>
      </c>
      <c r="B27" s="97" t="s">
        <v>187</v>
      </c>
      <c r="C27" s="98"/>
      <c r="D27" s="97" t="s">
        <v>188</v>
      </c>
      <c r="E27" s="98"/>
      <c r="F27" s="7">
        <v>5.04</v>
      </c>
      <c r="G27" s="7"/>
      <c r="H27" s="14"/>
      <c r="I27" s="47"/>
    </row>
    <row r="28" ht="30" customHeight="1" spans="1:9">
      <c r="A28" s="24"/>
      <c r="B28" s="25"/>
      <c r="C28" s="26"/>
      <c r="D28" s="27" t="s">
        <v>54</v>
      </c>
      <c r="E28" s="44"/>
      <c r="F28" s="45">
        <f>SUM(F22:G27)</f>
        <v>5371.14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30" customHeight="1" spans="1:9">
      <c r="A34" s="96" t="s">
        <v>189</v>
      </c>
      <c r="B34" s="113" t="s">
        <v>66</v>
      </c>
      <c r="C34" s="114"/>
      <c r="D34" s="99" t="s">
        <v>144</v>
      </c>
      <c r="E34" s="102"/>
      <c r="F34" s="7">
        <v>0</v>
      </c>
      <c r="G34" s="7"/>
      <c r="H34" s="14"/>
      <c r="I34" s="47"/>
    </row>
    <row r="35" ht="30" customHeight="1" spans="1:9">
      <c r="A35" s="96" t="s">
        <v>190</v>
      </c>
      <c r="B35" s="113" t="s">
        <v>52</v>
      </c>
      <c r="C35" s="114"/>
      <c r="D35" s="99" t="s">
        <v>53</v>
      </c>
      <c r="E35" s="102"/>
      <c r="F35" s="7">
        <v>2405</v>
      </c>
      <c r="G35" s="7"/>
      <c r="H35" s="14"/>
      <c r="I35" s="47"/>
    </row>
    <row r="36" ht="30" customHeight="1" spans="1:9">
      <c r="A36" s="96"/>
      <c r="B36" s="113" t="s">
        <v>191</v>
      </c>
      <c r="C36" s="114"/>
      <c r="D36" s="99" t="s">
        <v>192</v>
      </c>
      <c r="E36" s="102"/>
      <c r="F36" s="7">
        <v>900</v>
      </c>
      <c r="G36" s="7"/>
      <c r="H36" s="14"/>
      <c r="I36" s="48"/>
    </row>
    <row r="37" ht="210" customHeight="1" spans="1:9">
      <c r="A37" s="115" t="s">
        <v>193</v>
      </c>
      <c r="B37" s="116" t="s">
        <v>194</v>
      </c>
      <c r="C37" s="117"/>
      <c r="D37" s="116" t="s">
        <v>195</v>
      </c>
      <c r="E37" s="117"/>
      <c r="F37" s="41">
        <v>1282.54</v>
      </c>
      <c r="G37" s="42"/>
      <c r="H37" s="14"/>
      <c r="I37" s="47"/>
    </row>
    <row r="38" ht="30" customHeight="1" spans="1:9">
      <c r="A38" s="96" t="s">
        <v>190</v>
      </c>
      <c r="B38" s="113" t="s">
        <v>196</v>
      </c>
      <c r="C38" s="114"/>
      <c r="D38" s="113" t="s">
        <v>197</v>
      </c>
      <c r="E38" s="114"/>
      <c r="F38" s="7">
        <v>200</v>
      </c>
      <c r="G38" s="7"/>
      <c r="H38" s="14"/>
      <c r="I38" s="47"/>
    </row>
    <row r="39" ht="30" customHeight="1" spans="1:9">
      <c r="A39" s="96"/>
      <c r="B39" s="118" t="s">
        <v>198</v>
      </c>
      <c r="C39" s="119"/>
      <c r="D39" s="118" t="s">
        <v>199</v>
      </c>
      <c r="E39" s="119"/>
      <c r="F39" s="7">
        <v>229.6</v>
      </c>
      <c r="G39" s="7"/>
      <c r="H39" s="14"/>
      <c r="I39" s="47"/>
    </row>
    <row r="40" ht="30" customHeight="1" spans="1:9">
      <c r="A40" s="24"/>
      <c r="B40" s="25"/>
      <c r="C40" s="26"/>
      <c r="D40" s="27" t="s">
        <v>54</v>
      </c>
      <c r="E40" s="44"/>
      <c r="F40" s="45">
        <f>SUM(F34:G39)</f>
        <v>5017.14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30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78</v>
      </c>
      <c r="C55" s="36">
        <f>SUM(C47:C54)</f>
        <v>149</v>
      </c>
      <c r="D55" s="14"/>
      <c r="E55" s="14"/>
      <c r="F55" s="14"/>
      <c r="G55" s="14"/>
      <c r="H55" s="14"/>
      <c r="I55" s="47"/>
    </row>
    <row r="56" ht="30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106">
        <v>200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106">
        <v>68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106">
        <v>52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106">
        <v>900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78</v>
      </c>
      <c r="C95" s="36">
        <f>SUM(C87:C94)</f>
        <v>1220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100</v>
      </c>
      <c r="C96" s="36">
        <f>C55+C66+C75+C85+C95</f>
        <v>1369</v>
      </c>
      <c r="D96" s="14"/>
      <c r="E96" s="14"/>
      <c r="F96" s="14"/>
      <c r="G96" s="14"/>
      <c r="H96" s="14"/>
      <c r="I96" s="47"/>
    </row>
    <row r="97" ht="30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-8300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21" cm="1">
        <f ca="1" t="array" ref="C100">INDIRECT("'"&amp;INDIRECT("Main!B12")&amp;"'!C100")+SUM(E120+E147+E174)</f>
        <v>-1300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108</v>
      </c>
      <c r="C108" s="36">
        <f ca="1">SUM(C98:C107)</f>
        <v>-10683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109</v>
      </c>
      <c r="C109" s="36">
        <f ca="1">C108-C96</f>
        <v>-12052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October 2024</v>
      </c>
      <c r="B116" s="56"/>
      <c r="C116" s="57"/>
      <c r="D116" s="57"/>
      <c r="E116" s="87" cm="1">
        <f ca="1" t="array" ref="E116">INDIRECT("'"&amp;INDIRECT("Main!B12")&amp;"'!E190")</f>
        <v>502.709999999998</v>
      </c>
      <c r="F116" s="14"/>
      <c r="G116" s="14"/>
      <c r="H116" s="14"/>
      <c r="I116" s="47"/>
    </row>
    <row r="117" ht="30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107" t="s">
        <v>115</v>
      </c>
      <c r="D118" s="107"/>
      <c r="E118" s="106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107" t="s">
        <v>200</v>
      </c>
      <c r="D120" s="107"/>
      <c r="E120" s="106">
        <v>200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9" customHeight="1" spans="1:9">
      <c r="A129" s="62"/>
      <c r="B129" s="63"/>
      <c r="C129" s="108" t="s">
        <v>201</v>
      </c>
      <c r="D129" s="108"/>
      <c r="E129" s="106">
        <v>651.7</v>
      </c>
      <c r="F129" s="14"/>
      <c r="G129" s="14"/>
      <c r="H129" s="14"/>
      <c r="I129" s="47"/>
    </row>
    <row r="130" ht="30" customHeight="1" spans="1:9">
      <c r="A130" s="62"/>
      <c r="B130" s="63"/>
      <c r="C130" s="107" t="s">
        <v>202</v>
      </c>
      <c r="D130" s="107"/>
      <c r="E130" s="106">
        <v>58</v>
      </c>
      <c r="F130" s="14"/>
      <c r="G130" s="14"/>
      <c r="H130" s="14"/>
      <c r="I130" s="47"/>
    </row>
    <row r="131" ht="30" customHeight="1" spans="1:9">
      <c r="A131" s="62"/>
      <c r="B131" s="63"/>
      <c r="C131" s="107" t="s">
        <v>203</v>
      </c>
      <c r="D131" s="107"/>
      <c r="E131" s="106">
        <v>600</v>
      </c>
      <c r="F131" s="14"/>
      <c r="G131" s="14"/>
      <c r="H131" s="14"/>
      <c r="I131" s="47"/>
    </row>
    <row r="132" ht="30" customHeight="1" spans="1:9">
      <c r="A132" s="62"/>
      <c r="B132" s="63"/>
      <c r="C132" s="122" t="s">
        <v>157</v>
      </c>
      <c r="D132" s="122"/>
      <c r="E132" s="106">
        <v>291.85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113</v>
      </c>
      <c r="B135" s="76"/>
      <c r="C135" s="77"/>
      <c r="D135" s="78"/>
      <c r="E135" s="86">
        <f>C96</f>
        <v>1369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114</v>
      </c>
      <c r="D136" s="81"/>
      <c r="E136" s="87">
        <f ca="1">(F16+E116)-(SUM(E118:E127)+SUM(E129:E135))</f>
        <v>125.159999999998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November 2024</v>
      </c>
      <c r="B143" s="56"/>
      <c r="C143" s="57"/>
      <c r="D143" s="57"/>
      <c r="E143" s="87">
        <f ca="1">E136</f>
        <v>125.159999999998</v>
      </c>
      <c r="F143" s="14"/>
      <c r="G143" s="14"/>
      <c r="H143" s="14"/>
      <c r="I143" s="47"/>
    </row>
    <row r="144" ht="30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108" t="s">
        <v>204</v>
      </c>
      <c r="D145" s="108"/>
      <c r="E145" s="106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128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107" t="s">
        <v>205</v>
      </c>
      <c r="D147" s="107"/>
      <c r="E147" s="106">
        <v>300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310" customHeight="1" spans="1:9">
      <c r="A156" s="62"/>
      <c r="B156" s="63"/>
      <c r="C156" s="108" t="s">
        <v>206</v>
      </c>
      <c r="D156" s="108"/>
      <c r="E156" s="106">
        <v>3389</v>
      </c>
      <c r="F156" s="14"/>
      <c r="G156" s="14"/>
      <c r="H156" s="14"/>
      <c r="I156" s="47"/>
    </row>
    <row r="157" ht="30" customHeight="1" spans="1:9">
      <c r="A157" s="62"/>
      <c r="B157" s="63"/>
      <c r="C157" s="108" t="s">
        <v>207</v>
      </c>
      <c r="D157" s="108"/>
      <c r="E157" s="106">
        <v>200</v>
      </c>
      <c r="F157" s="14"/>
      <c r="G157" s="14"/>
      <c r="H157" s="14"/>
      <c r="I157" s="47"/>
    </row>
    <row r="158" ht="30" customHeight="1" spans="1:9">
      <c r="A158" s="62"/>
      <c r="B158" s="63"/>
      <c r="C158" s="123" t="s">
        <v>157</v>
      </c>
      <c r="D158" s="123"/>
      <c r="E158" s="106">
        <v>8.9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113</v>
      </c>
      <c r="B162" s="76"/>
      <c r="C162" s="77"/>
      <c r="D162" s="78"/>
      <c r="E162" s="86">
        <f>C96</f>
        <v>1369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114</v>
      </c>
      <c r="D163" s="81"/>
      <c r="E163" s="90">
        <f ca="1">(F28+E143)-(SUM(E145:E154)+SUM(E156:E162))</f>
        <v>229.399999999999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December 2024</v>
      </c>
      <c r="B170" s="56"/>
      <c r="C170" s="57"/>
      <c r="D170" s="57"/>
      <c r="E170" s="90">
        <f ca="1">E163</f>
        <v>229.399999999999</v>
      </c>
      <c r="F170" s="14"/>
      <c r="G170" s="14"/>
      <c r="H170" s="14"/>
      <c r="I170" s="47"/>
    </row>
    <row r="171" ht="30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124" t="s">
        <v>115</v>
      </c>
      <c r="D172" s="124"/>
      <c r="E172" s="106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125"/>
      <c r="D173" s="126"/>
      <c r="E173" s="128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124" t="s">
        <v>158</v>
      </c>
      <c r="D174" s="124"/>
      <c r="E174" s="106">
        <v>500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49" customHeight="1" spans="1:9">
      <c r="A183" s="62"/>
      <c r="B183" s="63"/>
      <c r="C183" s="124" t="s">
        <v>208</v>
      </c>
      <c r="D183" s="124"/>
      <c r="E183" s="106">
        <v>351</v>
      </c>
      <c r="F183" s="14"/>
      <c r="G183" s="14"/>
      <c r="H183" s="14"/>
      <c r="I183" s="47"/>
    </row>
    <row r="184" ht="49" customHeight="1" spans="1:9">
      <c r="A184" s="62"/>
      <c r="B184" s="63"/>
      <c r="C184" s="124" t="s">
        <v>209</v>
      </c>
      <c r="D184" s="124"/>
      <c r="E184" s="106">
        <v>370</v>
      </c>
      <c r="F184" s="14"/>
      <c r="G184" s="14"/>
      <c r="H184" s="14"/>
      <c r="I184" s="47"/>
    </row>
    <row r="185" ht="150" customHeight="1" spans="1:9">
      <c r="A185" s="62"/>
      <c r="B185" s="63"/>
      <c r="C185" s="124" t="s">
        <v>210</v>
      </c>
      <c r="D185" s="124"/>
      <c r="E185" s="106">
        <v>1182.5</v>
      </c>
      <c r="F185" s="14"/>
      <c r="G185" s="14"/>
      <c r="H185" s="14"/>
      <c r="I185" s="47"/>
    </row>
    <row r="186" ht="409" customHeight="1" spans="1:9">
      <c r="A186" s="62"/>
      <c r="B186" s="63"/>
      <c r="C186" s="124" t="s">
        <v>211</v>
      </c>
      <c r="D186" s="124"/>
      <c r="E186" s="106">
        <v>1232.7</v>
      </c>
      <c r="F186" s="14"/>
      <c r="G186" s="14"/>
      <c r="H186" s="14"/>
      <c r="I186" s="47"/>
    </row>
    <row r="187" ht="30" customHeight="1" spans="1:9">
      <c r="A187" s="62"/>
      <c r="B187" s="63"/>
      <c r="C187" s="127" t="s">
        <v>157</v>
      </c>
      <c r="D187" s="124"/>
      <c r="E187" s="106">
        <v>68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1369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114</v>
      </c>
      <c r="D190" s="81"/>
      <c r="E190" s="90">
        <f ca="1">(F40+E170)-(SUM(E172:E181)+SUM(E183:E189))</f>
        <v>173.339999999999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C117:E134" name="E1"/>
    <protectedRange sqref="C144:E161" name="E2"/>
    <protectedRange sqref="C171:E188" name="E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77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108">
    <cfRule type="cellIs" dxfId="0" priority="44" operator="greaterThanOrEqual">
      <formula>0</formula>
    </cfRule>
    <cfRule type="cellIs" dxfId="1" priority="43" operator="lessThan">
      <formula>0</formula>
    </cfRule>
  </conditionalFormatting>
  <conditionalFormatting sqref="C109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E116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18">
    <cfRule type="cellIs" dxfId="6" priority="36" operator="equal">
      <formula>0</formula>
    </cfRule>
    <cfRule type="cellIs" dxfId="5" priority="35" operator="equal">
      <formula>0</formula>
    </cfRule>
  </conditionalFormatting>
  <conditionalFormatting sqref="E120">
    <cfRule type="cellIs" dxfId="6" priority="34" operator="equal">
      <formula>0</formula>
    </cfRule>
    <cfRule type="cellIs" dxfId="5" priority="33" operator="equal">
      <formula>0</formula>
    </cfRule>
  </conditionalFormatting>
  <conditionalFormatting sqref="E129">
    <cfRule type="cellIs" dxfId="6" priority="32" operator="equal">
      <formula>0</formula>
    </cfRule>
    <cfRule type="cellIs" dxfId="5" priority="31" operator="equal">
      <formula>0</formula>
    </cfRule>
  </conditionalFormatting>
  <conditionalFormatting sqref="E136">
    <cfRule type="cellIs" dxfId="3" priority="77" operator="greaterThanOrEqual">
      <formula>0</formula>
    </cfRule>
    <cfRule type="cellIs" dxfId="4" priority="76" operator="lessThan">
      <formula>0</formula>
    </cfRule>
  </conditionalFormatting>
  <conditionalFormatting sqref="E143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5">
    <cfRule type="cellIs" dxfId="6" priority="26" operator="equal">
      <formula>0</formula>
    </cfRule>
    <cfRule type="cellIs" dxfId="5" priority="25" operator="equal">
      <formula>0</formula>
    </cfRule>
  </conditionalFormatting>
  <conditionalFormatting sqref="E146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7">
    <cfRule type="cellIs" dxfId="6" priority="24" operator="equal">
      <formula>0</formula>
    </cfRule>
    <cfRule type="cellIs" dxfId="5" priority="23" operator="equal">
      <formula>0</formula>
    </cfRule>
  </conditionalFormatting>
  <conditionalFormatting sqref="E156">
    <cfRule type="cellIs" dxfId="6" priority="22" operator="equal">
      <formula>0</formula>
    </cfRule>
    <cfRule type="cellIs" dxfId="5" priority="21" operator="equal">
      <formula>0</formula>
    </cfRule>
  </conditionalFormatting>
  <conditionalFormatting sqref="E157">
    <cfRule type="cellIs" dxfId="6" priority="20" operator="equal">
      <formula>0</formula>
    </cfRule>
    <cfRule type="cellIs" dxfId="5" priority="19" operator="equal">
      <formula>0</formula>
    </cfRule>
  </conditionalFormatting>
  <conditionalFormatting sqref="E158">
    <cfRule type="cellIs" dxfId="6" priority="18" operator="equal">
      <formula>0</formula>
    </cfRule>
    <cfRule type="cellIs" dxfId="5" priority="17" operator="equal">
      <formula>0</formula>
    </cfRule>
  </conditionalFormatting>
  <conditionalFormatting sqref="E163">
    <cfRule type="cellIs" dxfId="3" priority="66" operator="greaterThanOrEqual">
      <formula>0</formula>
    </cfRule>
    <cfRule type="cellIs" dxfId="4" priority="65" operator="lessThan">
      <formula>0</formula>
    </cfRule>
  </conditionalFormatting>
  <conditionalFormatting sqref="E170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72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73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4">
    <cfRule type="cellIs" dxfId="6" priority="12" operator="equal">
      <formula>0</formula>
    </cfRule>
    <cfRule type="cellIs" dxfId="5" priority="11" operator="equal">
      <formula>0</formula>
    </cfRule>
  </conditionalFormatting>
  <conditionalFormatting sqref="E183">
    <cfRule type="cellIs" dxfId="6" priority="10" operator="equal">
      <formula>0</formula>
    </cfRule>
    <cfRule type="cellIs" dxfId="5" priority="9" operator="equal">
      <formula>0</formula>
    </cfRule>
  </conditionalFormatting>
  <conditionalFormatting sqref="E184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85">
    <cfRule type="cellIs" dxfId="6" priority="6" operator="equal">
      <formula>0</formula>
    </cfRule>
    <cfRule type="cellIs" dxfId="5" priority="5" operator="equal">
      <formula>0</formula>
    </cfRule>
  </conditionalFormatting>
  <conditionalFormatting sqref="E186">
    <cfRule type="cellIs" dxfId="6" priority="4" operator="equal">
      <formula>0</formula>
    </cfRule>
    <cfRule type="cellIs" dxfId="5" priority="3" operator="equal">
      <formula>0</formula>
    </cfRule>
  </conditionalFormatting>
  <conditionalFormatting sqref="E187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C57:C66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C68:C6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70:C74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80:C84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:C90">
    <cfRule type="cellIs" dxfId="5" priority="38" operator="equal">
      <formula>0</formula>
    </cfRule>
    <cfRule type="cellIs" dxfId="6" priority="37" operator="equal">
      <formula>0</formula>
    </cfRule>
  </conditionalFormatting>
  <conditionalFormatting sqref="C91:C94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8:C107">
    <cfRule type="cellIs" dxfId="1" priority="54" operator="lessThan">
      <formula>0</formula>
    </cfRule>
    <cfRule type="cellIs" dxfId="2" priority="53" operator="greaterThanOrEqual">
      <formula>0</formula>
    </cfRule>
  </conditionalFormatting>
  <conditionalFormatting sqref="E130:E132">
    <cfRule type="cellIs" dxfId="6" priority="30" operator="equal">
      <formula>0</formula>
    </cfRule>
    <cfRule type="cellIs" dxfId="5" priority="29" operator="equal">
      <formula>0</formula>
    </cfRule>
  </conditionalFormatting>
  <conditionalFormatting sqref="E148:E15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75:E181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47:C55 C85 C78:C79 C95:C96">
    <cfRule type="cellIs" dxfId="0" priority="91" operator="equal">
      <formula>0</formula>
    </cfRule>
  </conditionalFormatting>
  <conditionalFormatting sqref="C47:C55 C85 C78:C79 C95:C96 E144 E155 E159:E162">
    <cfRule type="cellIs" dxfId="1" priority="90" operator="greaterThan">
      <formula>0</formula>
    </cfRule>
  </conditionalFormatting>
  <conditionalFormatting sqref="E117 E128 E133:E135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E119 E121:E12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E144 E155 E159:E162">
    <cfRule type="cellIs" dxfId="2" priority="67" operator="equal">
      <formula>0</formula>
    </cfRule>
  </conditionalFormatting>
  <conditionalFormatting sqref="E171 E182 E188:E189">
    <cfRule type="cellIs" dxfId="2" priority="62" operator="equal">
      <formula>0</formula>
    </cfRule>
    <cfRule type="cellIs" dxfId="1" priority="6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abSelected="1" topLeftCell="A170" workbookViewId="0">
      <selection activeCell="C184" sqref="C184:D184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909.399999999999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1538.8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6" t="s">
        <v>212</v>
      </c>
      <c r="B10" s="97" t="s">
        <v>52</v>
      </c>
      <c r="C10" s="98"/>
      <c r="D10" s="99" t="s">
        <v>53</v>
      </c>
      <c r="E10" s="102"/>
      <c r="F10" s="7">
        <v>2405</v>
      </c>
      <c r="G10" s="7"/>
      <c r="H10" s="14"/>
      <c r="I10" s="47"/>
    </row>
    <row r="11" ht="24.75" customHeight="1" spans="1:9">
      <c r="A11" s="96" t="s">
        <v>213</v>
      </c>
      <c r="B11" s="97" t="s">
        <v>66</v>
      </c>
      <c r="C11" s="98"/>
      <c r="D11" s="99" t="s">
        <v>144</v>
      </c>
      <c r="E11" s="102"/>
      <c r="F11" s="7">
        <v>0</v>
      </c>
      <c r="G11" s="7"/>
      <c r="H11" s="14"/>
      <c r="I11" s="47"/>
    </row>
    <row r="12" ht="135" customHeight="1" spans="1:9">
      <c r="A12" s="19" t="s">
        <v>214</v>
      </c>
      <c r="B12" s="21" t="s">
        <v>215</v>
      </c>
      <c r="C12" s="22"/>
      <c r="D12" s="21" t="s">
        <v>216</v>
      </c>
      <c r="E12" s="22"/>
      <c r="F12" s="41">
        <v>2506.5</v>
      </c>
      <c r="G12" s="42"/>
      <c r="H12" s="14"/>
      <c r="I12" s="47"/>
    </row>
    <row r="13" ht="95" customHeight="1" spans="1:9">
      <c r="A13" s="19" t="s">
        <v>217</v>
      </c>
      <c r="B13" s="21" t="s">
        <v>218</v>
      </c>
      <c r="C13" s="22"/>
      <c r="D13" s="21" t="s">
        <v>219</v>
      </c>
      <c r="E13" s="22"/>
      <c r="F13" s="41">
        <v>18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4929.5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6" t="s">
        <v>220</v>
      </c>
      <c r="B22" s="97" t="s">
        <v>52</v>
      </c>
      <c r="C22" s="97"/>
      <c r="D22" s="99" t="s">
        <v>53</v>
      </c>
      <c r="E22" s="99"/>
      <c r="F22" s="7">
        <v>2435</v>
      </c>
      <c r="G22" s="7"/>
      <c r="H22" s="14"/>
      <c r="I22" s="47"/>
    </row>
    <row r="23" ht="24.75" customHeight="1" spans="1:9">
      <c r="A23" s="96" t="s">
        <v>221</v>
      </c>
      <c r="B23" s="97" t="s">
        <v>66</v>
      </c>
      <c r="C23" s="97"/>
      <c r="D23" s="99" t="s">
        <v>144</v>
      </c>
      <c r="E23" s="99"/>
      <c r="F23" s="7">
        <v>0</v>
      </c>
      <c r="G23" s="7"/>
      <c r="H23" s="14"/>
      <c r="I23" s="47"/>
    </row>
    <row r="24" ht="24.75" customHeight="1" spans="1:9">
      <c r="A24" s="96"/>
      <c r="B24" s="97" t="s">
        <v>222</v>
      </c>
      <c r="C24" s="97"/>
      <c r="D24" s="99" t="s">
        <v>223</v>
      </c>
      <c r="E24" s="99"/>
      <c r="F24" s="7">
        <v>0</v>
      </c>
      <c r="G24" s="7"/>
      <c r="H24" s="14"/>
      <c r="I24" s="47"/>
    </row>
    <row r="25" ht="24.75" customHeight="1" spans="1:9">
      <c r="A25" s="96"/>
      <c r="B25" s="97" t="s">
        <v>77</v>
      </c>
      <c r="C25" s="97"/>
      <c r="D25" s="99" t="s">
        <v>224</v>
      </c>
      <c r="E25" s="99"/>
      <c r="F25" s="7">
        <v>50</v>
      </c>
      <c r="G25" s="7"/>
      <c r="H25" s="14"/>
      <c r="I25" s="47"/>
    </row>
    <row r="26" ht="24.75" customHeight="1" spans="1:9">
      <c r="A26" s="19" t="s">
        <v>225</v>
      </c>
      <c r="B26" s="100" t="s">
        <v>102</v>
      </c>
      <c r="C26" s="101"/>
      <c r="D26" s="100" t="s">
        <v>226</v>
      </c>
      <c r="E26" s="101"/>
      <c r="F26" s="103">
        <v>16</v>
      </c>
      <c r="G26" s="104"/>
      <c r="H26" s="14"/>
      <c r="I26" s="47"/>
    </row>
    <row r="27" ht="24.75" customHeight="1" spans="1:9">
      <c r="A27" s="19" t="s">
        <v>227</v>
      </c>
      <c r="B27" s="21" t="s">
        <v>104</v>
      </c>
      <c r="C27" s="22"/>
      <c r="D27" s="21" t="s">
        <v>228</v>
      </c>
      <c r="E27" s="22"/>
      <c r="F27" s="41">
        <v>800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3301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6"/>
      <c r="B34" s="97" t="s">
        <v>52</v>
      </c>
      <c r="C34" s="97"/>
      <c r="D34" s="102" t="s">
        <v>53</v>
      </c>
      <c r="E34" s="105"/>
      <c r="F34" s="7">
        <v>2435</v>
      </c>
      <c r="G34" s="7"/>
      <c r="H34" s="14"/>
      <c r="I34" s="47"/>
    </row>
    <row r="35" ht="24.75" customHeight="1" spans="1:9">
      <c r="A35" s="96" t="s">
        <v>229</v>
      </c>
      <c r="B35" s="97" t="s">
        <v>66</v>
      </c>
      <c r="C35" s="97"/>
      <c r="D35" s="102" t="s">
        <v>144</v>
      </c>
      <c r="E35" s="105"/>
      <c r="F35" s="7">
        <v>0</v>
      </c>
      <c r="G35" s="7"/>
      <c r="H35" s="14"/>
      <c r="I35" s="47"/>
    </row>
    <row r="36" ht="24.75" customHeight="1" spans="1:9">
      <c r="A36" s="96"/>
      <c r="B36" s="97" t="s">
        <v>77</v>
      </c>
      <c r="C36" s="97"/>
      <c r="D36" s="102" t="s">
        <v>224</v>
      </c>
      <c r="E36" s="105"/>
      <c r="F36" s="7">
        <v>50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2485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10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106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106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10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397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-7380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January 2025</v>
      </c>
      <c r="B116" s="56"/>
      <c r="C116" s="57"/>
      <c r="D116" s="57"/>
      <c r="E116" s="70" cm="1">
        <f ca="1" t="array" ref="E116">INDIRECT("'"&amp;INDIRECT("Main!B15")&amp;"'!E190")</f>
        <v>173.339999999999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7" t="s">
        <v>230</v>
      </c>
      <c r="D118" s="107"/>
      <c r="E118" s="109">
        <v>1400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108" t="s">
        <v>158</v>
      </c>
      <c r="D120" s="108"/>
      <c r="E120" s="109">
        <v>500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99" customHeight="1" spans="1:9">
      <c r="A129" s="62"/>
      <c r="B129" s="63"/>
      <c r="C129" s="108" t="s">
        <v>231</v>
      </c>
      <c r="D129" s="108"/>
      <c r="E129" s="109">
        <v>2132.94</v>
      </c>
      <c r="F129" s="14"/>
      <c r="G129" s="14"/>
      <c r="H129" s="14"/>
      <c r="I129" s="47"/>
    </row>
    <row r="130" ht="409" customHeight="1" spans="1:9">
      <c r="A130" s="62"/>
      <c r="B130" s="63"/>
      <c r="C130" s="108" t="s">
        <v>232</v>
      </c>
      <c r="D130" s="108"/>
      <c r="E130" s="109">
        <v>316.9</v>
      </c>
      <c r="F130" s="14"/>
      <c r="G130" s="14"/>
      <c r="H130" s="14"/>
      <c r="I130" s="47"/>
    </row>
    <row r="131" ht="268" customHeight="1" spans="1:9">
      <c r="A131" s="62"/>
      <c r="B131" s="63"/>
      <c r="C131" s="110" t="s">
        <v>233</v>
      </c>
      <c r="D131" s="111"/>
      <c r="E131" s="109">
        <v>244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397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111.999999999999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February 2025</v>
      </c>
      <c r="B143" s="56"/>
      <c r="C143" s="57"/>
      <c r="D143" s="57"/>
      <c r="E143" s="87">
        <f ca="1">E136</f>
        <v>111.999999999999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8" t="s">
        <v>234</v>
      </c>
      <c r="D145" s="108"/>
      <c r="E145" s="109">
        <v>500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2" customHeight="1" spans="1:9">
      <c r="A156" s="62"/>
      <c r="B156" s="63"/>
      <c r="C156" s="108" t="s">
        <v>235</v>
      </c>
      <c r="D156" s="108"/>
      <c r="E156" s="109">
        <v>777.5</v>
      </c>
      <c r="F156" s="14"/>
      <c r="G156" s="14"/>
      <c r="H156" s="14"/>
      <c r="I156" s="47"/>
    </row>
    <row r="157" ht="389" customHeight="1" spans="1:9">
      <c r="A157" s="62"/>
      <c r="B157" s="63"/>
      <c r="C157" s="108" t="s">
        <v>236</v>
      </c>
      <c r="D157" s="108"/>
      <c r="E157" s="109">
        <v>533.3</v>
      </c>
      <c r="F157" s="14"/>
      <c r="G157" s="14"/>
      <c r="H157" s="14"/>
      <c r="I157" s="47"/>
    </row>
    <row r="158" ht="81" customHeight="1" spans="1:9">
      <c r="A158" s="62"/>
      <c r="B158" s="63"/>
      <c r="C158" s="72" t="s">
        <v>237</v>
      </c>
      <c r="D158" s="65"/>
      <c r="E158" s="86">
        <v>850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397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355.199999999999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March 2025</v>
      </c>
      <c r="B170" s="56"/>
      <c r="C170" s="57"/>
      <c r="D170" s="57"/>
      <c r="E170" s="90">
        <f ca="1">E163</f>
        <v>355.199999999999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7" t="s">
        <v>234</v>
      </c>
      <c r="D172" s="107"/>
      <c r="E172" s="109">
        <v>500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 t="s">
        <v>238</v>
      </c>
      <c r="D174" s="65"/>
      <c r="E174" s="36">
        <v>800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7" customHeight="1" spans="1:9">
      <c r="A183" s="62"/>
      <c r="B183" s="63"/>
      <c r="C183" s="108" t="s">
        <v>239</v>
      </c>
      <c r="D183" s="108"/>
      <c r="E183" s="36">
        <v>0</v>
      </c>
      <c r="F183" s="14"/>
      <c r="G183" s="14"/>
      <c r="H183" s="14"/>
      <c r="I183" s="47"/>
    </row>
    <row r="184" ht="252" customHeight="1" spans="1:9">
      <c r="A184" s="62"/>
      <c r="B184" s="63"/>
      <c r="C184" s="108" t="s">
        <v>240</v>
      </c>
      <c r="D184" s="108"/>
      <c r="E184" s="109">
        <v>233.8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397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909.399999999999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9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6" priority="24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57" operator="greaterThanOrEqual">
      <formula>0</formula>
    </cfRule>
    <cfRule type="cellIs" dxfId="1" priority="56" operator="lessThan">
      <formula>0</formula>
    </cfRule>
  </conditionalFormatting>
  <conditionalFormatting sqref="E116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18">
    <cfRule type="cellIs" dxfId="5" priority="20" operator="equal">
      <formula>0</formula>
    </cfRule>
  </conditionalFormatting>
  <conditionalFormatting sqref="E119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0">
    <cfRule type="cellIs" dxfId="5" priority="19" operator="equal">
      <formula>0</formula>
    </cfRule>
  </conditionalFormatting>
  <conditionalFormatting sqref="E129">
    <cfRule type="cellIs" dxfId="5" priority="18" operator="equal">
      <formula>0</formula>
    </cfRule>
  </conditionalFormatting>
  <conditionalFormatting sqref="E130">
    <cfRule type="cellIs" dxfId="6" priority="17" operator="equal">
      <formula>0</formula>
    </cfRule>
    <cfRule type="cellIs" dxfId="5" priority="16" operator="equal">
      <formula>0</formula>
    </cfRule>
  </conditionalFormatting>
  <conditionalFormatting sqref="E131">
    <cfRule type="cellIs" dxfId="6" priority="15" operator="equal">
      <formula>0</formula>
    </cfRule>
    <cfRule type="cellIs" dxfId="5" priority="14" operator="equal">
      <formula>0</formula>
    </cfRule>
  </conditionalFormatting>
  <conditionalFormatting sqref="E136">
    <cfRule type="cellIs" dxfId="3" priority="65" operator="greaterThanOrEqual">
      <formula>0</formula>
    </cfRule>
    <cfRule type="cellIs" dxfId="4" priority="64" operator="lessThan">
      <formula>0</formula>
    </cfRule>
  </conditionalFormatting>
  <conditionalFormatting sqref="E14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45">
    <cfRule type="cellIs" dxfId="5" priority="13" operator="equal">
      <formula>0</formula>
    </cfRule>
  </conditionalFormatting>
  <conditionalFormatting sqref="E156">
    <cfRule type="cellIs" dxfId="5" priority="10" operator="equal">
      <formula>0</formula>
    </cfRule>
  </conditionalFormatting>
  <conditionalFormatting sqref="E157">
    <cfRule type="cellIs" dxfId="6" priority="9" operator="equal">
      <formula>0</formula>
    </cfRule>
    <cfRule type="cellIs" dxfId="5" priority="8" operator="equal">
      <formula>0</formula>
    </cfRule>
  </conditionalFormatting>
  <conditionalFormatting sqref="E158">
    <cfRule type="cellIs" dxfId="1" priority="12" operator="greaterThan">
      <formula>0</formula>
    </cfRule>
    <cfRule type="cellIs" dxfId="2" priority="11" operator="equal">
      <formula>0</formula>
    </cfRule>
  </conditionalFormatting>
  <conditionalFormatting sqref="E16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7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72">
    <cfRule type="cellIs" dxfId="5" priority="5" operator="equal">
      <formula>0</formula>
    </cfRule>
  </conditionalFormatting>
  <conditionalFormatting sqref="E183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6" priority="4" operator="equal">
      <formula>0</formula>
    </cfRule>
    <cfRule type="cellIs" dxfId="5" priority="3" operator="equal">
      <formula>0</formula>
    </cfRule>
  </conditionalFormatting>
  <conditionalFormatting sqref="E19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5" priority="23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2" priority="41" operator="greaterThanOrEqual">
      <formula>0</formula>
    </cfRule>
  </conditionalFormatting>
  <conditionalFormatting sqref="E121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73:E174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5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9:E162">
    <cfRule type="cellIs" dxfId="1" priority="78" operator="greaterThan">
      <formula>0</formula>
    </cfRule>
  </conditionalFormatting>
  <conditionalFormatting sqref="E117 E128 E132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9:E162">
    <cfRule type="cellIs" dxfId="2" priority="55" operator="equal">
      <formula>0</formula>
    </cfRule>
  </conditionalFormatting>
  <conditionalFormatting sqref="E171 E182 E185:E189">
    <cfRule type="cellIs" dxfId="2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2" workbookViewId="0">
      <selection activeCell="B84" sqref="B84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909.399999999999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1538.8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-6983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April 2025</v>
      </c>
      <c r="B116" s="56"/>
      <c r="C116" s="57"/>
      <c r="D116" s="57"/>
      <c r="E116" s="70" cm="1">
        <f ca="1" t="array" ref="E116">INDIRECT("'"&amp;INDIRECT("Main!B18")&amp;"'!E190")</f>
        <v>909.399999999999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909.399999999999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May 2025</v>
      </c>
      <c r="B143" s="56"/>
      <c r="C143" s="57"/>
      <c r="D143" s="57"/>
      <c r="E143" s="87">
        <f ca="1">E136</f>
        <v>909.399999999999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909.399999999999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June 2025</v>
      </c>
      <c r="B170" s="56"/>
      <c r="C170" s="57"/>
      <c r="D170" s="57"/>
      <c r="E170" s="90">
        <f ca="1">E163</f>
        <v>909.399999999999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909.399999999999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2" workbookViewId="0">
      <selection activeCell="E98" sqref="E98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909.399999999999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1538.8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95" cm="1">
        <f ca="1" t="array" ref="C98">INDIRECT("'"&amp;INDIRECT("Main!B21")&amp;"'!C98")+SUM(E118+E145+E172)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95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95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95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95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95" cm="1">
        <f ca="1" t="array" ref="C103">INDIRECT("'"&amp;INDIRECT("Main!B21")&amp;"'!C103")+SUM(E123+E150+E177)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95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95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95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95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95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95">
        <f ca="1">C108-C96</f>
        <v>-6983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July 2025</v>
      </c>
      <c r="B116" s="56"/>
      <c r="C116" s="57"/>
      <c r="D116" s="57"/>
      <c r="E116" s="70" cm="1">
        <f ca="1" t="array" ref="E116">INDIRECT("'"&amp;INDIRECT("Main!B21")&amp;"'!E190")</f>
        <v>909.399999999999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909.399999999999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August 2025</v>
      </c>
      <c r="B143" s="56"/>
      <c r="C143" s="57"/>
      <c r="D143" s="57"/>
      <c r="E143" s="87">
        <f ca="1">E136</f>
        <v>909.399999999999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909.399999999999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September 2025</v>
      </c>
      <c r="B170" s="56"/>
      <c r="C170" s="57"/>
      <c r="D170" s="57"/>
      <c r="E170" s="90">
        <f ca="1">E163</f>
        <v>909.399999999999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909.399999999999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4" workbookViewId="0">
      <selection activeCell="B84" sqref="B84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spans="1:9">
      <c r="A3" s="5"/>
      <c r="B3" s="6" t="s">
        <v>129</v>
      </c>
      <c r="C3" s="7">
        <f ca="1">E190</f>
        <v>909.399999999999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1538.8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95" cm="1">
        <f ca="1" t="array" ref="C98">INDIRECT("'"&amp;INDIRECT("Main!B24")&amp;"'!C98")+SUM(E118+E145+E172)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95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95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95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95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95" cm="1">
        <f ca="1" t="array" ref="C103">INDIRECT("'"&amp;INDIRECT("Main!B24")&amp;"'!C103")+SUM(E123+E150+E177)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95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95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95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95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95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95">
        <f ca="1">C108-C96</f>
        <v>-6983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October 2025</v>
      </c>
      <c r="B116" s="56"/>
      <c r="C116" s="57"/>
      <c r="D116" s="57"/>
      <c r="E116" s="70" cm="1">
        <f ca="1" t="array" ref="E116">INDIRECT("'"&amp;INDIRECT("Main!B24")&amp;"'!E190")</f>
        <v>909.399999999999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909.399999999999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November 2025</v>
      </c>
      <c r="B143" s="56"/>
      <c r="C143" s="57"/>
      <c r="D143" s="57"/>
      <c r="E143" s="87">
        <f ca="1">E136</f>
        <v>909.399999999999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909.399999999999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December 2025</v>
      </c>
      <c r="B170" s="56"/>
      <c r="C170" s="57"/>
      <c r="D170" s="57"/>
      <c r="E170" s="90">
        <f ca="1">E163</f>
        <v>909.399999999999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909.399999999999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1" workbookViewId="0">
      <selection activeCell="B84" sqref="B84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909.399999999999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1538.8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-6983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January 2026</v>
      </c>
      <c r="B116" s="56"/>
      <c r="C116" s="57"/>
      <c r="D116" s="57"/>
      <c r="E116" s="70" cm="1">
        <f ca="1" t="array" ref="E116">INDIRECT("'"&amp;INDIRECT("Main!B27")&amp;"'!E190")</f>
        <v>909.399999999999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909.399999999999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February 2026</v>
      </c>
      <c r="B143" s="56"/>
      <c r="C143" s="57"/>
      <c r="D143" s="57"/>
      <c r="E143" s="87">
        <f ca="1">E136</f>
        <v>909.399999999999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909.399999999999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March 2026</v>
      </c>
      <c r="B170" s="56"/>
      <c r="C170" s="57"/>
      <c r="D170" s="57"/>
      <c r="E170" s="90">
        <f ca="1">E163</f>
        <v>909.399999999999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909.399999999999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5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77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68:C69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70:C7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78:C79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80:C84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87:C8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0:C9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92:C9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98:C107">
    <cfRule type="cellIs" dxfId="1" priority="24" operator="lessThan">
      <formula>0</formula>
    </cfRule>
    <cfRule type="cellIs" dxfId="2" priority="23" operator="greaterThanOrEqual">
      <formula>0</formula>
    </cfRule>
  </conditionalFormatting>
  <conditionalFormatting sqref="E118:E127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45:E154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E172:E181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47:C55 C85 C95:C96">
    <cfRule type="cellIs" dxfId="0" priority="61" operator="equal">
      <formula>0</formula>
    </cfRule>
  </conditionalFormatting>
  <conditionalFormatting sqref="C47:C55 C85 C95:C96 E144 E155:E162">
    <cfRule type="cellIs" dxfId="1" priority="60" operator="greaterThan">
      <formula>0</formula>
    </cfRule>
  </conditionalFormatting>
  <conditionalFormatting sqref="E117 E128:E13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E144 E155:E162">
    <cfRule type="cellIs" dxfId="2" priority="37" operator="equal">
      <formula>0</formula>
    </cfRule>
  </conditionalFormatting>
  <conditionalFormatting sqref="E171 E182:E189">
    <cfRule type="cellIs" dxfId="2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1" workbookViewId="0">
      <selection activeCell="B84" sqref="B84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909.399999999999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1538.8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-6983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April 2026</v>
      </c>
      <c r="B116" s="56"/>
      <c r="C116" s="57"/>
      <c r="D116" s="57"/>
      <c r="E116" s="70" cm="1">
        <f ca="1" t="array" ref="E116">INDIRECT("'"&amp;INDIRECT("Main!B30")&amp;"'!E190")</f>
        <v>909.399999999999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909.399999999999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May 2026</v>
      </c>
      <c r="B143" s="56"/>
      <c r="C143" s="57"/>
      <c r="D143" s="57"/>
      <c r="E143" s="87">
        <f ca="1">E136</f>
        <v>909.399999999999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909.399999999999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June 2026</v>
      </c>
      <c r="B170" s="56"/>
      <c r="C170" s="57"/>
      <c r="D170" s="57"/>
      <c r="E170" s="90">
        <f ca="1">E163</f>
        <v>909.399999999999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909.399999999999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3" workbookViewId="0">
      <selection activeCell="B84" sqref="B84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909.399999999999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1538.8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-6983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July 2026</v>
      </c>
      <c r="B116" s="56"/>
      <c r="C116" s="57"/>
      <c r="D116" s="57"/>
      <c r="E116" s="70" cm="1">
        <f ca="1" t="array" ref="E116">INDIRECT("'"&amp;INDIRECT("Main!B33")&amp;"'!E190")</f>
        <v>909.399999999999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909.399999999999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August 2026</v>
      </c>
      <c r="B143" s="56"/>
      <c r="C143" s="57"/>
      <c r="D143" s="57"/>
      <c r="E143" s="87">
        <f ca="1">E136</f>
        <v>909.399999999999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909.399999999999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September 2026</v>
      </c>
      <c r="B170" s="56"/>
      <c r="C170" s="57"/>
      <c r="D170" s="57"/>
      <c r="E170" s="90">
        <f ca="1">E163</f>
        <v>909.399999999999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909.399999999999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7" workbookViewId="0">
      <selection activeCell="B84" sqref="B84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909.399999999999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1538.8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-6983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October 2026</v>
      </c>
      <c r="B116" s="56"/>
      <c r="C116" s="57"/>
      <c r="D116" s="57"/>
      <c r="E116" s="70" cm="1">
        <f ca="1" t="array" ref="E116">INDIRECT("'"&amp;INDIRECT("Main!B36")&amp;"'!E190")</f>
        <v>909.399999999999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909.399999999999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November 2026</v>
      </c>
      <c r="B143" s="56"/>
      <c r="C143" s="57"/>
      <c r="D143" s="57"/>
      <c r="E143" s="87">
        <f ca="1">E136</f>
        <v>909.399999999999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909.399999999999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December 2026</v>
      </c>
      <c r="B170" s="56"/>
      <c r="C170" s="57"/>
      <c r="D170" s="57"/>
      <c r="E170" s="90">
        <f ca="1">E163</f>
        <v>909.399999999999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909.399999999999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4" workbookViewId="0">
      <selection activeCell="E81" sqref="E81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909.399999999999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1538.8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-6983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January 2027</v>
      </c>
      <c r="B116" s="56"/>
      <c r="C116" s="57"/>
      <c r="D116" s="57"/>
      <c r="E116" s="70" cm="1">
        <f ca="1" t="array" ref="E116">INDIRECT("'"&amp;INDIRECT("Main!B39")&amp;"'!E190")</f>
        <v>909.399999999999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909.399999999999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February 2027</v>
      </c>
      <c r="B143" s="56"/>
      <c r="C143" s="57"/>
      <c r="D143" s="57"/>
      <c r="E143" s="87">
        <f ca="1">E136</f>
        <v>909.399999999999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909.399999999999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March 2027</v>
      </c>
      <c r="B170" s="56"/>
      <c r="C170" s="57"/>
      <c r="D170" s="57"/>
      <c r="E170" s="90">
        <f ca="1">E163</f>
        <v>909.399999999999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909.399999999999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67:C74" name="F3"/>
    <protectedRange sqref="C76:C84" name="F4"/>
    <protectedRange sqref="C56:C65" name="F2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68" workbookViewId="0">
      <selection activeCell="B84" sqref="B84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909.399999999999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1538.8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-6983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May 2027</v>
      </c>
      <c r="B116" s="56"/>
      <c r="C116" s="57"/>
      <c r="D116" s="57"/>
      <c r="E116" s="70" cm="1">
        <f ca="1" t="array" ref="E116">INDIRECT("'"&amp;INDIRECT("Main!B42")&amp;"'!E190")</f>
        <v>909.399999999999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909.399999999999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May 2027</v>
      </c>
      <c r="B143" s="56"/>
      <c r="C143" s="57"/>
      <c r="D143" s="57"/>
      <c r="E143" s="87">
        <f ca="1">E136</f>
        <v>909.399999999999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909.399999999999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June 2027</v>
      </c>
      <c r="B170" s="56"/>
      <c r="C170" s="57"/>
      <c r="D170" s="57"/>
      <c r="E170" s="90">
        <f ca="1">E163</f>
        <v>909.399999999999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909.399999999999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76:C84" name="F3"/>
    <protectedRange sqref="C86:C94" name="F5"/>
    <protectedRange sqref="C117:E134" name="E1"/>
    <protectedRange sqref="C144:E161" name="E2"/>
    <protectedRange sqref="C171:E188" name="E3"/>
    <protectedRange sqref="C68:C74" name="F4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B84" sqref="B84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909.399999999999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1538.8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-6983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July 2027</v>
      </c>
      <c r="B116" s="56"/>
      <c r="C116" s="57"/>
      <c r="D116" s="57"/>
      <c r="E116" s="70" cm="1">
        <f ca="1" t="array" ref="E116">INDIRECT("'"&amp;INDIRECT("Main!B45")&amp;"'!E190")</f>
        <v>909.399999999999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909.399999999999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August 2027</v>
      </c>
      <c r="B143" s="56"/>
      <c r="C143" s="57"/>
      <c r="D143" s="57"/>
      <c r="E143" s="87">
        <f ca="1">E136</f>
        <v>909.399999999999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909.399999999999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September 2027</v>
      </c>
      <c r="B170" s="56"/>
      <c r="C170" s="57"/>
      <c r="D170" s="57"/>
      <c r="E170" s="90">
        <f ca="1">E163</f>
        <v>909.399999999999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909.399999999999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1" workbookViewId="0">
      <selection activeCell="B84" sqref="B8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909.399999999999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1538.8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">
        <v>241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-6983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October 2027</v>
      </c>
      <c r="B116" s="56"/>
      <c r="C116" s="57"/>
      <c r="D116" s="57"/>
      <c r="E116" s="70" cm="1">
        <f ca="1" t="array" ref="E116">INDIRECT("'"&amp;INDIRECT("Main!B48")&amp;"'!E190")</f>
        <v>909.399999999999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909.399999999999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November 2027</v>
      </c>
      <c r="B143" s="56"/>
      <c r="C143" s="57"/>
      <c r="D143" s="57"/>
      <c r="E143" s="87">
        <f ca="1">E136</f>
        <v>909.399999999999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909.399999999999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December 2027</v>
      </c>
      <c r="B170" s="56"/>
      <c r="C170" s="57"/>
      <c r="D170" s="57"/>
      <c r="E170" s="90">
        <f ca="1">E163</f>
        <v>909.399999999999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909.399999999999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76:B76" name="F4_1"/>
    <protectedRange sqref="A56:B56" name="F2_2"/>
    <protectedRange sqref="A67:B67" name="F3_1"/>
    <protectedRange sqref="A76:B76" name="F4_2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94" sqref="F9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909.399999999999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1538.8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79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84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91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101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-5900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-6983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January 2028</v>
      </c>
      <c r="B116" s="56"/>
      <c r="C116" s="57"/>
      <c r="D116" s="57"/>
      <c r="E116" s="70" cm="1">
        <f ca="1" t="array" ref="E116">INDIRECT("'"&amp;INDIRECT("Main!B51")&amp;"'!E190")</f>
        <v>909.399999999999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909.399999999999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February 2028</v>
      </c>
      <c r="B143" s="56"/>
      <c r="C143" s="57"/>
      <c r="D143" s="57"/>
      <c r="E143" s="87">
        <f ca="1">E136</f>
        <v>909.399999999999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909.399999999999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March 2028</v>
      </c>
      <c r="B170" s="56"/>
      <c r="C170" s="57"/>
      <c r="D170" s="57"/>
      <c r="E170" s="90">
        <f ca="1">E163</f>
        <v>909.399999999999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909.399999999999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A56:C56 C57:C65" name="F2"/>
    <protectedRange sqref="A67:C67 C68:C74" name="F3"/>
    <protectedRange sqref="A76:C76 C77:C84" name="F4"/>
    <protectedRange sqref="A86:C86 C87:C94" name="F5"/>
    <protectedRange sqref="C117:E134" name="E1"/>
    <protectedRange sqref="C144:E161" name="E2"/>
    <protectedRange sqref="C171:E188" name="E3"/>
  </protectedRanges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3" priority="13" operator="greaterThanOrEqual">
      <formula>0</formula>
    </cfRule>
    <cfRule type="cellIs" dxfId="4" priority="12" operator="lessThan">
      <formula>0</formula>
    </cfRule>
  </conditionalFormatting>
  <conditionalFormatting sqref="E136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43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63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70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90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2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2" priority="34" operator="equal">
      <formula>0</formula>
    </cfRule>
  </conditionalFormatting>
  <conditionalFormatting sqref="E171 E182:E189">
    <cfRule type="cellIs" dxfId="2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>
    <arrUserId title="Settings" rangeCreator="" othersAccessPermission="edit"/>
    <arrUserId title="NameOfWorkSheet" rangeCreator="" othersAccessPermission="edit"/>
  </rangeList>
  <rangeList sheetStid="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A1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A2" rangeCreator="" othersAccessPermission="edit"/>
    <arrUserId title="D1" rangeCreator="" othersAccessPermission="edit"/>
  </rangeList>
  <rangeList sheetStid="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  <arrUserId title="F1_1" rangeCreator="" othersAccessPermission="edit"/>
    <arrUserId title="F5_2" rangeCreator="" othersAccessPermission="edit"/>
  </rangeList>
  <rangeList sheetStid="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8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9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0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3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3" rangeCreator="" othersAccessPermission="edit"/>
    <arrUserId title="F4" rangeCreator="" othersAccessPermission="edit"/>
    <arrUserId title="F2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4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4_1" rangeCreator="" othersAccessPermission="edit"/>
    <arrUserId title="F2_2" rangeCreator="" othersAccessPermission="edit"/>
    <arrUserId title="F3_1" rangeCreator="" othersAccessPermission="edit"/>
    <arrUserId title="F4_2" rangeCreator="" othersAccessPermission="edit"/>
    <arrUserId title="F5_1" rangeCreator="" othersAccessPermission="edit"/>
  </rangeList>
  <rangeList sheetStid="1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Forecast_1</vt:lpstr>
      <vt:lpstr>Forecast_2</vt:lpstr>
      <vt:lpstr>Forecast_3</vt:lpstr>
      <vt:lpstr>Forecast_4</vt:lpstr>
      <vt:lpstr>Forecast_5</vt:lpstr>
      <vt:lpstr>Forecast_6</vt:lpstr>
      <vt:lpstr>Forecast_7</vt:lpstr>
      <vt:lpstr>Forecast_8</vt:lpstr>
      <vt:lpstr>Forecast_9</vt:lpstr>
      <vt:lpstr>Forecast_10</vt:lpstr>
      <vt:lpstr>Forecast_11</vt:lpstr>
      <vt:lpstr>Forecast_12</vt:lpstr>
      <vt:lpstr>Forecast_13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2025-02-26T21:27:00Z</dcterms:created>
  <dcterms:modified xsi:type="dcterms:W3CDTF">2025-03-21T19:23:12Z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