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<sst xmlns="http://schemas.openxmlformats.org/spreadsheetml/2006/main" count="1523" uniqueCount="291">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</sst>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opLeftCell="A2" workbookViewId="0">
      <selection activeCell="AB12" sqref="AB12"/>
    </sheetView>
  </sheetViews>
  <sheetFormatPr defaultColWidth="8.88888888888889" defaultRowHeight="17.6"/>
  <sheetData>
    <row r="1" spans="1:26">
      <c r="A1" s="247" t="s">
        <v>0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</row>
    <row r="2" spans="1:26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</row>
    <row r="3" spans="1:26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</row>
    <row r="4" spans="1:26">
      <c r="A4" s="247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</row>
    <row r="5" spans="1:26">
      <c r="A5" s="247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</row>
    <row r="6" spans="1:26">
      <c r="A6" s="247"/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</row>
    <row r="7" spans="1:26">
      <c r="A7" s="247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</row>
    <row r="8" spans="1:26">
      <c r="A8" s="247"/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</row>
    <row r="9" spans="1:26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</row>
    <row r="10" spans="1:26">
      <c r="A10" s="247"/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</row>
    <row r="11" spans="1:26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</row>
    <row r="12" spans="1:26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</row>
    <row r="13" spans="1:26">
      <c r="A13" s="247"/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</row>
    <row r="14" spans="1:26">
      <c r="A14" s="247"/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</row>
    <row r="15" spans="1:26">
      <c r="A15" s="247"/>
      <c r="B15" s="247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</row>
    <row r="16" spans="1:26">
      <c r="A16" s="247"/>
      <c r="B16" s="247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</row>
    <row r="17" spans="1:26">
      <c r="A17" s="247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</row>
    <row r="18" spans="1:26">
      <c r="A18" s="247"/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</row>
    <row r="19" spans="1:26">
      <c r="A19" s="247"/>
      <c r="B19" s="247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</row>
    <row r="20" spans="1:26">
      <c r="A20" s="247"/>
      <c r="B20" s="247"/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</row>
    <row r="21" spans="1:26">
      <c r="A21" s="247"/>
      <c r="B21" s="247"/>
      <c r="C21" s="247"/>
      <c r="D21" s="247"/>
      <c r="E21" s="247"/>
      <c r="F21" s="247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</row>
    <row r="22" spans="1:26">
      <c r="A22" s="247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</row>
    <row r="23" spans="1:26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</row>
    <row r="24" spans="1:26">
      <c r="A24" s="247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</row>
    <row r="25" spans="1:26">
      <c r="A25" s="247"/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</row>
    <row r="26" spans="1:26">
      <c r="A26" s="247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</row>
    <row r="27" spans="1:26">
      <c r="A27" s="247"/>
      <c r="B27" s="247"/>
      <c r="C27" s="247"/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</row>
    <row r="28" spans="1:26">
      <c r="A28" s="247"/>
      <c r="B28" s="247"/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</row>
    <row r="29" spans="1:26">
      <c r="A29" s="247"/>
      <c r="B29" s="247"/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</row>
    <row r="30" spans="1:26">
      <c r="A30" s="247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</row>
    <row r="31" spans="1:26">
      <c r="A31" s="247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</row>
    <row r="32" spans="1:26">
      <c r="A32" s="248" t="s">
        <v>1</v>
      </c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 spans="1:26">
      <c r="A33" s="248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 spans="1:26">
      <c r="A34" s="248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 spans="1:26">
      <c r="A35" s="248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 spans="1:26">
      <c r="A36" s="248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 spans="1:26">
      <c r="A37" s="248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 spans="1:26">
      <c r="A38" s="248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 spans="1:26">
      <c r="A39" s="248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 spans="1:26">
      <c r="A40" s="248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spans="1:26">
      <c r="A41" s="248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 spans="1:26">
      <c r="A42" s="248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 spans="1:26">
      <c r="A43" s="248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 spans="1:26">
      <c r="A44" s="248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 spans="1:26">
      <c r="A45" s="248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 spans="1:26">
      <c r="A46" s="248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 spans="1:26">
      <c r="A47" s="248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 spans="1:26">
      <c r="A48" s="248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 spans="1:26">
      <c r="A49" s="248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 spans="1:26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 spans="1:26">
      <c r="A51" s="248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 spans="1:26">
      <c r="A52" s="248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 spans="1:26">
      <c r="A53" s="248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 spans="1:26">
      <c r="A54" s="248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 spans="1:26">
      <c r="A55" s="248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 spans="1:26">
      <c r="A56" s="248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 spans="1:26">
      <c r="A57" s="248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 spans="1:26">
      <c r="A58" s="248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 spans="1:26">
      <c r="A59" s="248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 spans="1:26">
      <c r="A60" s="248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 spans="1:26">
      <c r="A61" s="248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 spans="1:26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4" workbookViewId="0">
      <selection activeCell="E38" sqref="E38"/>
    </sheetView>
  </sheetViews>
  <sheetFormatPr defaultColWidth="9" defaultRowHeight="16.8" outlineLevelCol="1"/>
  <cols>
    <col min="1" max="1" width="43.25" style="227" customWidth="1"/>
    <col min="2" max="2" width="34.125" style="227" customWidth="1"/>
    <col min="3" max="16384" width="9" style="227"/>
  </cols>
  <sheetData>
    <row r="1" ht="45" customHeight="1" spans="1:2">
      <c r="A1" s="228" t="s">
        <v>2</v>
      </c>
      <c r="B1" s="229" t="s">
        <v>3</v>
      </c>
    </row>
    <row r="2" ht="45" customHeight="1" spans="1:2">
      <c r="A2" s="230" t="s">
        <v>4</v>
      </c>
      <c r="B2" s="231" t="b">
        <v>1</v>
      </c>
    </row>
    <row r="3" ht="36" customHeight="1" spans="1:2">
      <c r="A3" s="232" t="s">
        <v>5</v>
      </c>
      <c r="B3" s="233">
        <v>45402</v>
      </c>
    </row>
    <row r="4" ht="45" customHeight="1" spans="1:2">
      <c r="A4" s="228" t="s">
        <v>6</v>
      </c>
      <c r="B4" s="234" t="str">
        <f>IF(B2,TEXT(EDATE(B3,1)-1,"dd-mmm-yyyy"),B4)</f>
        <v>19-May-2024</v>
      </c>
    </row>
    <row r="5" ht="45" customHeight="1" spans="1:2">
      <c r="A5" s="230" t="s">
        <v>7</v>
      </c>
      <c r="B5" s="235">
        <v>45761</v>
      </c>
    </row>
    <row r="6" ht="45" customHeight="1" spans="1:2">
      <c r="A6" s="230"/>
      <c r="B6" s="235"/>
    </row>
    <row r="7" ht="24.75" customHeight="1" spans="1:2">
      <c r="A7" s="236"/>
      <c r="B7" s="237"/>
    </row>
    <row r="8" ht="40" customHeight="1" spans="1:2">
      <c r="A8" s="238" t="s">
        <v>8</v>
      </c>
      <c r="B8" s="238"/>
    </row>
    <row r="9" ht="20.25" customHeight="1" spans="1:2">
      <c r="A9" s="239" t="str">
        <f>TEXT(B3,"dd mmmm yyyy")&amp;" - "&amp;IF(B2,TEXT(EDATE(B3,1)-1,"dd mmmm yyyy"),TEXT(B3+B5-B3,"dd mmmm yyyy"))</f>
        <v>20 April 2024 - 19 May 2024</v>
      </c>
      <c r="B9" s="240" t="s">
        <v>9</v>
      </c>
    </row>
    <row r="10" ht="20.25" customHeight="1" spans="1:2">
      <c r="A10" s="231" t="str">
        <f>IF(B2,TEXT(EDATE(B3,1),"dd mmmm yyyy"),TEXT(B3+(B5-B3)+1,"dd mmmm yyyy"))&amp;" - "&amp;IF(B2,TEXT(EDATE(B3,2)-1,"dd mmmm yyyy"),TEXT(B3+(B5-B3)*2+1,"dd mmmm yyyy"))</f>
        <v>20 May 2024 - 19 June 2024</v>
      </c>
      <c r="B10" s="240"/>
    </row>
    <row r="11" ht="20.25" customHeight="1" spans="1:2">
      <c r="A11" s="231" t="str">
        <f>IF(B2,TEXT(EDATE(B3,2),"dd mmmm yyyy"),TEXT(B3+((B5-B3)*2)+2,"dd mmmm yyyy"))&amp;" - "&amp;IF(B2,TEXT(EDATE(B3,3)-1,"dd mmmm yyyy"),TEXT(B3+((B5-B3)*3+2),"dd mmmm yyyy"))</f>
        <v>20 June 2024 - 19 July 2024</v>
      </c>
      <c r="B11" s="241"/>
    </row>
    <row r="12" ht="20.25" customHeight="1" spans="1:2">
      <c r="A12" s="242" t="str">
        <f>IF(B2,TEXT(EDATE(B3,3),"dd mmmm yyyy"),TEXT(B3+((B5-B3)*3)+3,"dd mmmm yyyy"))&amp;" - "&amp;IF(B2,TEXT(EDATE(B3,4)-1,"dd mmmm yyyy"),TEXT(B3+(((B5-B3)*4)+3),"dd mmmm yyyy"))</f>
        <v>20 July 2024 - 19 August 2024</v>
      </c>
      <c r="B12" s="229" t="s">
        <v>10</v>
      </c>
    </row>
    <row r="13" ht="20.25" customHeight="1" spans="1:2">
      <c r="A13" s="242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3"/>
    </row>
    <row r="14" ht="20.25" customHeight="1" spans="1:2">
      <c r="A14" s="231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4"/>
    </row>
    <row r="15" ht="20.25" customHeight="1" spans="1:2">
      <c r="A15" s="231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9" t="s">
        <v>11</v>
      </c>
    </row>
    <row r="16" ht="20.25" customHeight="1" spans="1:2">
      <c r="A16" s="231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3"/>
    </row>
    <row r="17" ht="20.25" customHeight="1" spans="1:2">
      <c r="A17" s="231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4"/>
    </row>
    <row r="18" ht="20.25" customHeight="1" spans="1:2">
      <c r="A18" s="231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9" t="s">
        <v>12</v>
      </c>
    </row>
    <row r="19" ht="20.25" customHeight="1" spans="1:2">
      <c r="A19" s="231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3"/>
    </row>
    <row r="20" ht="20.25" customHeight="1" spans="1:2">
      <c r="A20" s="245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4"/>
    </row>
    <row r="21" ht="20.25" customHeight="1" spans="1:2">
      <c r="A21" s="246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1" t="s">
        <v>13</v>
      </c>
    </row>
    <row r="22" ht="20.25" customHeight="1" spans="1:2">
      <c r="A22" s="246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1"/>
    </row>
    <row r="23" ht="20.25" customHeight="1" spans="1:2">
      <c r="A23" s="245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9"/>
    </row>
    <row r="24" ht="20.25" customHeight="1" spans="1:2">
      <c r="A24" s="231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1" t="s">
        <v>14</v>
      </c>
    </row>
    <row r="25" ht="20.25" customHeight="1" spans="1:2">
      <c r="A25" s="231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1"/>
    </row>
    <row r="26" ht="20.25" customHeight="1" spans="1:2">
      <c r="A26" s="229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9"/>
    </row>
    <row r="27" ht="20.25" customHeight="1" spans="1:2">
      <c r="A27" s="231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1" t="s">
        <v>15</v>
      </c>
    </row>
    <row r="28" ht="20.25" customHeight="1" spans="1:2">
      <c r="A28" s="231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1"/>
    </row>
    <row r="29" ht="20.25" customHeight="1" spans="1:2">
      <c r="A29" s="229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9"/>
    </row>
    <row r="30" ht="20.25" customHeight="1" spans="1:2">
      <c r="A30" s="231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1" t="s">
        <v>16</v>
      </c>
    </row>
    <row r="31" ht="20.25" customHeight="1" spans="1:2">
      <c r="A31" s="231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1"/>
    </row>
    <row r="32" ht="20.25" customHeight="1" spans="1:2">
      <c r="A32" s="229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9"/>
    </row>
    <row r="33" ht="20.25" customHeight="1" spans="1:2">
      <c r="A33" s="231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1" t="s">
        <v>17</v>
      </c>
    </row>
    <row r="34" ht="20.25" customHeight="1" spans="1:2">
      <c r="A34" s="231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1"/>
    </row>
    <row r="35" ht="20.25" customHeight="1" spans="1:2">
      <c r="A35" s="229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9"/>
    </row>
    <row r="36" ht="20.25" customHeight="1" spans="1:2">
      <c r="A36" s="231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1" t="s">
        <v>18</v>
      </c>
    </row>
    <row r="37" ht="20.25" customHeight="1" spans="1:2">
      <c r="A37" s="231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1"/>
    </row>
    <row r="38" ht="20.25" customHeight="1" spans="1:2">
      <c r="A38" s="229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9"/>
    </row>
    <row r="39" ht="20.25" customHeight="1" spans="1:2">
      <c r="A39" s="231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1" t="s">
        <v>19</v>
      </c>
    </row>
    <row r="40" ht="20.25" customHeight="1" spans="1:2">
      <c r="A40" s="231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1"/>
    </row>
    <row r="41" ht="20.25" customHeight="1" spans="1:2">
      <c r="A41" s="229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9"/>
    </row>
    <row r="42" ht="20.25" customHeight="1" spans="1:2">
      <c r="A42" s="231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1" t="s">
        <v>20</v>
      </c>
    </row>
    <row r="43" ht="20.25" customHeight="1" spans="1:2">
      <c r="A43" s="231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1"/>
    </row>
    <row r="44" ht="20.25" customHeight="1" spans="1:2">
      <c r="A44" s="229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9"/>
    </row>
    <row r="45" ht="20.25" customHeight="1" spans="1:2">
      <c r="A45" s="231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1" t="s">
        <v>21</v>
      </c>
    </row>
    <row r="46" ht="20.25" customHeight="1" spans="1:2">
      <c r="A46" s="231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1"/>
    </row>
    <row r="47" ht="20.25" customHeight="1" spans="1:2">
      <c r="A47" s="229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9"/>
    </row>
    <row r="48" ht="20.25" customHeight="1" spans="1:2">
      <c r="A48" s="231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1" t="s">
        <v>22</v>
      </c>
    </row>
    <row r="49" ht="20.25" customHeight="1" spans="1:2">
      <c r="A49" s="231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1"/>
    </row>
    <row r="50" ht="20.25" customHeight="1" spans="1:2">
      <c r="A50" s="229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9"/>
    </row>
    <row r="51" ht="20.25" customHeight="1" spans="1:2">
      <c r="A51" s="231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1" t="s">
        <v>23</v>
      </c>
    </row>
    <row r="52" ht="20.25" customHeight="1" spans="1:2">
      <c r="A52" s="231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1"/>
    </row>
    <row r="53" ht="20.25" customHeight="1" spans="1:2">
      <c r="A53" s="229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9"/>
    </row>
    <row r="54" ht="20.25" customHeight="1" spans="1:2">
      <c r="A54" s="231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1" t="s">
        <v>24</v>
      </c>
    </row>
    <row r="55" ht="20.25" customHeight="1" spans="1:2">
      <c r="A55" s="231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1"/>
    </row>
    <row r="56" ht="20.25" customHeight="1" spans="1:2">
      <c r="A56" s="231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1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7" customFormat="1" ht="20.25" customHeight="1"/>
    <row r="66" s="227" customFormat="1" ht="20.25" customHeight="1"/>
    <row r="67" s="227" customFormat="1" ht="20.25" customHeight="1"/>
    <row r="68" s="227" customFormat="1" ht="20.25" customHeight="1"/>
    <row r="69" s="227" customFormat="1" ht="20.25" customHeight="1"/>
    <row r="70" s="227" customFormat="1" ht="20.25" customHeight="1"/>
    <row r="71" s="227" customFormat="1" ht="20.25" customHeight="1"/>
    <row r="72" s="227" customFormat="1" ht="20.25" customHeight="1"/>
    <row r="73" s="227" customFormat="1" ht="20.25" customHeight="1"/>
    <row r="74" s="227" customFormat="1" ht="20.25" customHeight="1"/>
    <row r="75" s="227" customFormat="1" ht="20.25" customHeight="1"/>
    <row r="76" s="227" customFormat="1" ht="20.25" customHeight="1"/>
    <row r="77" s="227" customFormat="1" ht="20.25" customHeight="1"/>
    <row r="78" s="227" customFormat="1" ht="20.25" customHeight="1"/>
    <row r="79" s="227" customFormat="1" ht="20.25" customHeight="1"/>
    <row r="80" s="227" customFormat="1" ht="20.25" customHeight="1"/>
    <row r="81" s="227" customFormat="1" ht="20.25" customHeight="1"/>
    <row r="82" s="227" customFormat="1" ht="20.25" customHeight="1"/>
    <row r="83" s="227" customFormat="1" ht="20.25" customHeight="1"/>
    <row r="84" s="227" customFormat="1" ht="20.25" customHeight="1"/>
    <row r="85" s="227" customFormat="1" ht="20.25" customHeight="1"/>
    <row r="86" s="227" customFormat="1" ht="20.25" customHeight="1"/>
    <row r="87" s="227" customFormat="1" ht="20.25" customHeight="1"/>
    <row r="88" s="227" customFormat="1" ht="20.25" customHeight="1"/>
    <row r="89" s="227" customFormat="1" ht="20.25" customHeight="1"/>
    <row r="90" s="227" customFormat="1" ht="20.25" customHeight="1"/>
    <row r="91" s="227" customFormat="1" ht="20.25" customHeight="1"/>
    <row r="92" s="227" customFormat="1" ht="20.25" customHeight="1"/>
    <row r="93" s="227" customFormat="1" ht="20.25" customHeight="1"/>
    <row r="94" s="227" customFormat="1" ht="20.25" customHeight="1"/>
    <row r="95" s="227" customFormat="1" ht="20.25" customHeight="1"/>
    <row r="96" s="227" customFormat="1" ht="20.25" customHeight="1"/>
    <row r="97" s="227" customFormat="1" ht="20.25" customHeight="1"/>
    <row r="98" s="227" customFormat="1" ht="20.25" customHeight="1"/>
    <row r="99" s="227" customFormat="1" ht="20.25" customHeight="1"/>
    <row r="100" s="227" customFormat="1" ht="20.25" customHeight="1"/>
    <row r="101" s="227" customFormat="1" ht="20.25" customHeight="1"/>
    <row r="102" s="227" customFormat="1" ht="20.25" customHeight="1"/>
    <row r="103" s="227" customFormat="1" ht="20.25" customHeight="1"/>
    <row r="104" s="227" customFormat="1" ht="20.25" customHeight="1"/>
    <row r="105" s="227" customFormat="1" ht="20.25" customHeight="1"/>
    <row r="106" s="227" customFormat="1" ht="20.25" customHeight="1"/>
    <row r="107" s="227" customFormat="1" ht="20.25" customHeight="1"/>
    <row r="108" s="227" customFormat="1" ht="20.25" customHeight="1"/>
    <row r="109" s="227" customFormat="1" ht="20.25" customHeight="1"/>
    <row r="110" s="227" customFormat="1" ht="20.25" customHeight="1"/>
    <row r="111" s="227" customFormat="1" ht="20.25" customHeight="1"/>
    <row r="112" s="227" customFormat="1" ht="20.25" customHeight="1"/>
    <row r="113" s="227" customFormat="1" ht="20.25" customHeight="1"/>
    <row r="114" s="227" customFormat="1" ht="20.25" customHeight="1"/>
    <row r="115" s="227" customFormat="1" ht="20.25" customHeight="1"/>
    <row r="116" s="227" customFormat="1" ht="20.25" customHeight="1"/>
    <row r="117" s="227" customFormat="1" ht="20.25" customHeight="1"/>
    <row r="118" s="227" customFormat="1" ht="20.25" customHeight="1"/>
    <row r="119" s="227" customFormat="1" ht="20.25" customHeight="1"/>
    <row r="120" s="227" customFormat="1" ht="20.25" customHeight="1"/>
    <row r="121" s="227" customFormat="1" ht="20.25" customHeight="1"/>
    <row r="122" s="227" customFormat="1" ht="20.25" customHeight="1"/>
    <row r="123" s="227" customFormat="1" ht="20.25" customHeight="1"/>
    <row r="124" s="227" customFormat="1" ht="20.25" customHeight="1"/>
    <row r="125" s="227" customFormat="1" ht="20.25" customHeight="1"/>
    <row r="126" s="227" customFormat="1" ht="20.25" customHeight="1"/>
    <row r="127" s="227" customFormat="1" ht="20.25" customHeight="1"/>
    <row r="129" s="227" customFormat="1" ht="20.25" customHeight="1"/>
    <row r="130" s="227" customFormat="1" ht="20.25" customHeight="1"/>
    <row r="131" s="227" customFormat="1" ht="20.25" customHeight="1"/>
    <row r="132" s="227" customFormat="1" ht="20.25" customHeight="1"/>
    <row r="133" s="227" customFormat="1" ht="20.25" customHeight="1"/>
    <row r="134" s="227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5" sqref="C5"/>
    </sheetView>
  </sheetViews>
  <sheetFormatPr defaultColWidth="9" defaultRowHeight="17.6"/>
  <cols>
    <col min="1" max="1" width="18.875" style="157" customWidth="1"/>
    <col min="2" max="2" width="25.625" style="157" customWidth="1"/>
    <col min="3" max="4" width="20.625" style="157" customWidth="1"/>
    <col min="5" max="5" width="25.625" style="157" customWidth="1"/>
    <col min="6" max="6" width="20.625" style="157" customWidth="1"/>
    <col min="7" max="7" width="9" style="157"/>
    <col min="8" max="8" width="23" style="157" customWidth="1"/>
    <col min="9" max="9" width="40.75" style="47" customWidth="1"/>
    <col min="10" max="10" width="28.625" style="157" customWidth="1"/>
    <col min="11" max="12" width="9" style="157"/>
    <col min="13" max="13" width="36.625" style="157" customWidth="1"/>
    <col min="14" max="14" width="21.125" style="157" customWidth="1"/>
    <col min="15" max="16384" width="9" style="157"/>
  </cols>
  <sheetData>
    <row r="1" ht="36.75" customHeight="1" spans="1:14">
      <c r="A1" s="158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8"/>
      <c r="C1" s="158"/>
      <c r="D1" s="158"/>
      <c r="E1" s="158"/>
      <c r="F1" s="158"/>
      <c r="I1" s="197" t="s">
        <v>25</v>
      </c>
      <c r="J1" s="197"/>
      <c r="M1" s="197" t="s">
        <v>26</v>
      </c>
      <c r="N1" s="197"/>
    </row>
    <row r="2" ht="36" customHeight="1" spans="1:14">
      <c r="A2" s="159" t="s">
        <v>27</v>
      </c>
      <c r="B2" s="160"/>
      <c r="C2" s="160"/>
      <c r="D2" s="161" t="s">
        <v>28</v>
      </c>
      <c r="E2" s="161"/>
      <c r="F2" s="161"/>
      <c r="I2" s="198" t="s">
        <v>29</v>
      </c>
      <c r="J2" s="199" t="s">
        <v>30</v>
      </c>
      <c r="M2" s="208" t="s">
        <v>31</v>
      </c>
      <c r="N2" s="199" t="s">
        <v>32</v>
      </c>
    </row>
    <row r="3" ht="35.25" customHeight="1" spans="1:14">
      <c r="A3" s="162" t="s">
        <v>33</v>
      </c>
      <c r="B3" s="163" t="s">
        <v>34</v>
      </c>
      <c r="C3" s="164">
        <v>536</v>
      </c>
      <c r="D3" s="165" t="s">
        <v>33</v>
      </c>
      <c r="E3" s="5" t="s">
        <v>34</v>
      </c>
      <c r="F3" s="192">
        <v>536</v>
      </c>
      <c r="I3" s="200" t="str">
        <f>TEXT(Main!B3,"dd mmmm yyyy")&amp;" - "&amp;IF(Main!B2,TEXT(EDATE(Main!B3,1)-1,"dd mmmm yyyy"),TEXT(Main!B3+(Main!B5-Main!B3)*1,"dd mmmm yyyy"))</f>
        <v>20 April 2024 - 19 May 2024</v>
      </c>
      <c r="J3" s="201">
        <f>E149</f>
        <v>0</v>
      </c>
      <c r="M3" s="206" t="str">
        <f>TEXT(Main!B3,"dd mmmm yyyy")&amp;" - "&amp;IF(Main!B2,TEXT(EDATE(Main!B3,3)-1,"dd mmmm yyyy"),TEXT(Main!B3+((Main!B5-Main!B3)*3+2),"dd mmmm yyyy"))</f>
        <v>20 April 2024 - 19 July 2024</v>
      </c>
      <c r="N3" s="201">
        <f>-C122</f>
        <v>-24333</v>
      </c>
    </row>
    <row r="4" ht="35.25" customHeight="1" spans="1:14">
      <c r="A4" s="162"/>
      <c r="B4" s="163" t="s">
        <v>35</v>
      </c>
      <c r="C4" s="164">
        <v>260</v>
      </c>
      <c r="D4" s="166"/>
      <c r="E4" s="5" t="s">
        <v>35</v>
      </c>
      <c r="F4" s="192">
        <v>280</v>
      </c>
      <c r="I4" s="202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201">
        <f>E176</f>
        <v>-416.68</v>
      </c>
      <c r="M4" s="206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201">
        <f ca="1">'July 2024 - September 2024'!C5</f>
        <v>-11683</v>
      </c>
    </row>
    <row r="5" ht="35.25" customHeight="1" spans="1:14">
      <c r="A5" s="162"/>
      <c r="B5" s="163" t="s">
        <v>36</v>
      </c>
      <c r="C5" s="164">
        <v>0</v>
      </c>
      <c r="D5" s="166"/>
      <c r="E5" s="5" t="s">
        <v>36</v>
      </c>
      <c r="F5" s="192">
        <v>0</v>
      </c>
      <c r="I5" s="202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201">
        <f>E203</f>
        <v>3260.12</v>
      </c>
      <c r="M5" s="206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201">
        <f ca="1">'October 2024 - December 2024'!C5</f>
        <v>-10683</v>
      </c>
    </row>
    <row r="6" ht="35.25" customHeight="1" spans="1:14">
      <c r="A6" s="162"/>
      <c r="B6" s="163" t="s">
        <v>37</v>
      </c>
      <c r="C6" s="164">
        <v>0</v>
      </c>
      <c r="D6" s="166"/>
      <c r="E6" s="5" t="s">
        <v>37</v>
      </c>
      <c r="F6" s="192">
        <v>0</v>
      </c>
      <c r="I6" s="203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201">
        <f ca="1">'July 2024 - September 2024'!E136</f>
        <v>699.839999999999</v>
      </c>
      <c r="M6" s="206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201">
        <f ca="1">'January 2025 - March 2025'!C5</f>
        <v>-6983</v>
      </c>
    </row>
    <row r="7" ht="35.25" customHeight="1" spans="1:14">
      <c r="A7" s="162"/>
      <c r="B7" s="163" t="s">
        <v>38</v>
      </c>
      <c r="C7" s="164">
        <v>0.2</v>
      </c>
      <c r="D7" s="166"/>
      <c r="E7" s="5" t="s">
        <v>38</v>
      </c>
      <c r="F7" s="192">
        <v>0.2</v>
      </c>
      <c r="I7" s="203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201">
        <f ca="1">'July 2024 - September 2024'!E163</f>
        <v>625.069999999999</v>
      </c>
      <c r="M7" s="206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201">
        <f ca="1">'April 2025 - June 2025'!C5</f>
        <v>-3083</v>
      </c>
    </row>
    <row r="8" ht="45" customHeight="1" spans="1:14">
      <c r="A8" s="162"/>
      <c r="B8" s="163" t="s">
        <v>39</v>
      </c>
      <c r="C8" s="164">
        <v>0</v>
      </c>
      <c r="D8" s="166"/>
      <c r="E8" s="5" t="s">
        <v>39</v>
      </c>
      <c r="F8" s="192">
        <v>0</v>
      </c>
      <c r="H8" s="193"/>
      <c r="I8" s="202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201">
        <f ca="1">'July 2024 - September 2024'!E190</f>
        <v>502.71</v>
      </c>
      <c r="M8" s="209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201">
        <f ca="1">'July 2025 - September 2025'!C5</f>
        <v>0</v>
      </c>
    </row>
    <row r="9" ht="39.75" customHeight="1" spans="1:14">
      <c r="A9" s="162"/>
      <c r="B9" s="163" t="s">
        <v>40</v>
      </c>
      <c r="C9" s="164">
        <v>0</v>
      </c>
      <c r="D9" s="166"/>
      <c r="E9" s="5" t="s">
        <v>40</v>
      </c>
      <c r="F9" s="192">
        <v>0</v>
      </c>
      <c r="I9" s="202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201">
        <f ca="1">'October 2024 - December 2024'!E136</f>
        <v>125.16</v>
      </c>
      <c r="M9" s="206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10">
        <f ca="1">'October 2025 - December 2025'!C5</f>
        <v>0</v>
      </c>
    </row>
    <row r="10" ht="35.25" customHeight="1" spans="1:14">
      <c r="A10" s="162"/>
      <c r="B10" s="163" t="s">
        <v>41</v>
      </c>
      <c r="C10" s="164">
        <v>0</v>
      </c>
      <c r="D10" s="166"/>
      <c r="E10" s="5" t="s">
        <v>41</v>
      </c>
      <c r="F10" s="192">
        <v>0</v>
      </c>
      <c r="I10" s="202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201">
        <f ca="1">'October 2024 - December 2024'!E163</f>
        <v>229.400000000001</v>
      </c>
      <c r="M10" s="211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201">
        <f ca="1">'January 2026 - March 2026'!C5</f>
        <v>0</v>
      </c>
    </row>
    <row r="11" ht="35.25" customHeight="1" spans="1:14">
      <c r="A11" s="162"/>
      <c r="B11" s="163" t="s">
        <v>42</v>
      </c>
      <c r="C11" s="164">
        <v>11.3</v>
      </c>
      <c r="D11" s="166"/>
      <c r="E11" s="5" t="s">
        <v>42</v>
      </c>
      <c r="F11" s="192">
        <v>11.3</v>
      </c>
      <c r="H11" s="193"/>
      <c r="I11" s="202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201">
        <f ca="1">'October 2024 - December 2024'!E190</f>
        <v>173.340000000001</v>
      </c>
      <c r="M11" s="206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5">
        <f ca="1">'April 2026 - June 2026'!C5</f>
        <v>0</v>
      </c>
    </row>
    <row r="12" ht="35.25" customHeight="1" spans="1:14">
      <c r="A12" s="162"/>
      <c r="B12" s="163" t="s">
        <v>43</v>
      </c>
      <c r="C12" s="164">
        <v>70</v>
      </c>
      <c r="D12" s="166"/>
      <c r="E12" s="194" t="s">
        <v>43</v>
      </c>
      <c r="F12" s="192">
        <v>70</v>
      </c>
      <c r="I12" s="202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201">
        <f ca="1">'January 2025 - March 2025'!E136</f>
        <v>112.000000000001</v>
      </c>
      <c r="M12" s="202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5">
        <f ca="1">'July 2026 - September 2026'!C5</f>
        <v>0</v>
      </c>
    </row>
    <row r="13" ht="35.25" customHeight="1" spans="1:14">
      <c r="A13" s="162"/>
      <c r="B13" s="163" t="s">
        <v>44</v>
      </c>
      <c r="C13" s="164">
        <v>7</v>
      </c>
      <c r="D13" s="166"/>
      <c r="E13" s="194" t="s">
        <v>44</v>
      </c>
      <c r="F13" s="192">
        <v>7</v>
      </c>
      <c r="I13" s="204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201">
        <f ca="1">'January 2025 - March 2025'!E163</f>
        <v>355.200000000001</v>
      </c>
      <c r="M13" s="202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5">
        <f ca="1">'October 2026 - December 2026'!C5</f>
        <v>0</v>
      </c>
    </row>
    <row r="14" ht="35.25" customHeight="1" spans="1:14">
      <c r="A14" s="162"/>
      <c r="B14" s="163" t="s">
        <v>45</v>
      </c>
      <c r="C14" s="164">
        <v>4.9</v>
      </c>
      <c r="D14" s="166"/>
      <c r="E14" s="194" t="s">
        <v>45</v>
      </c>
      <c r="F14" s="192">
        <v>4.9</v>
      </c>
      <c r="I14" s="204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5">
        <f ca="1">'January 2025 - March 2025'!E190</f>
        <v>889.400000000001</v>
      </c>
      <c r="M14" s="202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5">
        <f ca="1">'January 2027 - March 2027'!C5</f>
        <v>0</v>
      </c>
    </row>
    <row r="15" ht="35.25" customHeight="1" spans="1:14">
      <c r="A15" s="162"/>
      <c r="B15" s="167" t="s">
        <v>46</v>
      </c>
      <c r="C15" s="164">
        <v>0</v>
      </c>
      <c r="D15" s="166"/>
      <c r="E15" s="194" t="s">
        <v>46</v>
      </c>
      <c r="F15" s="192">
        <v>0</v>
      </c>
      <c r="I15" s="206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5">
        <f ca="1">'April 2025 - June 2025'!E136</f>
        <v>952.400000000001</v>
      </c>
      <c r="M15" s="202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5">
        <f ca="1">'April 2027 - June 2027'!C5</f>
        <v>0</v>
      </c>
    </row>
    <row r="16" ht="35.25" customHeight="1" spans="1:14">
      <c r="A16" s="168"/>
      <c r="B16" s="169" t="s">
        <v>47</v>
      </c>
      <c r="C16" s="170">
        <f>SUM(C3:C15)</f>
        <v>889.4</v>
      </c>
      <c r="D16" s="171"/>
      <c r="E16" s="169" t="s">
        <v>47</v>
      </c>
      <c r="F16" s="195">
        <f>SUM(F3:F15)</f>
        <v>909.4</v>
      </c>
      <c r="I16" s="206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5">
        <f ca="1">'April 2025 - June 2025'!E163</f>
        <v>1006.4</v>
      </c>
      <c r="M16" s="202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5">
        <f ca="1">Forecast_14!C5</f>
        <v>0</v>
      </c>
    </row>
    <row r="17" ht="35.25" customHeight="1" spans="9:14">
      <c r="I17" s="206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5">
        <f ca="1">'April 2025 - June 2025'!E190</f>
        <v>1169.4</v>
      </c>
      <c r="M17" s="202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5">
        <f ca="1">Forecast_15!C5</f>
        <v>0</v>
      </c>
    </row>
    <row r="18" ht="35.25" customHeight="1" spans="9:14">
      <c r="I18" s="206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5">
        <f ca="1">'July 2025 - September 2025'!E136</f>
        <v>1238.4</v>
      </c>
      <c r="M18" s="202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201">
        <f ca="1">Forecast_16!C5</f>
        <v>0</v>
      </c>
    </row>
    <row r="19" ht="33" customHeight="1" spans="9:10">
      <c r="I19" s="206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5">
        <f ca="1">'July 2025 - September 2025'!E163</f>
        <v>1351.4</v>
      </c>
    </row>
    <row r="20" ht="35.25" customHeight="1" spans="9:10">
      <c r="I20" s="206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5">
        <f ca="1">'July 2025 - September 2025'!E190</f>
        <v>1337.4</v>
      </c>
    </row>
    <row r="21" ht="35.25" customHeight="1" spans="9:10">
      <c r="I21" s="206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5">
        <f ca="1">'October 2025 - December 2025'!E136</f>
        <v>2900.4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6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5">
        <f ca="1">'October 2025 - December 2025'!E163</f>
        <v>4519.4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6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5">
        <f ca="1">'October 2025 - December 2025'!E190</f>
        <v>6082.4</v>
      </c>
    </row>
    <row r="24" ht="52.5" customHeight="1" spans="1:10">
      <c r="A24" s="19" t="s">
        <v>51</v>
      </c>
      <c r="B24" s="172" t="s">
        <v>52</v>
      </c>
      <c r="C24" s="20"/>
      <c r="D24" s="20" t="s">
        <v>53</v>
      </c>
      <c r="E24" s="20"/>
      <c r="F24" s="41">
        <v>2405</v>
      </c>
      <c r="G24" s="42"/>
      <c r="I24" s="206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5">
        <f ca="1">'January 2026 - March 2026'!E136</f>
        <v>7751.4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6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5">
        <f ca="1">'January 2026 - March 2026'!E163</f>
        <v>9264.4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4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5">
        <f ca="1">'January 2026 - March 2026'!E190</f>
        <v>10933.4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6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5">
        <f ca="1">'April 2026 - June 2026'!E136</f>
        <v>12496.4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6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5">
        <f ca="1">'April 2026 - June 2026'!E163</f>
        <v>14115.4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2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201">
        <f ca="1">'April 2026 - June 2026'!E190</f>
        <v>15678.4</v>
      </c>
    </row>
    <row r="30" ht="30" customHeight="1" spans="1:10">
      <c r="A30" s="173"/>
      <c r="B30" s="174"/>
      <c r="C30" s="175"/>
      <c r="D30" s="27" t="s">
        <v>54</v>
      </c>
      <c r="E30" s="44"/>
      <c r="F30" s="45">
        <f>SUM(F24:G29)</f>
        <v>2405</v>
      </c>
      <c r="G30" s="46"/>
      <c r="I30" s="206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7">
        <f ca="1">'July 2026 - September 2026'!E136</f>
        <v>17347.4</v>
      </c>
    </row>
    <row r="31" ht="30" customHeight="1" spans="9:10">
      <c r="I31" s="206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5">
        <f ca="1">'July 2026 - September 2026'!E163</f>
        <v>18860.4</v>
      </c>
    </row>
    <row r="32" ht="27.75" customHeight="1" spans="9:10">
      <c r="I32" s="206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5">
        <f ca="1">'July 2026 - September 2026'!E190</f>
        <v>20529.4</v>
      </c>
    </row>
    <row r="33" ht="30" customHeight="1" spans="9:10">
      <c r="I33" s="206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5">
        <f ca="1">'October 2026 - December 2026'!E136</f>
        <v>22092.4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6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5">
        <f ca="1">'October 2026 - December 2026'!E163</f>
        <v>23711.4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6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5">
        <f ca="1">'October 2026 - December 2026'!E190</f>
        <v>25274.4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6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5">
        <f ca="1">'January 2027 - March 2027'!E136</f>
        <v>26943.4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6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5">
        <f ca="1">'January 2027 - March 2027'!E163</f>
        <v>28456.4</v>
      </c>
    </row>
    <row r="38" ht="20.25" customHeight="1" spans="1:10">
      <c r="A38" s="19" t="s">
        <v>58</v>
      </c>
      <c r="B38" s="176" t="s">
        <v>59</v>
      </c>
      <c r="C38" s="22"/>
      <c r="D38" s="21" t="s">
        <v>60</v>
      </c>
      <c r="E38" s="22"/>
      <c r="F38" s="41">
        <v>50</v>
      </c>
      <c r="G38" s="42"/>
      <c r="I38" s="206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5">
        <f ca="1">'January 2027 - March 2027'!E190</f>
        <v>30125.4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6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5">
        <f ca="1">'April 2027 - June 2027'!E136</f>
        <v>31688.4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6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5">
        <f ca="1">'April 2027 - June 2027'!E163</f>
        <v>33307.4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2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5">
        <f ca="1">'April 2027 - June 2027'!E190</f>
        <v>34870.4</v>
      </c>
    </row>
    <row r="42" ht="24.75" customHeight="1" spans="1:10">
      <c r="A42" s="173"/>
      <c r="B42" s="174"/>
      <c r="C42" s="175"/>
      <c r="D42" s="27" t="s">
        <v>54</v>
      </c>
      <c r="E42" s="44"/>
      <c r="F42" s="45">
        <f>SUM(F36:G41)</f>
        <v>3490</v>
      </c>
      <c r="G42" s="46"/>
      <c r="I42" s="202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5">
        <f ca="1">Forecast_14!E136</f>
        <v>34870.4</v>
      </c>
    </row>
    <row r="43" ht="24.75" customHeight="1" spans="9:10">
      <c r="I43" s="202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5">
        <f ca="1">Forecast_14!E163</f>
        <v>34870.4</v>
      </c>
    </row>
    <row r="44" ht="24.75" customHeight="1" spans="9:10">
      <c r="I44" s="202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5">
        <f ca="1">Forecast_14!E190</f>
        <v>34870.4</v>
      </c>
    </row>
    <row r="45" ht="24.75" customHeight="1" spans="9:10">
      <c r="I45" s="202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5">
        <f ca="1">Forecast_15!E136</f>
        <v>34870.4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2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5">
        <f ca="1">Forecast_15!E163</f>
        <v>34870.4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2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5">
        <f ca="1">Forecast_15!E190</f>
        <v>34870.4</v>
      </c>
    </row>
    <row r="48" ht="24.75" customHeight="1" spans="1:10">
      <c r="A48" s="95" t="s">
        <v>61</v>
      </c>
      <c r="B48" s="96" t="s">
        <v>62</v>
      </c>
      <c r="C48" s="96"/>
      <c r="D48" s="177" t="s">
        <v>63</v>
      </c>
      <c r="E48" s="177"/>
      <c r="F48" s="196">
        <v>150</v>
      </c>
      <c r="G48" s="42"/>
      <c r="I48" s="202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5">
        <f ca="1">Forecast_16!E136</f>
        <v>34870.4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6">
        <v>2405</v>
      </c>
      <c r="G49" s="42"/>
      <c r="I49" s="202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5">
        <f ca="1">Forecast_16!E163</f>
        <v>34870.4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6">
        <v>7700</v>
      </c>
      <c r="G50" s="42"/>
      <c r="I50" s="202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201">
        <f ca="1">Forecast_16!E190</f>
        <v>34870.4</v>
      </c>
    </row>
    <row r="51" ht="41" customHeight="1" spans="1:7">
      <c r="A51" s="178" t="s">
        <v>68</v>
      </c>
      <c r="B51" s="179" t="s">
        <v>69</v>
      </c>
      <c r="C51" s="179"/>
      <c r="D51" s="97"/>
      <c r="E51" s="97"/>
      <c r="F51" s="196">
        <v>411.5</v>
      </c>
      <c r="G51" s="42"/>
    </row>
    <row r="52" ht="24.75" customHeight="1" spans="1:7">
      <c r="A52" s="180" t="s">
        <v>70</v>
      </c>
      <c r="B52" s="96" t="s">
        <v>71</v>
      </c>
      <c r="C52" s="96"/>
      <c r="D52" s="96" t="s">
        <v>72</v>
      </c>
      <c r="E52" s="96"/>
      <c r="F52" s="196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3"/>
      <c r="B54" s="174"/>
      <c r="C54" s="175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81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2"/>
      <c r="C58" s="183"/>
    </row>
    <row r="59" ht="21" spans="1:3">
      <c r="A59" s="184" t="s">
        <v>48</v>
      </c>
      <c r="B59" s="184" t="s">
        <v>49</v>
      </c>
      <c r="C59" s="185" t="s">
        <v>50</v>
      </c>
    </row>
    <row r="60" spans="1:3">
      <c r="A60" s="186" t="s">
        <v>73</v>
      </c>
      <c r="B60" s="187"/>
      <c r="C60" s="188"/>
    </row>
    <row r="61" spans="1:3">
      <c r="A61" s="50" t="s">
        <v>74</v>
      </c>
      <c r="B61" s="189"/>
      <c r="C61" s="143">
        <v>204</v>
      </c>
    </row>
    <row r="62" spans="1:3">
      <c r="A62" s="50" t="s">
        <v>75</v>
      </c>
      <c r="B62" s="189"/>
      <c r="C62" s="143">
        <v>197</v>
      </c>
    </row>
    <row r="63" ht="21" customHeight="1" spans="1:3">
      <c r="A63" s="190" t="s">
        <v>76</v>
      </c>
      <c r="B63" s="189"/>
      <c r="C63" s="143">
        <v>0</v>
      </c>
    </row>
    <row r="64" spans="1:3">
      <c r="A64" s="50" t="s">
        <v>59</v>
      </c>
      <c r="B64" s="191"/>
      <c r="C64" s="143">
        <v>42</v>
      </c>
    </row>
    <row r="65" spans="1:3">
      <c r="A65" s="50" t="s">
        <v>77</v>
      </c>
      <c r="B65" s="189"/>
      <c r="C65" s="212">
        <v>0</v>
      </c>
    </row>
    <row r="66" spans="1:3">
      <c r="A66" s="50"/>
      <c r="B66" s="189"/>
      <c r="C66" s="212">
        <v>0</v>
      </c>
    </row>
    <row r="67" spans="1:3">
      <c r="A67" s="50"/>
      <c r="B67" s="189"/>
      <c r="C67" s="212">
        <v>0</v>
      </c>
    </row>
    <row r="68" spans="1:3">
      <c r="A68" s="50"/>
      <c r="B68" s="189"/>
      <c r="C68" s="212">
        <v>0</v>
      </c>
    </row>
    <row r="69" spans="1:3">
      <c r="A69" s="38"/>
      <c r="B69" s="39" t="s">
        <v>78</v>
      </c>
      <c r="C69" s="212">
        <f>SUM(C61:C68)</f>
        <v>443</v>
      </c>
    </row>
    <row r="70" spans="1:3">
      <c r="A70" s="186" t="s">
        <v>79</v>
      </c>
      <c r="B70" s="187"/>
      <c r="C70" s="188"/>
    </row>
    <row r="71" spans="1:3">
      <c r="A71" s="50" t="s">
        <v>80</v>
      </c>
      <c r="B71" s="189"/>
      <c r="C71" s="212">
        <v>0</v>
      </c>
    </row>
    <row r="72" spans="1:3">
      <c r="A72" s="50" t="s">
        <v>81</v>
      </c>
      <c r="B72" s="189"/>
      <c r="C72" s="212">
        <v>0</v>
      </c>
    </row>
    <row r="73" spans="1:3">
      <c r="A73" s="50" t="s">
        <v>82</v>
      </c>
      <c r="B73" s="189"/>
      <c r="C73" s="212">
        <v>0</v>
      </c>
    </row>
    <row r="74" spans="1:3">
      <c r="A74" s="50" t="s">
        <v>83</v>
      </c>
      <c r="B74" s="189"/>
      <c r="C74" s="212">
        <v>0</v>
      </c>
    </row>
    <row r="75" spans="1:3">
      <c r="A75" s="50"/>
      <c r="B75" s="189"/>
      <c r="C75" s="212">
        <v>0</v>
      </c>
    </row>
    <row r="76" spans="1:3">
      <c r="A76" s="50"/>
      <c r="B76" s="189"/>
      <c r="C76" s="212">
        <v>0</v>
      </c>
    </row>
    <row r="77" spans="1:3">
      <c r="A77" s="50"/>
      <c r="B77" s="189"/>
      <c r="C77" s="212">
        <v>0</v>
      </c>
    </row>
    <row r="78" spans="1:3">
      <c r="A78" s="50"/>
      <c r="B78" s="189"/>
      <c r="C78" s="212">
        <v>0</v>
      </c>
    </row>
    <row r="79" spans="1:3">
      <c r="A79" s="50"/>
      <c r="B79" s="189"/>
      <c r="C79" s="212">
        <v>0</v>
      </c>
    </row>
    <row r="80" spans="1:3">
      <c r="A80" s="213"/>
      <c r="B80" s="214" t="s">
        <v>78</v>
      </c>
      <c r="C80" s="212">
        <f>SUM(C71:C79)</f>
        <v>0</v>
      </c>
    </row>
    <row r="81" spans="1:3">
      <c r="A81" s="186" t="s">
        <v>84</v>
      </c>
      <c r="B81" s="187"/>
      <c r="C81" s="188"/>
    </row>
    <row r="82" spans="1:3">
      <c r="A82" s="50" t="s">
        <v>85</v>
      </c>
      <c r="B82" s="191" t="s">
        <v>86</v>
      </c>
      <c r="C82" s="36">
        <v>0</v>
      </c>
    </row>
    <row r="83" spans="1:3">
      <c r="A83" s="215" t="s">
        <v>87</v>
      </c>
      <c r="B83" s="189" t="s">
        <v>88</v>
      </c>
      <c r="C83" s="36">
        <v>0</v>
      </c>
    </row>
    <row r="84" spans="1:3">
      <c r="A84" s="51"/>
      <c r="B84" s="189"/>
      <c r="C84" s="36">
        <v>0</v>
      </c>
    </row>
    <row r="85" spans="1:3">
      <c r="A85" s="50"/>
      <c r="B85" s="189"/>
      <c r="C85" s="36">
        <v>0</v>
      </c>
    </row>
    <row r="86" spans="1:3">
      <c r="A86" s="50"/>
      <c r="B86" s="189"/>
      <c r="C86" s="36">
        <v>0</v>
      </c>
    </row>
    <row r="87" spans="1:3">
      <c r="A87" s="50"/>
      <c r="B87" s="189"/>
      <c r="C87" s="36">
        <v>0</v>
      </c>
    </row>
    <row r="88" spans="1:3">
      <c r="A88" s="50"/>
      <c r="B88" s="189"/>
      <c r="C88" s="36">
        <v>0</v>
      </c>
    </row>
    <row r="89" spans="1:3">
      <c r="A89" s="213"/>
      <c r="B89" s="214" t="s">
        <v>78</v>
      </c>
      <c r="C89" s="36">
        <f>SUM(C82:C88)</f>
        <v>0</v>
      </c>
    </row>
    <row r="90" spans="1:3">
      <c r="A90" s="186" t="s">
        <v>89</v>
      </c>
      <c r="B90" s="187"/>
      <c r="C90" s="188"/>
    </row>
    <row r="91" spans="1:3">
      <c r="A91" s="216" t="s">
        <v>90</v>
      </c>
      <c r="B91" s="217"/>
      <c r="C91" s="212">
        <v>0</v>
      </c>
    </row>
    <row r="92" spans="1:3">
      <c r="A92" s="51"/>
      <c r="B92" s="189"/>
      <c r="C92" s="212">
        <v>0</v>
      </c>
    </row>
    <row r="93" ht="20.25" customHeight="1" spans="1:3">
      <c r="A93" s="51"/>
      <c r="B93" s="189"/>
      <c r="C93" s="212">
        <v>0</v>
      </c>
    </row>
    <row r="94" ht="15.75" customHeight="1" spans="1:3">
      <c r="A94" s="50"/>
      <c r="B94" s="189"/>
      <c r="C94" s="212">
        <v>0</v>
      </c>
    </row>
    <row r="95" spans="1:3">
      <c r="A95" s="50"/>
      <c r="B95" s="189"/>
      <c r="C95" s="212">
        <v>0</v>
      </c>
    </row>
    <row r="96" spans="1:3">
      <c r="A96" s="50"/>
      <c r="B96" s="189"/>
      <c r="C96" s="212">
        <v>0</v>
      </c>
    </row>
    <row r="97" spans="1:3">
      <c r="A97" s="50"/>
      <c r="B97" s="189"/>
      <c r="C97" s="212">
        <v>0</v>
      </c>
    </row>
    <row r="98" spans="1:3">
      <c r="A98" s="50"/>
      <c r="B98" s="189"/>
      <c r="C98" s="212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6" t="s">
        <v>91</v>
      </c>
      <c r="B100" s="187"/>
      <c r="C100" s="188"/>
    </row>
    <row r="101" spans="1:3">
      <c r="A101" s="50" t="s">
        <v>92</v>
      </c>
      <c r="B101" s="218" t="s">
        <v>93</v>
      </c>
      <c r="C101" s="98">
        <v>300</v>
      </c>
    </row>
    <row r="102" spans="1:3">
      <c r="A102" s="51" t="s">
        <v>94</v>
      </c>
      <c r="B102" s="218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9"/>
      <c r="C105" s="212">
        <v>0</v>
      </c>
    </row>
    <row r="106" spans="1:3">
      <c r="A106" s="50"/>
      <c r="B106" s="189"/>
      <c r="C106" s="212">
        <v>0</v>
      </c>
    </row>
    <row r="107" spans="1:3">
      <c r="A107" s="50"/>
      <c r="B107" s="189"/>
      <c r="C107" s="212">
        <v>0</v>
      </c>
    </row>
    <row r="108" spans="1:3">
      <c r="A108" s="50"/>
      <c r="B108" s="189"/>
      <c r="C108" s="212">
        <v>0</v>
      </c>
    </row>
    <row r="109" spans="1:3">
      <c r="A109" s="51"/>
      <c r="B109" s="39" t="s">
        <v>78</v>
      </c>
      <c r="C109" s="212">
        <f>SUM(C101:C108)</f>
        <v>1060</v>
      </c>
    </row>
    <row r="110" spans="1:3">
      <c r="A110" s="49"/>
      <c r="B110" s="39" t="s">
        <v>100</v>
      </c>
      <c r="C110" s="212">
        <f>C69+C80+C89+C99+C109</f>
        <v>1503</v>
      </c>
    </row>
    <row r="111" spans="1:3">
      <c r="A111" s="186" t="s">
        <v>101</v>
      </c>
      <c r="B111" s="187"/>
      <c r="C111" s="188"/>
    </row>
    <row r="112" spans="1:8">
      <c r="A112" s="219" t="s">
        <v>102</v>
      </c>
      <c r="B112" s="220"/>
      <c r="C112" s="221">
        <v>14950</v>
      </c>
      <c r="D112" s="14"/>
      <c r="E112" s="94"/>
      <c r="F112" s="14"/>
      <c r="G112" s="14"/>
      <c r="H112" s="14"/>
    </row>
    <row r="113" spans="1:8">
      <c r="A113" s="219" t="s">
        <v>103</v>
      </c>
      <c r="B113" s="189"/>
      <c r="C113" s="222">
        <f>5000</f>
        <v>5000</v>
      </c>
      <c r="D113" s="14"/>
      <c r="E113" s="14"/>
      <c r="F113" s="14"/>
      <c r="G113" s="14"/>
      <c r="H113" s="14"/>
    </row>
    <row r="114" spans="1:8">
      <c r="A114" s="219" t="s">
        <v>104</v>
      </c>
      <c r="B114" s="189"/>
      <c r="C114" s="223">
        <f>3300</f>
        <v>3300</v>
      </c>
      <c r="D114" s="14"/>
      <c r="E114" s="14"/>
      <c r="F114" s="14"/>
      <c r="G114" s="14"/>
      <c r="H114" s="14"/>
    </row>
    <row r="115" ht="34" spans="1:8">
      <c r="A115" s="224" t="s">
        <v>105</v>
      </c>
      <c r="B115" s="189"/>
      <c r="C115" s="223">
        <v>0</v>
      </c>
      <c r="D115" s="14"/>
      <c r="E115" s="14"/>
      <c r="F115" s="14"/>
      <c r="G115" s="14"/>
      <c r="H115" s="14"/>
    </row>
    <row r="116" ht="34" spans="1:8">
      <c r="A116" s="224" t="s">
        <v>106</v>
      </c>
      <c r="B116" s="189"/>
      <c r="C116" s="223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9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9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9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9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9"/>
      <c r="C121" s="36">
        <v>0</v>
      </c>
      <c r="D121" s="14"/>
      <c r="E121" s="14"/>
      <c r="F121" s="14"/>
      <c r="G121" s="14"/>
      <c r="H121" s="14"/>
    </row>
    <row r="122" spans="1:3">
      <c r="A122" s="213"/>
      <c r="B122" s="214" t="s">
        <v>108</v>
      </c>
      <c r="C122" s="212">
        <f>SUM(C112:C121)</f>
        <v>24333</v>
      </c>
    </row>
    <row r="123" spans="1:3">
      <c r="A123" s="213"/>
      <c r="B123" s="214" t="s">
        <v>109</v>
      </c>
      <c r="C123" s="36">
        <f>C122+C110</f>
        <v>25836</v>
      </c>
    </row>
    <row r="124" spans="5:5">
      <c r="E124" s="225"/>
    </row>
    <row r="125" spans="5:5">
      <c r="E125" s="225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6"/>
      <c r="D156" s="226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6"/>
      <c r="D183" s="226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D97" sqref="D97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1392.11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4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152" t="str">
        <f>"Balance Brought Forward From "&amp;IF(Main!B2,TEXT(EDATE(Main!B3,3)-1,"mmmm yyyy"),TEXT(Main!B3+((Main!B5-Main!B3)*3+3),"mmmm yyyy"))</f>
        <v>Balance Brought Forward From July 2024</v>
      </c>
      <c r="B116" s="153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2024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162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163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164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165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5" t="s">
        <v>157</v>
      </c>
      <c r="D188" s="156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 A34:G3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  <protectedRange sqref="C47:C50" name="F1_1"/>
    <protectedRange sqref="C87:C90" name="F5_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1062.74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166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167</v>
      </c>
      <c r="B11" s="96" t="s">
        <v>168</v>
      </c>
      <c r="C11" s="96"/>
      <c r="D11" s="118" t="s">
        <v>169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170</v>
      </c>
      <c r="B12" s="96" t="s">
        <v>75</v>
      </c>
      <c r="C12" s="96"/>
      <c r="D12" s="118" t="s">
        <v>171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170</v>
      </c>
      <c r="B13" s="96" t="s">
        <v>172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173</v>
      </c>
      <c r="B14" s="96" t="s">
        <v>172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174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175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176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177</v>
      </c>
      <c r="B24" s="21" t="s">
        <v>178</v>
      </c>
      <c r="C24" s="22"/>
      <c r="D24" s="21" t="s">
        <v>179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180</v>
      </c>
      <c r="B25" s="96" t="s">
        <v>181</v>
      </c>
      <c r="C25" s="115"/>
      <c r="D25" s="96" t="s">
        <v>182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183</v>
      </c>
      <c r="B26" s="96" t="s">
        <v>184</v>
      </c>
      <c r="C26" s="115"/>
      <c r="D26" s="97" t="s">
        <v>185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186</v>
      </c>
      <c r="B27" s="96" t="s">
        <v>187</v>
      </c>
      <c r="C27" s="115"/>
      <c r="D27" s="96" t="s">
        <v>188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189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190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191</v>
      </c>
      <c r="C36" s="120"/>
      <c r="D36" s="97" t="s">
        <v>192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193</v>
      </c>
      <c r="B37" s="122" t="s">
        <v>194</v>
      </c>
      <c r="C37" s="123"/>
      <c r="D37" s="122" t="s">
        <v>195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190</v>
      </c>
      <c r="B38" s="119" t="s">
        <v>196</v>
      </c>
      <c r="C38" s="120"/>
      <c r="D38" s="119" t="s">
        <v>197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198</v>
      </c>
      <c r="C39" s="125"/>
      <c r="D39" s="124" t="s">
        <v>199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200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201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202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203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204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205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206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207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208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209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210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211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69" workbookViewId="0">
      <selection activeCell="F184" sqref="F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889.400000000001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1778.8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212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213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214</v>
      </c>
      <c r="B12" s="21" t="s">
        <v>215</v>
      </c>
      <c r="C12" s="22"/>
      <c r="D12" s="21" t="s">
        <v>216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217</v>
      </c>
      <c r="B13" s="21" t="s">
        <v>218</v>
      </c>
      <c r="C13" s="22"/>
      <c r="D13" s="21" t="s">
        <v>219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220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224</v>
      </c>
      <c r="E25" s="97"/>
      <c r="F25" s="7">
        <v>50</v>
      </c>
      <c r="G25" s="7"/>
      <c r="H25" s="14"/>
      <c r="I25" s="47"/>
    </row>
    <row r="26" ht="24.75" customHeight="1" spans="1:9">
      <c r="A26" s="19" t="s">
        <v>225</v>
      </c>
      <c r="B26" s="104" t="s">
        <v>102</v>
      </c>
      <c r="C26" s="105"/>
      <c r="D26" s="104" t="s">
        <v>226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227</v>
      </c>
      <c r="B27" s="21" t="s">
        <v>104</v>
      </c>
      <c r="C27" s="22"/>
      <c r="D27" s="21" t="s">
        <v>228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229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224</v>
      </c>
      <c r="E36" s="117"/>
      <c r="F36" s="7">
        <v>50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230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231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232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233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234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235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236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237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234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238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239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240</v>
      </c>
      <c r="D184" s="100"/>
      <c r="E184" s="102">
        <v>253.8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889.400000000001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E188" sqref="E18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1169.4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2058.8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222</v>
      </c>
      <c r="C11" s="96"/>
      <c r="D11" s="97" t="s">
        <v>223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241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242</v>
      </c>
      <c r="C13" s="96"/>
      <c r="D13" s="97" t="s">
        <v>243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245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246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889.400000000001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247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248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249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952.400000000001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952.400000000001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250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251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1006.4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1006.4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252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248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253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1169.4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1337.4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2226.8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255</v>
      </c>
      <c r="C12" s="96"/>
      <c r="D12" s="97" t="s">
        <v>256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1169.4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259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1238.4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1238.4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262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263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264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1351.4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1351.4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266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260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249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1337.4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6082.4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6971.8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1337.4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270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196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2900.4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2900.4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271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4519.4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4519.4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270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196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6082.4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10933.4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11822.8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6082.4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7751.4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7751.4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9264.4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9264.4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10933.4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15678.4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16567.8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10933.4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280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12496.4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12496.4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14115.4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14115.4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281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15678.4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E187" sqref="E18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20529.4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21418.8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15678.4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17347.4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17347.4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18860.4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18860.4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285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20529.4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25274.4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26163.8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20529.4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22092.4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22092.4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23711.4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23711.4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25274.4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30125.4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31014.8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25274.4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26943.4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26943.4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265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28456.4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28456.4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30125.4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1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30125.4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31688.4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31688.4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33307.4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33307.4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290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  <arrUserId title="F1_1" rangeCreator="" othersAccessPermission="edit"/>
    <arrUserId title="F5_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2025-02-28T05:27:00Z</dcterms:created>
  <dcterms:modified xsi:type="dcterms:W3CDTF">2025-03-22T06:17:59Z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