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<sst xmlns="http://schemas.openxmlformats.org/spreadsheetml/2006/main" count="1984" uniqueCount="361">
  <si>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</si>
  <si>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</si>
  <si>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</si>
  <si>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</si>
  <si>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</si>
  <si>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</si>
  <si>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</si>
  <si>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</si>
  <si>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</si>
  <si>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</si>
  <si>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</si>
  <si>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</si>
  <si>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</si>
  <si>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</si>
  <si>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</si>
  <si>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</si>
  <si>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</si>
  <si>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</si>
  <si>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</si>
  <si>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</si>
  <si>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</si>
  <si>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</si>
  <si>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</si>
  <si>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</si>
  <si>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</si>
  <si>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</si>
  <si>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</si>
  <si>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</si>
  <si>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</si>
  <si>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</si>
  <si>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</si>
  <si>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</si>
  <si>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</si>
  <si>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</si>
  <si>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</si>
  <si>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</si>
  <si>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</si>
  <si>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</si>
  <si>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</si>
  <si>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</si>
  <si>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</si>
  <si>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</si>
  <si>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</si>
  <si>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</si>
  <si>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</si>
  <si>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</si>
  <si>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</si>
  <si>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</si>
  <si>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</si>
  <si>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</si>
  <si>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</si>
  <si>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</si>
  <si>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</si>
  <si>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</si>
  <si>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</si>
  <si>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</si>
  <si>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</si>
  <si>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</si>
  <si>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</si>
  <si>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</si>
  <si>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</si>
  <si>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</si>
  <si>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</si>
  <si>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</si>
  <si>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</si>
  <si>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</si>
  <si>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</si>
  <si>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</si>
  <si>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</si>
  <si>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</si>
  <si>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</si>
  <si>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</si>
  <si>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</si>
  <si>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</si>
  <si>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</si>
  <si>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</si>
  <si>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</si>
  <si>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</si>
  <si>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</si>
  <si>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</si>
  <si>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</si>
  <si>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</si>
  <si>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</si>
  <si>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</si>
  <si>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</si>
  <si>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</si>
  <si>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</si>
  <si>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</si>
  <si>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</si>
  <si>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</si>
  <si>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</si>
  <si>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</si>
  <si>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</si>
  <si>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</si>
  <si>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</si>
  <si>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</si>
  <si>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</si>
  <si>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</si>
  <si>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</si>
  <si>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</si>
  <si>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</si>
  <si>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</si>
  <si>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</si>
  <si>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</si>
  <si>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</si>
  <si>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</si>
  <si>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</si>
  <si>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</si>
  <si>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</si>
  <si>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</si>
  <si>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</si>
  <si>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</si>
  <si>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</si>
  <si>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</si>
  <si>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</si>
  <si>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</si>
  <si>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</si>
  <si>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</si>
  <si>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</si>
  <si>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</si>
  <si>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</si>
  <si>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</si>
  <si>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</si>
  <si>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</si>
  <si>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</si>
  <si>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</si>
  <si>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</si>
  <si>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</si>
  <si>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</si>
  <si>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</si>
  <si>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</si>
  <si>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</si>
  <si>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</si>
  <si>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</si>
  <si>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</si>
  <si>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</si>
  <si>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</si>
  <si>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</si>
  <si>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</si>
  <si>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</si>
  <si>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Total Revenue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</si>
  <si>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</si>
  <si>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</si>
  <si>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</si>
  <si>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</si>
  <si>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</si>
  <si>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</si>
  <si>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</si>
  <si>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</si>
  <si>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</si>
  <si>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</si>
  <si>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</si>
  <si>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</si>
  <si>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</si>
  <si>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</si>
  <si>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</si>
  <si>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</si>
  <si>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</si>
  <si>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</si>
  <si>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</si>
  <si>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</si>
  <si>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</si>
  <si>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</si>
  <si>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</si>
  <si>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</si>
  <si>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</si>
  <si>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</si>
  <si>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</si>
  <si>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</si>
  <si>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</si>
  <si>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</si>
  <si>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</si>
  <si>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</si>
  <si>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</si>
  <si>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</si>
  <si>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</si>
  <si>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</si>
  <si>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</si>
  <si>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</si>
  <si>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</si>
  <si>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</si>
  <si>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</si>
  <si>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</si>
  <si>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</si>
  <si>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</si>
  <si>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</si>
  <si>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</si>
  <si>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</si>
  <si>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</si>
  <si>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</si>
  <si>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</si>
  <si>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</si>
  <si>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</si>
  <si>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</si>
  <si>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</si>
  <si>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</si>
  <si>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</si>
  <si>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</si>
  <si>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</si>
  <si>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</si>
  <si>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</si>
  <si>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</si>
  <si>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</si>
  <si>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</si>
  <si>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</si>
  <si>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Deduct 10 packet of Cigarette</t>
  </si>
  <si>
    <r>
      <rPr>
        <b/>
        <sz val="11"/>
        <color rgb="FF000000"/>
        <rFont val="Arial"/>
        <charset val="134"/>
      </rPr>
      <t>23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</si>
  <si>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WingOn Travel</t>
  </si>
  <si>
    <t>Bangkok Air ticket refund – Money is refund to Mother’s HSBC credit card account.</t>
  </si>
  <si>
    <r>
      <rPr>
        <b/>
        <sz val="11"/>
        <color rgb="FF000000"/>
        <rFont val="Arial"/>
        <charset val="134"/>
      </rPr>
      <t>29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</si>
  <si>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</si>
  <si>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</si>
  <si>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</si>
  <si>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</si>
  <si>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</si>
  <si>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</si>
  <si>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</si>
  <si>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</si>
  <si>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</si>
  <si>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</si>
  <si>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</si>
  <si>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</si>
  <si>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</si>
  <si>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</si>
  <si>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</si>
  <si>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</si>
  <si>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</si>
  <si>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</si>
  <si>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</si>
  <si>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</si>
  <si>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</si>
  <si>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rPr>
        <b/>
        <sz val="11"/>
        <color rgb="FF000000"/>
        <rFont val="Arial"/>
        <charset val="134"/>
      </rPr>
      <t>25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</si>
  <si>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Lawrence give $100 For Christmas</t>
  </si>
  <si>
    <r>
      <rPr>
        <b/>
        <sz val="11"/>
        <color rgb="FF000000"/>
        <rFont val="Arial"/>
        <charset val="134"/>
      </rPr>
      <t>27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</si>
  <si>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Mother give $900 For Car License Renewal.</t>
  </si>
  <si>
    <r>
      <rPr>
        <b/>
        <sz val="11"/>
        <color rgb="FF000000"/>
        <rFont val="Arial"/>
        <charset val="134"/>
      </rPr>
      <t>28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</si>
  <si>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 xml:space="preserve">Mother borrow $50 </t>
  </si>
  <si>
    <t>28th December 2024</t>
  </si>
  <si>
    <t>Mother give $16.14 coins</t>
  </si>
  <si>
    <r>
      <rPr>
        <b/>
        <sz val="11"/>
        <color rgb="FF000000"/>
        <rFont val="Arial"/>
        <charset val="134"/>
      </rPr>
      <t>31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</si>
  <si>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 xml:space="preserve">Lawrence give $50 For Octopus Add In Value </t>
  </si>
  <si>
    <r>
      <rPr>
        <b/>
        <sz val="11"/>
        <color rgb="FF000000"/>
        <rFont val="Arial"/>
        <charset val="134"/>
      </rPr>
      <t>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</si>
  <si>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</si>
  <si>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</si>
  <si>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</si>
  <si>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</si>
  <si>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</si>
  <si>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</si>
  <si>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</si>
  <si>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</si>
  <si>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</si>
  <si>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</si>
  <si>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</si>
  <si>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</si>
  <si>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</si>
  <si>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</si>
  <si>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</si>
  <si>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</si>
  <si>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</si>
  <si>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</si>
  <si>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</si>
  <si>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</si>
  <si>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</si>
  <si>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</si>
  <si>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</si>
  <si>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</si>
  <si>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</si>
  <si>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</si>
  <si>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</si>
  <si>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</si>
  <si>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</si>
  <si>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</si>
  <si>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</si>
  <si>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</si>
  <si>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</si>
  <si>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</si>
  <si>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</si>
  <si>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</si>
  <si>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</si>
  <si>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</si>
  <si>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</si>
  <si>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</si>
  <si>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</si>
  <si>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</si>
  <si>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</si>
  <si>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</si>
  <si>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</si>
  <si>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</si>
  <si>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</si>
  <si>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</si>
  <si>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</si>
  <si>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</si>
  <si>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</si>
  <si>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</si>
  <si>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</si>
  <si>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</si>
  <si>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</si>
  <si>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</si>
  <si>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</si>
  <si>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</si>
  <si>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</si>
  <si>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</si>
  <si>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</si>
  <si>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</si>
  <si>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</si>
  <si>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</si>
  <si>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</si>
  <si>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</si>
  <si>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Additional Expense
    - Cigarette Egg - $0</t>
  </si>
  <si>
    <t>Food And Transport Expenses
Health Diet (Without Milk)
- Oats 1.5kg  ~ $27
- Chicken 15 piecies ~ $165
- Marie Biscuit 2 Packets ~ $36
- Vegetables 6kg ~ $48
- Apples 30 ones ~ $43
- Rice 5kg ~ $55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</si>
  <si>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</si>
  <si>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</si>
  <si>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</si>
  <si>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</si>
  <si>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</si>
  <si>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</si>
  <si>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</si>
  <si>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</si>
  <si>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</si>
  <si>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</si>
  <si>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</si>
  <si>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</si>
  <si>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</si>
  <si>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</si>
  <si>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</si>
  <si>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</si>
  <si>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</si>
  <si>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</si>
  <si>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</si>
  <si>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</si>
  <si>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</si>
  <si>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Payback $1400 to Mom</t>
  </si>
  <si>
    <t>Payback $0 to Lawrence</t>
  </si>
  <si>
    <t>Additional Expense
    - Cigarette Egg - $0
    - See the psycharitic Doctor ~ $125
    - See the high blood pressure Doctor ~ $50</t>
  </si>
  <si>
    <t>Payback $883 to Mom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</si>
  <si>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</si>
  <si>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</si>
  <si>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</si>
  <si>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</si>
  <si>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</si>
  <si>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</si>
  <si>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</si>
  <si>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</si>
  <si>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</si>
  <si>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</si>
  <si>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</si>
  <si>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</si>
  <si>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</si>
  <si>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- Other 1</t>
  </si>
  <si>
    <t>- Other 3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</si>
  <si>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</si>
  <si>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</si>
  <si>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</si>
  <si>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</si>
  <si>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</si>
  <si>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</si>
  <si>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</si>
  <si>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</si>
  <si>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</si>
  <si>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</si>
  <si>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1. Additional Expense
    - Cigarette Egg - $0
    - See the psycharitic Doctor For Injection ~ $19
    - See the high blood pressure Doctor ~ $50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</si>
</sst>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50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sz val="12"/>
      <color theme="1"/>
      <name val="宋体-简"/>
      <charset val="134"/>
    </font>
    <font>
      <sz val="12"/>
      <color theme="1"/>
      <name val="Arial Regular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1" borderId="4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2" borderId="44" applyNumberFormat="0" applyAlignment="0" applyProtection="0">
      <alignment vertical="center"/>
    </xf>
    <xf numFmtId="0" fontId="35" fillId="13" borderId="45" applyNumberFormat="0" applyAlignment="0" applyProtection="0">
      <alignment vertical="center"/>
    </xf>
    <xf numFmtId="0" fontId="36" fillId="13" borderId="44" applyNumberFormat="0" applyAlignment="0" applyProtection="0">
      <alignment vertical="center"/>
    </xf>
    <xf numFmtId="0" fontId="37" fillId="14" borderId="46" applyNumberFormat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0" borderId="48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6" fontId="45" fillId="3" borderId="49">
      <alignment horizontal="center" vertical="center"/>
    </xf>
    <xf numFmtId="176" fontId="4" fillId="0" borderId="0" applyBorder="0" applyProtection="0">
      <alignment horizontal="center" vertical="center"/>
    </xf>
    <xf numFmtId="49" fontId="46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7" fillId="9" borderId="0" applyProtection="0">
      <alignment horizontal="center" vertical="center"/>
    </xf>
    <xf numFmtId="49" fontId="48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9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5" fillId="0" borderId="22" xfId="50" applyFont="1" applyBorder="1" applyAlignment="1" applyProtection="1">
      <alignment horizontal="right" vertical="center"/>
    </xf>
    <xf numFmtId="49" fontId="11" fillId="0" borderId="22" xfId="52" applyFont="1" applyBorder="1" applyProtection="1">
      <alignment horizontal="left" vertical="center"/>
    </xf>
    <xf numFmtId="49" fontId="2" fillId="3" borderId="22" xfId="51" applyFont="1" applyFill="1" applyBorder="1" applyAlignment="1" applyProtection="1">
      <alignment horizontal="left" vertical="center" wrapText="1"/>
    </xf>
    <xf numFmtId="49" fontId="11" fillId="3" borderId="22" xfId="52" applyFont="1" applyFill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49" fontId="13" fillId="0" borderId="22" xfId="52" applyFont="1" applyBorder="1" applyAlignment="1" applyProtection="1">
      <alignment horizontal="left" vertical="center" wrapText="1"/>
    </xf>
    <xf numFmtId="176" fontId="4" fillId="0" borderId="22" xfId="50" applyBorder="1" applyAlignment="1" applyProtection="1">
      <alignment horizontal="right" vertical="center"/>
    </xf>
    <xf numFmtId="176" fontId="5" fillId="0" borderId="22" xfId="50" applyFont="1" applyBorder="1" applyAlignment="1" applyProtection="1">
      <alignment vertical="center"/>
    </xf>
    <xf numFmtId="49" fontId="13" fillId="0" borderId="22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49" fontId="8" fillId="5" borderId="7" xfId="54" applyFont="1" applyBorder="1" applyAlignment="1" applyProtection="1">
      <alignment horizontal="center" vertical="center" wrapText="1"/>
    </xf>
    <xf numFmtId="49" fontId="8" fillId="5" borderId="7" xfId="54" applyFont="1" applyBorder="1" applyAlignment="1" applyProtection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176" fontId="7" fillId="4" borderId="0" xfId="49" applyFont="1" applyFill="1" applyBorder="1" applyAlignment="1">
      <alignment horizontal="center" vertical="center"/>
    </xf>
    <xf numFmtId="49" fontId="8" fillId="5" borderId="11" xfId="54" applyFont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178" fontId="9" fillId="0" borderId="8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49" fontId="11" fillId="0" borderId="11" xfId="52" applyFont="1" applyBorder="1" applyAlignment="1" applyProtection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49" fontId="5" fillId="0" borderId="19" xfId="55" applyFont="1" applyBorder="1" applyAlignment="1" applyProtection="1">
      <alignment horizontal="righ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11" fillId="0" borderId="11" xfId="52" applyFont="1" applyBorder="1" applyAlignment="1" applyProtection="1">
      <alignment horizontal="left" vertical="center"/>
    </xf>
    <xf numFmtId="49" fontId="5" fillId="0" borderId="20" xfId="55" applyFont="1" applyBorder="1" applyAlignment="1" applyProtection="1">
      <alignment horizontal="right" vertical="center" wrapText="1"/>
    </xf>
    <xf numFmtId="176" fontId="3" fillId="3" borderId="25" xfId="49" applyFont="1" applyBorder="1" applyAlignment="1">
      <alignment horizontal="center" vertical="center"/>
    </xf>
    <xf numFmtId="176" fontId="3" fillId="3" borderId="26" xfId="49" applyFont="1" applyBorder="1" applyAlignment="1">
      <alignment horizontal="center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center" vertical="center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49" fontId="11" fillId="0" borderId="11" xfId="52" applyFont="1" applyBorder="1" applyAlignment="1" applyProtection="1">
      <alignment horizontal="center" vertical="center"/>
    </xf>
    <xf numFmtId="177" fontId="5" fillId="0" borderId="1" xfId="0" applyNumberFormat="1" applyFont="1" applyBorder="1" applyAlignment="1">
      <alignment vertical="center" wrapText="1"/>
    </xf>
    <xf numFmtId="178" fontId="6" fillId="0" borderId="8" xfId="0" applyNumberFormat="1" applyFont="1" applyBorder="1" applyAlignment="1">
      <alignment horizontal="right" vertical="center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2" fillId="0" borderId="19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 wrapText="1"/>
    </xf>
    <xf numFmtId="49" fontId="11" fillId="0" borderId="29" xfId="52" applyFont="1" applyBorder="1" applyAlignment="1" applyProtection="1">
      <alignment horizontal="left" vertical="center" wrapText="1"/>
    </xf>
    <xf numFmtId="49" fontId="11" fillId="0" borderId="30" xfId="52" applyFont="1" applyBorder="1" applyAlignment="1" applyProtection="1">
      <alignment horizontal="center" vertical="center"/>
    </xf>
    <xf numFmtId="49" fontId="14" fillId="0" borderId="21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/>
    </xf>
    <xf numFmtId="0" fontId="11" fillId="0" borderId="22" xfId="0" applyFont="1" applyBorder="1" applyAlignment="1">
      <alignment vertical="center"/>
    </xf>
    <xf numFmtId="177" fontId="5" fillId="0" borderId="1" xfId="0" applyNumberFormat="1" applyFont="1" applyBorder="1"/>
    <xf numFmtId="0" fontId="2" fillId="0" borderId="1" xfId="0" applyFont="1" applyBorder="1"/>
    <xf numFmtId="49" fontId="11" fillId="0" borderId="31" xfId="52" applyFont="1" applyBorder="1" applyAlignment="1" applyProtection="1">
      <alignment horizontal="left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33" xfId="52" applyFont="1" applyBorder="1" applyAlignment="1" applyProtection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4" xfId="49" applyFont="1" applyBorder="1" applyAlignment="1">
      <alignment horizontal="center" vertical="center"/>
    </xf>
    <xf numFmtId="49" fontId="14" fillId="0" borderId="4" xfId="52" applyFont="1" applyBorder="1" applyAlignment="1" applyProtection="1">
      <alignment horizontal="left" vertical="center"/>
    </xf>
    <xf numFmtId="176" fontId="3" fillId="3" borderId="35" xfId="49" applyFont="1" applyBorder="1" applyAlignment="1">
      <alignment horizontal="center" vertical="center"/>
    </xf>
    <xf numFmtId="49" fontId="11" fillId="0" borderId="33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 wrapText="1"/>
    </xf>
    <xf numFmtId="0" fontId="10" fillId="6" borderId="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30" xfId="52" applyFont="1" applyBorder="1" applyAlignment="1" applyProtection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6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7" xfId="51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2" applyFont="1" applyBorder="1" applyProtection="1">
      <alignment horizontal="left" vertical="center"/>
    </xf>
    <xf numFmtId="49" fontId="2" fillId="0" borderId="1" xfId="51" applyFont="1" applyBorder="1" applyAlignment="1" applyProtection="1">
      <alignment horizontal="left" vertical="center" wrapText="1"/>
    </xf>
    <xf numFmtId="49" fontId="2" fillId="0" borderId="38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20" fillId="0" borderId="19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177" fontId="20" fillId="0" borderId="7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20" fillId="0" borderId="39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58" fontId="6" fillId="0" borderId="0" xfId="0" applyNumberFormat="1" applyFont="1"/>
    <xf numFmtId="0" fontId="20" fillId="0" borderId="7" xfId="0" applyFont="1" applyBorder="1" applyAlignment="1">
      <alignment horizontal="center" vertical="center"/>
    </xf>
    <xf numFmtId="177" fontId="20" fillId="0" borderId="8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10" fillId="6" borderId="5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6" borderId="5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34" xfId="0" applyFont="1" applyFill="1" applyBorder="1" applyAlignment="1">
      <alignment horizontal="left" wrapText="1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40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2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2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2" fillId="10" borderId="39" xfId="0" applyFont="1" applyFill="1" applyBorder="1" applyAlignment="1">
      <alignment horizontal="center" vertical="center" wrapText="1"/>
    </xf>
    <xf numFmtId="180" fontId="9" fillId="0" borderId="39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3" fillId="4" borderId="0" xfId="0" applyFont="1" applyFill="1" applyBorder="1" applyAlignment="1">
      <alignment horizontal="center"/>
    </xf>
    <xf numFmtId="0" fontId="24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color rgb="FF5B9BD5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5" sqref="AC35"/>
    </sheetView>
  </sheetViews>
  <sheetFormatPr defaultColWidth="8.88888888888889" defaultRowHeight="17.6"/>
  <sheetData>
    <row r="1" spans="1:26">
      <c r="A1" s="296" t="s">
        <v>0</v>
      </c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</row>
    <row r="2" spans="1:26">
      <c r="A2" s="296"/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</row>
    <row r="3" spans="1:26">
      <c r="A3" s="296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</row>
    <row r="4" spans="1:26">
      <c r="A4" s="296"/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</row>
    <row r="5" spans="1:26">
      <c r="A5" s="296"/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</row>
    <row r="6" spans="1:26">
      <c r="A6" s="296"/>
      <c r="B6" s="296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</row>
    <row r="7" spans="1:26">
      <c r="A7" s="296"/>
      <c r="B7" s="296"/>
      <c r="C7" s="296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6"/>
      <c r="P7" s="296"/>
      <c r="Q7" s="296"/>
      <c r="R7" s="296"/>
      <c r="S7" s="296"/>
      <c r="T7" s="296"/>
      <c r="U7" s="296"/>
      <c r="V7" s="296"/>
      <c r="W7" s="296"/>
      <c r="X7" s="296"/>
      <c r="Y7" s="296"/>
      <c r="Z7" s="296"/>
    </row>
    <row r="8" spans="1:26">
      <c r="A8" s="296"/>
      <c r="B8" s="296"/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  <c r="V8" s="296"/>
      <c r="W8" s="296"/>
      <c r="X8" s="296"/>
      <c r="Y8" s="296"/>
      <c r="Z8" s="296"/>
    </row>
    <row r="9" spans="1:26">
      <c r="A9" s="296"/>
      <c r="B9" s="296"/>
      <c r="C9" s="296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6"/>
      <c r="Y9" s="296"/>
      <c r="Z9" s="296"/>
    </row>
    <row r="10" spans="1:26">
      <c r="A10" s="296"/>
      <c r="B10" s="296"/>
      <c r="C10" s="296"/>
      <c r="D10" s="296"/>
      <c r="E10" s="296"/>
      <c r="F10" s="296"/>
      <c r="G10" s="296"/>
      <c r="H10" s="296"/>
      <c r="I10" s="296"/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</row>
    <row r="11" spans="1:26">
      <c r="A11" s="296"/>
      <c r="B11" s="296"/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</row>
    <row r="12" spans="1:26">
      <c r="A12" s="296"/>
      <c r="B12" s="296"/>
      <c r="C12" s="296"/>
      <c r="D12" s="296"/>
      <c r="E12" s="296"/>
      <c r="F12" s="296"/>
      <c r="G12" s="296"/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</row>
    <row r="13" spans="1:26">
      <c r="A13" s="296"/>
      <c r="B13" s="296"/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</row>
    <row r="14" spans="1:26">
      <c r="A14" s="296"/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</row>
    <row r="15" spans="1:26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</row>
    <row r="16" spans="1:26">
      <c r="A16" s="296"/>
      <c r="B16" s="296"/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</row>
    <row r="17" spans="1:26">
      <c r="A17" s="296"/>
      <c r="B17" s="296"/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</row>
    <row r="18" spans="1:26">
      <c r="A18" s="296"/>
      <c r="B18" s="296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</row>
    <row r="19" spans="1:26">
      <c r="A19" s="296"/>
      <c r="B19" s="296"/>
      <c r="C19" s="296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</row>
    <row r="20" spans="1:26">
      <c r="A20" s="296"/>
      <c r="B20" s="296"/>
      <c r="C20" s="296"/>
      <c r="D20" s="296"/>
      <c r="E20" s="296"/>
      <c r="F20" s="296"/>
      <c r="G20" s="296"/>
      <c r="H20" s="296"/>
      <c r="I20" s="296"/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</row>
    <row r="21" spans="1:26">
      <c r="A21" s="296"/>
      <c r="B21" s="296"/>
      <c r="C21" s="296"/>
      <c r="D21" s="296"/>
      <c r="E21" s="296"/>
      <c r="F21" s="296"/>
      <c r="G21" s="296"/>
      <c r="H21" s="296"/>
      <c r="I21" s="296"/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</row>
    <row r="22" spans="1:26">
      <c r="A22" s="296"/>
      <c r="B22" s="296"/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</row>
    <row r="23" spans="1:26">
      <c r="A23" s="296"/>
      <c r="B23" s="296"/>
      <c r="C23" s="296"/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</row>
    <row r="24" spans="1:26">
      <c r="A24" s="296"/>
      <c r="B24" s="296"/>
      <c r="C24" s="296"/>
      <c r="D24" s="296"/>
      <c r="E24" s="296"/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</row>
    <row r="25" spans="1:26">
      <c r="A25" s="296"/>
      <c r="B25" s="296"/>
      <c r="C25" s="296"/>
      <c r="D25" s="296"/>
      <c r="E25" s="296"/>
      <c r="F25" s="296"/>
      <c r="G25" s="296"/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</row>
    <row r="26" spans="1:26">
      <c r="A26" s="296"/>
      <c r="B26" s="296"/>
      <c r="C26" s="296"/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</row>
    <row r="27" spans="1:26">
      <c r="A27" s="296"/>
      <c r="B27" s="296"/>
      <c r="C27" s="296"/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</row>
    <row r="28" spans="1:26">
      <c r="A28" s="296"/>
      <c r="B28" s="296"/>
      <c r="C28" s="296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</row>
    <row r="29" spans="1:26">
      <c r="A29" s="296"/>
      <c r="B29" s="296"/>
      <c r="C29" s="296"/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</row>
    <row r="30" spans="1:26">
      <c r="A30" s="296"/>
      <c r="B30" s="296"/>
      <c r="C30" s="296"/>
      <c r="D30" s="296"/>
      <c r="E30" s="296"/>
      <c r="F30" s="296"/>
      <c r="G30" s="296"/>
      <c r="H30" s="296"/>
      <c r="I30" s="296"/>
      <c r="J30" s="296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</row>
    <row r="31" spans="1:26">
      <c r="A31" s="296"/>
      <c r="B31" s="296"/>
      <c r="C31" s="296"/>
      <c r="D31" s="296"/>
      <c r="E31" s="296"/>
      <c r="F31" s="296"/>
      <c r="G31" s="296"/>
      <c r="H31" s="296"/>
      <c r="I31" s="296"/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</row>
    <row r="32" spans="1:26">
      <c r="A32" s="297" t="s">
        <v>1</v>
      </c>
      <c r="B32" s="297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7"/>
    </row>
    <row r="33" spans="1:26">
      <c r="A33" s="297"/>
      <c r="B33" s="297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</row>
    <row r="34" spans="1:26">
      <c r="A34" s="297"/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</row>
    <row r="35" spans="1:26">
      <c r="A35" s="297"/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</row>
    <row r="36" spans="1:26">
      <c r="A36" s="297"/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</row>
    <row r="37" spans="1:26">
      <c r="A37" s="297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</row>
    <row r="38" spans="1:26">
      <c r="A38" s="297"/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</row>
    <row r="39" spans="1:26">
      <c r="A39" s="297"/>
      <c r="B39" s="297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</row>
    <row r="40" spans="1:26">
      <c r="A40" s="297"/>
      <c r="B40" s="297"/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</row>
    <row r="41" spans="1:26">
      <c r="A41" s="297"/>
      <c r="B41" s="297"/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</row>
    <row r="42" spans="1:26">
      <c r="A42" s="297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</row>
    <row r="43" spans="1:26">
      <c r="A43" s="297"/>
      <c r="B43" s="297"/>
      <c r="C43" s="297"/>
      <c r="D43" s="297"/>
      <c r="E43" s="297"/>
      <c r="F43" s="297"/>
      <c r="G43" s="297"/>
      <c r="H43" s="297"/>
      <c r="I43" s="297"/>
      <c r="J43" s="297"/>
      <c r="K43" s="297"/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</row>
    <row r="44" spans="1:26">
      <c r="A44" s="297"/>
      <c r="B44" s="297"/>
      <c r="C44" s="297"/>
      <c r="D44" s="297"/>
      <c r="E44" s="297"/>
      <c r="F44" s="297"/>
      <c r="G44" s="297"/>
      <c r="H44" s="297"/>
      <c r="I44" s="297"/>
      <c r="J44" s="297"/>
      <c r="K44" s="297"/>
      <c r="L44" s="297"/>
      <c r="M44" s="297"/>
      <c r="N44" s="297"/>
      <c r="O44" s="297"/>
      <c r="P44" s="297"/>
      <c r="Q44" s="297"/>
      <c r="R44" s="297"/>
      <c r="S44" s="297"/>
      <c r="T44" s="297"/>
      <c r="U44" s="297"/>
      <c r="V44" s="297"/>
      <c r="W44" s="297"/>
      <c r="X44" s="297"/>
      <c r="Y44" s="297"/>
      <c r="Z44" s="297"/>
    </row>
    <row r="45" spans="1:26">
      <c r="A45" s="297"/>
      <c r="B45" s="297"/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</row>
    <row r="46" spans="1:26">
      <c r="A46" s="297"/>
      <c r="B46" s="297"/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297"/>
      <c r="S46" s="297"/>
      <c r="T46" s="297"/>
      <c r="U46" s="297"/>
      <c r="V46" s="297"/>
      <c r="W46" s="297"/>
      <c r="X46" s="297"/>
      <c r="Y46" s="297"/>
      <c r="Z46" s="297"/>
    </row>
    <row r="47" spans="1:26">
      <c r="A47" s="297"/>
      <c r="B47" s="297"/>
      <c r="C47" s="297"/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297"/>
    </row>
    <row r="48" spans="1:26">
      <c r="A48" s="297"/>
      <c r="B48" s="297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297"/>
    </row>
    <row r="49" spans="1:26">
      <c r="A49" s="297"/>
      <c r="B49" s="297"/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7"/>
      <c r="V49" s="297"/>
      <c r="W49" s="297"/>
      <c r="X49" s="297"/>
      <c r="Y49" s="297"/>
      <c r="Z49" s="297"/>
    </row>
    <row r="50" spans="1:26">
      <c r="A50" s="297"/>
      <c r="B50" s="297"/>
      <c r="C50" s="297"/>
      <c r="D50" s="297"/>
      <c r="E50" s="297"/>
      <c r="F50" s="297"/>
      <c r="G50" s="297"/>
      <c r="H50" s="297"/>
      <c r="I50" s="297"/>
      <c r="J50" s="297"/>
      <c r="K50" s="297"/>
      <c r="L50" s="297"/>
      <c r="M50" s="297"/>
      <c r="N50" s="297"/>
      <c r="O50" s="297"/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297"/>
    </row>
    <row r="51" spans="1:26">
      <c r="A51" s="297"/>
      <c r="B51" s="297"/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7"/>
    </row>
    <row r="52" spans="1:26">
      <c r="A52" s="297"/>
      <c r="B52" s="297"/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297"/>
    </row>
    <row r="53" spans="1:26">
      <c r="A53" s="297"/>
      <c r="B53" s="297"/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7"/>
    </row>
    <row r="54" spans="1:26">
      <c r="A54" s="297"/>
      <c r="B54" s="297"/>
      <c r="C54" s="297"/>
      <c r="D54" s="297"/>
      <c r="E54" s="297"/>
      <c r="F54" s="297"/>
      <c r="G54" s="297"/>
      <c r="H54" s="297"/>
      <c r="I54" s="297"/>
      <c r="J54" s="297"/>
      <c r="K54" s="297"/>
      <c r="L54" s="297"/>
      <c r="M54" s="297"/>
      <c r="N54" s="297"/>
      <c r="O54" s="297"/>
      <c r="P54" s="297"/>
      <c r="Q54" s="297"/>
      <c r="R54" s="297"/>
      <c r="S54" s="297"/>
      <c r="T54" s="297"/>
      <c r="U54" s="297"/>
      <c r="V54" s="297"/>
      <c r="W54" s="297"/>
      <c r="X54" s="297"/>
      <c r="Y54" s="297"/>
      <c r="Z54" s="297"/>
    </row>
    <row r="55" spans="1:26">
      <c r="A55" s="297"/>
      <c r="B55" s="297"/>
      <c r="C55" s="297"/>
      <c r="D55" s="297"/>
      <c r="E55" s="297"/>
      <c r="F55" s="297"/>
      <c r="G55" s="297"/>
      <c r="H55" s="297"/>
      <c r="I55" s="297"/>
      <c r="J55" s="297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</row>
    <row r="56" spans="1:26">
      <c r="A56" s="297"/>
      <c r="B56" s="297"/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</row>
    <row r="57" spans="1:26">
      <c r="A57" s="297"/>
      <c r="B57" s="297"/>
      <c r="C57" s="297"/>
      <c r="D57" s="297"/>
      <c r="E57" s="297"/>
      <c r="F57" s="297"/>
      <c r="G57" s="297"/>
      <c r="H57" s="297"/>
      <c r="I57" s="297"/>
      <c r="J57" s="297"/>
      <c r="K57" s="297"/>
      <c r="L57" s="297"/>
      <c r="M57" s="297"/>
      <c r="N57" s="297"/>
      <c r="O57" s="297"/>
      <c r="P57" s="297"/>
      <c r="Q57" s="297"/>
      <c r="R57" s="297"/>
      <c r="S57" s="297"/>
      <c r="T57" s="297"/>
      <c r="U57" s="297"/>
      <c r="V57" s="297"/>
      <c r="W57" s="297"/>
      <c r="X57" s="297"/>
      <c r="Y57" s="297"/>
      <c r="Z57" s="297"/>
    </row>
    <row r="58" spans="1:26">
      <c r="A58" s="297"/>
      <c r="B58" s="297"/>
      <c r="C58" s="297"/>
      <c r="D58" s="297"/>
      <c r="E58" s="297"/>
      <c r="F58" s="297"/>
      <c r="G58" s="297"/>
      <c r="H58" s="297"/>
      <c r="I58" s="297"/>
      <c r="J58" s="297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  <c r="V58" s="297"/>
      <c r="W58" s="297"/>
      <c r="X58" s="297"/>
      <c r="Y58" s="297"/>
      <c r="Z58" s="297"/>
    </row>
    <row r="59" spans="1:26">
      <c r="A59" s="297"/>
      <c r="B59" s="297"/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7"/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297"/>
    </row>
    <row r="60" spans="1:26">
      <c r="A60" s="297"/>
      <c r="B60" s="297"/>
      <c r="C60" s="297"/>
      <c r="D60" s="297"/>
      <c r="E60" s="297"/>
      <c r="F60" s="297"/>
      <c r="G60" s="297"/>
      <c r="H60" s="297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297"/>
    </row>
    <row r="61" spans="1:26">
      <c r="A61" s="297"/>
      <c r="B61" s="297"/>
      <c r="C61" s="297"/>
      <c r="D61" s="297"/>
      <c r="E61" s="297"/>
      <c r="F61" s="297"/>
      <c r="G61" s="297"/>
      <c r="H61" s="297"/>
      <c r="I61" s="297"/>
      <c r="J61" s="297"/>
      <c r="K61" s="297"/>
      <c r="L61" s="297"/>
      <c r="M61" s="297"/>
      <c r="N61" s="297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297"/>
    </row>
    <row r="62" spans="1:26">
      <c r="A62" s="297"/>
      <c r="B62" s="297"/>
      <c r="C62" s="297"/>
      <c r="D62" s="297"/>
      <c r="E62" s="297"/>
      <c r="F62" s="297"/>
      <c r="G62" s="297"/>
      <c r="H62" s="297"/>
      <c r="I62" s="297"/>
      <c r="J62" s="297"/>
      <c r="K62" s="297"/>
      <c r="L62" s="297"/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9" sqref="B9:B11"/>
    </sheetView>
  </sheetViews>
  <sheetFormatPr defaultColWidth="9" defaultRowHeight="16.8" outlineLevelCol="1"/>
  <cols>
    <col min="1" max="1" width="43.25" style="276" customWidth="1"/>
    <col min="2" max="2" width="34.125" style="276" customWidth="1"/>
    <col min="3" max="16384" width="9" style="276"/>
  </cols>
  <sheetData>
    <row r="1" ht="45" customHeight="1" spans="1:2">
      <c r="A1" s="277" t="s">
        <v>2</v>
      </c>
      <c r="B1" s="278" t="s">
        <v>3</v>
      </c>
    </row>
    <row r="2" ht="45" customHeight="1" spans="1:2">
      <c r="A2" s="279" t="s">
        <v>4</v>
      </c>
      <c r="B2" s="280" t="b">
        <v>1</v>
      </c>
    </row>
    <row r="3" ht="36" customHeight="1" spans="1:2">
      <c r="A3" s="281" t="s">
        <v>5</v>
      </c>
      <c r="B3" s="282">
        <v>45402</v>
      </c>
    </row>
    <row r="4" ht="45" customHeight="1" spans="1:2">
      <c r="A4" s="277" t="s">
        <v>6</v>
      </c>
      <c r="B4" s="283" t="str">
        <f>IF(B2,TEXT(EDATE(B3,1)-1,"dd-mmm-yyyy"),B4)</f>
        <v>19-May-2024</v>
      </c>
    </row>
    <row r="5" ht="45" customHeight="1" spans="1:2">
      <c r="A5" s="279" t="s">
        <v>7</v>
      </c>
      <c r="B5" s="284">
        <v>45761</v>
      </c>
    </row>
    <row r="6" ht="45" customHeight="1" spans="1:2">
      <c r="A6" s="279"/>
      <c r="B6" s="284"/>
    </row>
    <row r="7" ht="24.75" customHeight="1" spans="1:2">
      <c r="A7" s="285"/>
      <c r="B7" s="286"/>
    </row>
    <row r="8" ht="30" customHeight="1" spans="1:2">
      <c r="A8" s="287" t="s">
        <v>8</v>
      </c>
      <c r="B8" s="287"/>
    </row>
    <row r="9" ht="20.25" customHeight="1" spans="1:2">
      <c r="A9" s="288" t="str">
        <f>TEXT(B3,"dd mmmm yyyy")&amp;" - "&amp;IF(B2,TEXT(EDATE(B3,1)-1,"dd mmmm yyyy"),TEXT(B3+B5-B3,"dd mmmm yyyy"))</f>
        <v>20 April 2024 - 19 May 2024</v>
      </c>
      <c r="B9" s="289" t="s">
        <v>9</v>
      </c>
    </row>
    <row r="10" ht="20.25" customHeight="1" spans="1:2">
      <c r="A10" s="280" t="str">
        <f>IF(B2,TEXT(EDATE(B3,1),"dd mmmm yyyy"),TEXT(B3+(B5-B3)+1,"dd mmmm yyyy"))&amp;" - "&amp;IF(B2,TEXT(EDATE(B3,2)-1,"dd mmmm yyyy"),TEXT(B3+(B5-B3)*2+1,"dd mmmm yyyy"))</f>
        <v>20 May 2024 - 19 June 2024</v>
      </c>
      <c r="B10" s="289"/>
    </row>
    <row r="11" ht="20.25" customHeight="1" spans="1:2">
      <c r="A11" s="280" t="str">
        <f>IF(B2,TEXT(EDATE(B3,2),"dd mmmm yyyy"),TEXT(B3+((B5-B3)*2)+2,"dd mmmm yyyy"))&amp;" - "&amp;IF(B2,TEXT(EDATE(B3,3)-1,"dd mmmm yyyy"),TEXT(B3+((B5-B3)*3+2),"dd mmmm yyyy"))</f>
        <v>20 June 2024 - 19 July 2024</v>
      </c>
      <c r="B11" s="290"/>
    </row>
    <row r="12" ht="20.25" customHeight="1" spans="1:2">
      <c r="A12" s="291" t="str">
        <f>IF(B2,TEXT(EDATE(B3,3),"dd mmmm yyyy"),TEXT(B3+((B5-B3)*3)+3,"dd mmmm yyyy"))&amp;" - "&amp;IF(B2,TEXT(EDATE(B3,4)-1,"dd mmmm yyyy"),TEXT(B3+(((B5-B3)*4)+3),"dd mmmm yyyy"))</f>
        <v>20 July 2024 - 19 August 2024</v>
      </c>
      <c r="B12" s="278" t="s">
        <v>10</v>
      </c>
    </row>
    <row r="13" ht="20.25" customHeight="1" spans="1:2">
      <c r="A13" s="29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92"/>
    </row>
    <row r="14" ht="20.25" customHeight="1" spans="1:2">
      <c r="A14" s="28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93"/>
    </row>
    <row r="15" ht="20.25" customHeight="1" spans="1:2">
      <c r="A15" s="28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78" t="s">
        <v>11</v>
      </c>
    </row>
    <row r="16" ht="20.25" customHeight="1" spans="1:2">
      <c r="A16" s="28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92"/>
    </row>
    <row r="17" ht="20.25" customHeight="1" spans="1:2">
      <c r="A17" s="28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93"/>
    </row>
    <row r="18" ht="20.25" customHeight="1" spans="1:2">
      <c r="A18" s="28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78" t="s">
        <v>12</v>
      </c>
    </row>
    <row r="19" ht="20.25" customHeight="1" spans="1:2">
      <c r="A19" s="28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92"/>
    </row>
    <row r="20" ht="20.25" customHeight="1" spans="1:2">
      <c r="A20" s="29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93"/>
    </row>
    <row r="21" ht="20.25" customHeight="1" spans="1:2">
      <c r="A21" s="29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80" t="s">
        <v>13</v>
      </c>
    </row>
    <row r="22" ht="20.25" customHeight="1" spans="1:2">
      <c r="A22" s="29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80"/>
    </row>
    <row r="23" ht="20.25" customHeight="1" spans="1:2">
      <c r="A23" s="29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78"/>
    </row>
    <row r="24" ht="20.25" customHeight="1" spans="1:2">
      <c r="A24" s="28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80" t="s">
        <v>14</v>
      </c>
    </row>
    <row r="25" ht="20.25" customHeight="1" spans="1:2">
      <c r="A25" s="28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80"/>
    </row>
    <row r="26" ht="20.25" customHeight="1" spans="1:2">
      <c r="A26" s="27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78"/>
    </row>
    <row r="27" ht="20.25" customHeight="1" spans="1:2">
      <c r="A27" s="28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80" t="s">
        <v>15</v>
      </c>
    </row>
    <row r="28" ht="20.25" customHeight="1" spans="1:2">
      <c r="A28" s="28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80"/>
    </row>
    <row r="29" ht="20.25" customHeight="1" spans="1:2">
      <c r="A29" s="27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78"/>
    </row>
    <row r="30" ht="20.25" customHeight="1" spans="1:2">
      <c r="A30" s="28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80" t="s">
        <v>16</v>
      </c>
    </row>
    <row r="31" ht="20.25" customHeight="1" spans="1:2">
      <c r="A31" s="28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80"/>
    </row>
    <row r="32" ht="20.25" customHeight="1" spans="1:2">
      <c r="A32" s="27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78"/>
    </row>
    <row r="33" ht="20.25" customHeight="1" spans="1:2">
      <c r="A33" s="28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80" t="s">
        <v>17</v>
      </c>
    </row>
    <row r="34" ht="20.25" customHeight="1" spans="1:2">
      <c r="A34" s="28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80"/>
    </row>
    <row r="35" ht="20.25" customHeight="1" spans="1:2">
      <c r="A35" s="27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78"/>
    </row>
    <row r="36" ht="20.25" customHeight="1" spans="1:2">
      <c r="A36" s="28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80" t="s">
        <v>18</v>
      </c>
    </row>
    <row r="37" ht="20.25" customHeight="1" spans="1:2">
      <c r="A37" s="28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80"/>
    </row>
    <row r="38" ht="20.25" customHeight="1" spans="1:2">
      <c r="A38" s="27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78"/>
    </row>
    <row r="39" ht="20.25" customHeight="1" spans="1:2">
      <c r="A39" s="28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80" t="s">
        <v>19</v>
      </c>
    </row>
    <row r="40" ht="20.25" customHeight="1" spans="1:2">
      <c r="A40" s="28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80"/>
    </row>
    <row r="41" ht="20.25" customHeight="1" spans="1:2">
      <c r="A41" s="27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78"/>
    </row>
    <row r="42" ht="20.25" customHeight="1" spans="1:2">
      <c r="A42" s="28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80" t="s">
        <v>20</v>
      </c>
    </row>
    <row r="43" ht="20.25" customHeight="1" spans="1:2">
      <c r="A43" s="28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80"/>
    </row>
    <row r="44" ht="20.25" customHeight="1" spans="1:2">
      <c r="A44" s="27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78"/>
    </row>
    <row r="45" ht="20.25" customHeight="1" spans="1:2">
      <c r="A45" s="28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80" t="s">
        <v>21</v>
      </c>
    </row>
    <row r="46" ht="20.25" customHeight="1" spans="1:2">
      <c r="A46" s="28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80"/>
    </row>
    <row r="47" ht="20.25" customHeight="1" spans="1:2">
      <c r="A47" s="27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78"/>
    </row>
    <row r="48" ht="20.25" customHeight="1" spans="1:2">
      <c r="A48" s="28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80" t="s">
        <v>22</v>
      </c>
    </row>
    <row r="49" ht="20.25" customHeight="1" spans="1:2">
      <c r="A49" s="28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80"/>
    </row>
    <row r="50" ht="20.25" customHeight="1" spans="1:2">
      <c r="A50" s="27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78"/>
    </row>
    <row r="51" ht="20.25" customHeight="1" spans="1:2">
      <c r="A51" s="28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80" t="s">
        <v>23</v>
      </c>
    </row>
    <row r="52" ht="20.25" customHeight="1" spans="1:2">
      <c r="A52" s="28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80"/>
    </row>
    <row r="53" ht="20.25" customHeight="1" spans="1:2">
      <c r="A53" s="27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78"/>
    </row>
    <row r="54" ht="20.25" customHeight="1" spans="1:2">
      <c r="A54" s="28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80" t="s">
        <v>24</v>
      </c>
    </row>
    <row r="55" ht="20.25" customHeight="1" spans="1:2">
      <c r="A55" s="28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80"/>
    </row>
    <row r="56" ht="20.25" customHeight="1" spans="1:2">
      <c r="A56" s="28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8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76" customFormat="1" ht="20.25" customHeight="1"/>
    <row r="66" s="276" customFormat="1" ht="20.25" customHeight="1"/>
    <row r="67" s="276" customFormat="1" ht="20.25" customHeight="1"/>
    <row r="68" s="276" customFormat="1" ht="20.25" customHeight="1"/>
    <row r="69" s="276" customFormat="1" ht="20.25" customHeight="1"/>
    <row r="70" s="276" customFormat="1" ht="20.25" customHeight="1"/>
    <row r="71" s="276" customFormat="1" ht="20.25" customHeight="1"/>
    <row r="72" s="276" customFormat="1" ht="20.25" customHeight="1"/>
    <row r="73" s="276" customFormat="1" ht="20.25" customHeight="1"/>
    <row r="74" s="276" customFormat="1" ht="20.25" customHeight="1"/>
    <row r="75" s="276" customFormat="1" ht="20.25" customHeight="1"/>
    <row r="76" s="276" customFormat="1" ht="20.25" customHeight="1"/>
    <row r="77" s="276" customFormat="1" ht="20.25" customHeight="1"/>
    <row r="78" s="276" customFormat="1" ht="20.25" customHeight="1"/>
    <row r="79" s="276" customFormat="1" ht="20.25" customHeight="1"/>
    <row r="80" s="276" customFormat="1" ht="20.25" customHeight="1"/>
    <row r="81" s="276" customFormat="1" ht="20.25" customHeight="1"/>
    <row r="82" s="276" customFormat="1" ht="20.25" customHeight="1"/>
    <row r="83" s="276" customFormat="1" ht="20.25" customHeight="1"/>
    <row r="84" s="276" customFormat="1" ht="20.25" customHeight="1"/>
    <row r="85" s="276" customFormat="1" ht="20.25" customHeight="1"/>
    <row r="86" s="276" customFormat="1" ht="20.25" customHeight="1"/>
    <row r="87" s="276" customFormat="1" ht="20.25" customHeight="1"/>
    <row r="88" s="276" customFormat="1" ht="20.25" customHeight="1"/>
    <row r="89" s="276" customFormat="1" ht="20.25" customHeight="1"/>
    <row r="90" s="276" customFormat="1" ht="20.25" customHeight="1"/>
    <row r="91" s="276" customFormat="1" ht="20.25" customHeight="1"/>
    <row r="92" s="276" customFormat="1" ht="20.25" customHeight="1"/>
    <row r="93" s="276" customFormat="1" ht="20.25" customHeight="1"/>
    <row r="94" s="276" customFormat="1" ht="20.25" customHeight="1"/>
    <row r="95" s="276" customFormat="1" ht="20.25" customHeight="1"/>
    <row r="96" s="276" customFormat="1" ht="20.25" customHeight="1"/>
    <row r="97" s="276" customFormat="1" ht="20.25" customHeight="1"/>
    <row r="98" s="276" customFormat="1" ht="20.25" customHeight="1"/>
    <row r="99" s="276" customFormat="1" ht="20.25" customHeight="1"/>
    <row r="100" s="276" customFormat="1" ht="20.25" customHeight="1"/>
    <row r="101" s="276" customFormat="1" ht="20.25" customHeight="1"/>
    <row r="102" s="276" customFormat="1" ht="20.25" customHeight="1"/>
    <row r="103" s="276" customFormat="1" ht="20.25" customHeight="1"/>
    <row r="104" s="276" customFormat="1" ht="20.25" customHeight="1"/>
    <row r="105" s="276" customFormat="1" ht="20.25" customHeight="1"/>
    <row r="106" s="276" customFormat="1" ht="20.25" customHeight="1"/>
    <row r="107" s="276" customFormat="1" ht="20.25" customHeight="1"/>
    <row r="108" s="276" customFormat="1" ht="20.25" customHeight="1"/>
    <row r="109" s="276" customFormat="1" ht="20.25" customHeight="1"/>
    <row r="110" s="276" customFormat="1" ht="20.25" customHeight="1"/>
    <row r="111" s="276" customFormat="1" ht="20.25" customHeight="1"/>
    <row r="112" s="276" customFormat="1" ht="20.25" customHeight="1"/>
    <row r="113" s="276" customFormat="1" ht="20.25" customHeight="1"/>
    <row r="114" s="276" customFormat="1" ht="20.25" customHeight="1"/>
    <row r="115" s="276" customFormat="1" ht="20.25" customHeight="1"/>
    <row r="116" s="276" customFormat="1" ht="20.25" customHeight="1"/>
    <row r="117" s="276" customFormat="1" ht="20.25" customHeight="1"/>
    <row r="118" s="276" customFormat="1" ht="20.25" customHeight="1"/>
    <row r="119" s="276" customFormat="1" ht="20.25" customHeight="1"/>
    <row r="120" s="276" customFormat="1" ht="20.25" customHeight="1"/>
    <row r="121" s="276" customFormat="1" ht="20.25" customHeight="1"/>
    <row r="122" s="276" customFormat="1" ht="20.25" customHeight="1"/>
    <row r="123" s="276" customFormat="1" ht="20.25" customHeight="1"/>
    <row r="124" s="276" customFormat="1" ht="20.25" customHeight="1"/>
    <row r="125" s="276" customFormat="1" ht="20.25" customHeight="1"/>
    <row r="126" s="276" customFormat="1" ht="20.25" customHeight="1"/>
    <row r="127" s="276" customFormat="1" ht="20.25" customHeight="1"/>
    <row r="129" s="276" customFormat="1" ht="20.25" customHeight="1"/>
    <row r="130" s="276" customFormat="1" ht="20.25" customHeight="1"/>
    <row r="131" s="276" customFormat="1" ht="20.25" customHeight="1"/>
    <row r="132" s="276" customFormat="1" ht="20.25" customHeight="1"/>
    <row r="133" s="276" customFormat="1" ht="20.25" customHeight="1"/>
    <row r="134" s="276" customFormat="1" ht="20.25" customHeight="1"/>
  </sheetData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1"/>
  <sheetViews>
    <sheetView workbookViewId="0">
      <selection activeCell="D4" sqref="D4:D17"/>
    </sheetView>
  </sheetViews>
  <sheetFormatPr defaultColWidth="9" defaultRowHeight="17.6"/>
  <cols>
    <col min="1" max="1" width="18.875" style="204" customWidth="1"/>
    <col min="2" max="2" width="25.625" style="204" customWidth="1"/>
    <col min="3" max="4" width="20.625" style="204" customWidth="1"/>
    <col min="5" max="5" width="25.625" style="204" customWidth="1"/>
    <col min="6" max="6" width="20.625" style="204" customWidth="1"/>
    <col min="7" max="7" width="9" style="204"/>
    <col min="8" max="8" width="23" style="204" customWidth="1"/>
    <col min="9" max="9" width="40.75" style="50" customWidth="1"/>
    <col min="10" max="10" width="28.625" style="204" customWidth="1"/>
    <col min="11" max="12" width="9" style="204"/>
    <col min="13" max="13" width="36.625" style="204" customWidth="1"/>
    <col min="14" max="14" width="21.125" style="204" customWidth="1"/>
    <col min="15" max="15" width="9" style="204"/>
    <col min="16" max="16" width="36" style="204" customWidth="1"/>
    <col min="17" max="16384" width="9" style="204"/>
  </cols>
  <sheetData>
    <row r="2" ht="36.75" customHeight="1" spans="1:14">
      <c r="A2" s="205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2" s="205"/>
      <c r="C2" s="205"/>
      <c r="D2" s="205"/>
      <c r="E2" s="205"/>
      <c r="F2" s="205"/>
      <c r="I2" s="242" t="s">
        <v>25</v>
      </c>
      <c r="J2" s="242"/>
      <c r="M2" s="242" t="s">
        <v>26</v>
      </c>
      <c r="N2" s="242"/>
    </row>
    <row r="3" ht="36" customHeight="1" spans="1:16">
      <c r="A3" s="206" t="s">
        <v>27</v>
      </c>
      <c r="B3" s="207"/>
      <c r="C3" s="207"/>
      <c r="D3" s="208" t="s">
        <v>28</v>
      </c>
      <c r="E3" s="208"/>
      <c r="F3" s="208"/>
      <c r="I3" s="243" t="s">
        <v>29</v>
      </c>
      <c r="J3" s="244" t="s">
        <v>30</v>
      </c>
      <c r="M3" s="255" t="s">
        <v>31</v>
      </c>
      <c r="N3" s="244" t="s">
        <v>32</v>
      </c>
      <c r="P3" s="238"/>
    </row>
    <row r="4" ht="35.25" customHeight="1" spans="1:14">
      <c r="A4" s="209" t="s">
        <v>33</v>
      </c>
      <c r="B4" s="210" t="s">
        <v>34</v>
      </c>
      <c r="C4" s="211">
        <v>126</v>
      </c>
      <c r="D4" s="212" t="s">
        <v>33</v>
      </c>
      <c r="E4" s="5" t="s">
        <v>34</v>
      </c>
      <c r="F4" s="237">
        <v>126</v>
      </c>
      <c r="I4" s="245" t="str">
        <f>TEXT(Main!B3,"dd mmmm yyyy")&amp;" - "&amp;IF(Main!B2,TEXT(EDATE(Main!B3,1)-1,"dd mmmm yyyy"),TEXT(Main!B3+(Main!B5-Main!B3)*1,"dd mmmm yyyy"))</f>
        <v>20 April 2024 - 19 May 2024</v>
      </c>
      <c r="J4" s="246">
        <f>E151</f>
        <v>0</v>
      </c>
      <c r="M4" s="251" t="str">
        <f>TEXT(Main!B3,"dd mmmm yyyy")&amp;" - "&amp;IF(Main!B2,TEXT(EDATE(Main!B3,3)-1,"dd mmmm yyyy"),TEXT(Main!B3+((Main!B5-Main!B3)*3+2),"dd mmmm yyyy"))</f>
        <v>20 April 2024 - 19 July 2024</v>
      </c>
      <c r="N4" s="246">
        <f>-C124</f>
        <v>-24333</v>
      </c>
    </row>
    <row r="5" ht="35.25" customHeight="1" spans="1:14">
      <c r="A5" s="209"/>
      <c r="B5" s="210" t="s">
        <v>35</v>
      </c>
      <c r="C5" s="211">
        <v>20</v>
      </c>
      <c r="D5" s="213"/>
      <c r="E5" s="5" t="s">
        <v>35</v>
      </c>
      <c r="F5" s="237">
        <v>20</v>
      </c>
      <c r="I5" s="247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5" s="246">
        <f>E178</f>
        <v>-416.68</v>
      </c>
      <c r="M5" s="251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5" s="246">
        <f>'July 2024 - September 2024'!C5</f>
        <v>-11683</v>
      </c>
    </row>
    <row r="6" ht="35.25" customHeight="1" spans="1:16">
      <c r="A6" s="209"/>
      <c r="B6" s="210" t="s">
        <v>36</v>
      </c>
      <c r="C6" s="211">
        <v>0</v>
      </c>
      <c r="D6" s="213"/>
      <c r="E6" s="5" t="s">
        <v>36</v>
      </c>
      <c r="F6" s="237">
        <v>0</v>
      </c>
      <c r="I6" s="247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6" s="246">
        <f>E210</f>
        <v>3260.12</v>
      </c>
      <c r="M6" s="251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6" s="246">
        <f>'October 2024 - December 2024'!C5</f>
        <v>-10683</v>
      </c>
      <c r="P6" s="256"/>
    </row>
    <row r="7" ht="35.25" customHeight="1" spans="1:14">
      <c r="A7" s="209"/>
      <c r="B7" s="210" t="s">
        <v>37</v>
      </c>
      <c r="C7" s="211">
        <v>0</v>
      </c>
      <c r="D7" s="213"/>
      <c r="E7" s="5" t="s">
        <v>37</v>
      </c>
      <c r="F7" s="237">
        <v>0</v>
      </c>
      <c r="I7" s="248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7" s="246">
        <f>'July 2024 - September 2024'!E147</f>
        <v>699.839999999998</v>
      </c>
      <c r="M7" s="251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7" s="246">
        <f>'January 2025 - March 2025'!C5</f>
        <v>-6983</v>
      </c>
    </row>
    <row r="8" ht="35.25" customHeight="1" spans="1:14">
      <c r="A8" s="209"/>
      <c r="B8" s="210" t="s">
        <v>38</v>
      </c>
      <c r="C8" s="211">
        <v>0</v>
      </c>
      <c r="D8" s="213"/>
      <c r="E8" s="5" t="s">
        <v>38</v>
      </c>
      <c r="F8" s="237">
        <v>0</v>
      </c>
      <c r="I8" s="248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8" s="246">
        <f>'July 2024 - September 2024'!E174</f>
        <v>625.069999999998</v>
      </c>
      <c r="M8" s="251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8" s="246">
        <f>'April 2025 - June 2025'!C5</f>
        <v>-3083</v>
      </c>
    </row>
    <row r="9" ht="45" customHeight="1" spans="1:14">
      <c r="A9" s="209"/>
      <c r="B9" s="210" t="s">
        <v>39</v>
      </c>
      <c r="C9" s="211">
        <v>0</v>
      </c>
      <c r="D9" s="213"/>
      <c r="E9" s="5" t="s">
        <v>39</v>
      </c>
      <c r="F9" s="237">
        <v>0</v>
      </c>
      <c r="H9" s="238"/>
      <c r="I9" s="247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9" s="246">
        <f>'July 2024 - September 2024'!E202</f>
        <v>502.709999999998</v>
      </c>
      <c r="M9" s="257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9" s="246">
        <f>'July 2025 - September 2025'!C5</f>
        <v>0</v>
      </c>
    </row>
    <row r="10" ht="39.75" customHeight="1" spans="1:14">
      <c r="A10" s="209"/>
      <c r="B10" s="210" t="s">
        <v>40</v>
      </c>
      <c r="C10" s="211">
        <v>0</v>
      </c>
      <c r="D10" s="213"/>
      <c r="E10" s="5" t="s">
        <v>40</v>
      </c>
      <c r="F10" s="237">
        <v>0</v>
      </c>
      <c r="I10" s="247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10" s="246">
        <f>'October 2024 - December 2024'!E147</f>
        <v>125.159999999998</v>
      </c>
      <c r="M10" s="251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10" s="258">
        <f ca="1">'October 2025 - December 2025'!C5</f>
        <v>0</v>
      </c>
    </row>
    <row r="11" ht="35.25" customHeight="1" spans="1:14">
      <c r="A11" s="209"/>
      <c r="B11" s="210" t="s">
        <v>41</v>
      </c>
      <c r="C11" s="211">
        <v>0</v>
      </c>
      <c r="D11" s="213"/>
      <c r="E11" s="5" t="s">
        <v>41</v>
      </c>
      <c r="F11" s="237">
        <v>0</v>
      </c>
      <c r="I11" s="247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1" s="246">
        <f>'October 2024 - December 2024'!E174</f>
        <v>229.399999999998</v>
      </c>
      <c r="M11" s="259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1" s="246">
        <f ca="1">'January 2026 - March 2026'!C5</f>
        <v>0</v>
      </c>
    </row>
    <row r="12" ht="35.25" customHeight="1" spans="1:14">
      <c r="A12" s="209"/>
      <c r="B12" s="210" t="s">
        <v>42</v>
      </c>
      <c r="C12" s="211">
        <v>57.3</v>
      </c>
      <c r="D12" s="213"/>
      <c r="E12" s="5" t="s">
        <v>42</v>
      </c>
      <c r="F12" s="237">
        <v>57.3</v>
      </c>
      <c r="H12" s="238"/>
      <c r="I12" s="247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2" s="246">
        <f>'October 2024 - December 2024'!E201</f>
        <v>173.339999999998</v>
      </c>
      <c r="M12" s="251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2" s="250">
        <f ca="1">'April 2026 - June 2026'!C5</f>
        <v>0</v>
      </c>
    </row>
    <row r="13" ht="35.25" customHeight="1" spans="1:14">
      <c r="A13" s="209"/>
      <c r="B13" s="210" t="s">
        <v>43</v>
      </c>
      <c r="C13" s="211">
        <v>138</v>
      </c>
      <c r="D13" s="213"/>
      <c r="E13" s="239" t="s">
        <v>43</v>
      </c>
      <c r="F13" s="237">
        <v>138</v>
      </c>
      <c r="I13" s="247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3" s="246">
        <f>'January 2025 - March 2025'!E141</f>
        <v>111.999999999998</v>
      </c>
      <c r="M13" s="247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3" s="250">
        <f ca="1">'July 2026 - September 2026'!C5</f>
        <v>0</v>
      </c>
    </row>
    <row r="14" ht="35.25" customHeight="1" spans="1:14">
      <c r="A14" s="209"/>
      <c r="B14" s="210" t="s">
        <v>44</v>
      </c>
      <c r="C14" s="211">
        <v>7</v>
      </c>
      <c r="D14" s="213"/>
      <c r="E14" s="239" t="s">
        <v>44</v>
      </c>
      <c r="F14" s="237">
        <v>7</v>
      </c>
      <c r="I14" s="249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4" s="246">
        <f>'January 2025 - March 2025'!E168</f>
        <v>355.199999999998</v>
      </c>
      <c r="M14" s="247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4" s="250">
        <f ca="1">'October 2026 - December 2026'!C5</f>
        <v>0</v>
      </c>
    </row>
    <row r="15" ht="35.25" customHeight="1" spans="1:14">
      <c r="A15" s="209"/>
      <c r="B15" s="210" t="s">
        <v>45</v>
      </c>
      <c r="C15" s="211">
        <v>6.9</v>
      </c>
      <c r="D15" s="213"/>
      <c r="E15" s="239" t="s">
        <v>45</v>
      </c>
      <c r="F15" s="237">
        <v>12.9</v>
      </c>
      <c r="I15" s="249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5" s="250">
        <f>'January 2025 - March 2025'!E195</f>
        <v>769.199999999998</v>
      </c>
      <c r="M15" s="247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5" s="250">
        <f ca="1">'January 2027 - March 2027'!C5</f>
        <v>0</v>
      </c>
    </row>
    <row r="16" ht="35.25" customHeight="1" spans="1:14">
      <c r="A16" s="209"/>
      <c r="B16" s="214" t="s">
        <v>46</v>
      </c>
      <c r="C16" s="211">
        <v>0</v>
      </c>
      <c r="D16" s="213"/>
      <c r="E16" s="239" t="s">
        <v>46</v>
      </c>
      <c r="F16" s="237">
        <v>0</v>
      </c>
      <c r="I16" s="251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6" s="250">
        <f>'April 2025 - June 2025'!E136</f>
        <v>858.199999999998</v>
      </c>
      <c r="M16" s="247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6" s="250">
        <f ca="1">'April 2027 - June 2027'!C5</f>
        <v>0</v>
      </c>
    </row>
    <row r="17" ht="35.25" customHeight="1" spans="1:14">
      <c r="A17" s="215"/>
      <c r="B17" s="216" t="s">
        <v>47</v>
      </c>
      <c r="C17" s="217">
        <f>SUM(C4:C16)</f>
        <v>355.2</v>
      </c>
      <c r="D17" s="218"/>
      <c r="E17" s="216" t="s">
        <v>47</v>
      </c>
      <c r="F17" s="240">
        <f>SUM(F4:F16)</f>
        <v>361.2</v>
      </c>
      <c r="I17" s="251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7" s="250">
        <f>'April 2025 - June 2025'!E163</f>
        <v>938.199999999998</v>
      </c>
      <c r="M17" s="247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7" s="250">
        <f ca="1">Forecast_14!C5</f>
        <v>0</v>
      </c>
    </row>
    <row r="18" ht="35.25" customHeight="1" spans="9:14">
      <c r="I18" s="251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8" s="250">
        <f>'April 2025 - June 2025'!E190</f>
        <v>1102.5</v>
      </c>
      <c r="M18" s="247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8" s="250">
        <f ca="1">Forecast_15!C5</f>
        <v>0</v>
      </c>
    </row>
    <row r="19" ht="35.25" customHeight="1" spans="9:14">
      <c r="I19" s="251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9" s="250">
        <f>'July 2025 - September 2025'!E136</f>
        <v>1197.5</v>
      </c>
      <c r="M19" s="247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9" s="246">
        <f ca="1">Forecast_16!C5</f>
        <v>0</v>
      </c>
    </row>
    <row r="20" ht="33" customHeight="1" spans="9:10">
      <c r="I20" s="252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20" s="250">
        <f>'July 2025 - September 2025'!E163</f>
        <v>1336.5</v>
      </c>
    </row>
    <row r="21" ht="35.25" customHeight="1" spans="9:10">
      <c r="I21" s="253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1" s="250">
        <f>'July 2025 - September 2025'!E190</f>
        <v>1348.5</v>
      </c>
    </row>
    <row r="22" ht="35.25" customHeight="1" spans="9:10">
      <c r="I22" s="251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2" s="250">
        <f>'October 2025 - December 2025'!E136</f>
        <v>2937.5</v>
      </c>
    </row>
    <row r="23" ht="24.75" customHeight="1" spans="1:10">
      <c r="A23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3" s="16"/>
      <c r="C23" s="16"/>
      <c r="D23" s="16"/>
      <c r="E23" s="16"/>
      <c r="F23" s="16"/>
      <c r="G23" s="16"/>
      <c r="I23" s="251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3" s="250">
        <f>'October 2025 - December 2025'!E163</f>
        <v>4582.5</v>
      </c>
    </row>
    <row r="24" ht="24.75" customHeight="1" spans="1:10">
      <c r="A24" s="17" t="s">
        <v>29</v>
      </c>
      <c r="B24" s="17" t="s">
        <v>48</v>
      </c>
      <c r="C24" s="17"/>
      <c r="D24" s="18" t="s">
        <v>49</v>
      </c>
      <c r="E24" s="18"/>
      <c r="F24" s="18" t="s">
        <v>50</v>
      </c>
      <c r="G24" s="18"/>
      <c r="I24" s="251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4" s="250">
        <f>'October 2025 - December 2025'!E190</f>
        <v>6271.8</v>
      </c>
    </row>
    <row r="25" ht="34.5" customHeight="1" spans="1:10">
      <c r="A25" s="19" t="s">
        <v>51</v>
      </c>
      <c r="B25" s="219" t="s">
        <v>52</v>
      </c>
      <c r="C25" s="20"/>
      <c r="D25" s="20" t="s">
        <v>53</v>
      </c>
      <c r="E25" s="20"/>
      <c r="F25" s="44">
        <v>2405</v>
      </c>
      <c r="G25" s="45"/>
      <c r="I25" s="251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5" s="250">
        <f>'January 2026 - March 2026'!E136</f>
        <v>7966.8</v>
      </c>
    </row>
    <row r="26" ht="30" customHeight="1" spans="1:10">
      <c r="A26" s="19"/>
      <c r="B26" s="220"/>
      <c r="C26" s="221"/>
      <c r="D26" s="23"/>
      <c r="E26" s="46"/>
      <c r="F26" s="44">
        <v>0</v>
      </c>
      <c r="G26" s="45"/>
      <c r="I26" s="251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6" s="250">
        <f>'January 2026 - March 2026'!E163</f>
        <v>9505.8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249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7" s="250">
        <f>'January 2026 - March 2026'!E190</f>
        <v>11200.8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251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8" s="250">
        <f>'April 2026 - June 2026'!E136</f>
        <v>12789.8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251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9" s="250">
        <f>'April 2026 - June 2026'!E163</f>
        <v>14434.8</v>
      </c>
    </row>
    <row r="30" ht="30" customHeight="1" spans="1:10">
      <c r="A30" s="19"/>
      <c r="B30" s="21"/>
      <c r="C30" s="22"/>
      <c r="D30" s="23"/>
      <c r="E30" s="46"/>
      <c r="F30" s="44">
        <v>0</v>
      </c>
      <c r="G30" s="45"/>
      <c r="I30" s="247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30" s="246">
        <f>'April 2026 - June 2026'!E190</f>
        <v>16023.8</v>
      </c>
    </row>
    <row r="31" ht="30" customHeight="1" spans="1:10">
      <c r="A31" s="222"/>
      <c r="B31" s="223"/>
      <c r="C31" s="224"/>
      <c r="D31" s="27" t="s">
        <v>54</v>
      </c>
      <c r="E31" s="47"/>
      <c r="F31" s="48">
        <f>SUM(F25:G30)</f>
        <v>2405</v>
      </c>
      <c r="G31" s="49"/>
      <c r="I31" s="251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1" s="254">
        <f>'July 2026 - September 2026'!E136</f>
        <v>17718.8</v>
      </c>
    </row>
    <row r="32" ht="30" customHeight="1" spans="9:10">
      <c r="I32" s="251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2" s="250">
        <f>'July 2026 - September 2026'!E163</f>
        <v>19257.8</v>
      </c>
    </row>
    <row r="33" ht="27.75" customHeight="1" spans="9:10">
      <c r="I33" s="251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3" s="250">
        <f>'July 2026 - September 2026'!E190</f>
        <v>20952.8</v>
      </c>
    </row>
    <row r="34" ht="30" customHeight="1" spans="9:10">
      <c r="I34" s="251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4" s="250">
        <f>'October 2026 - December 2026'!E136</f>
        <v>22541.8</v>
      </c>
    </row>
    <row r="35" ht="30" customHeight="1" spans="1:10">
      <c r="A35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5" s="16"/>
      <c r="C35" s="16"/>
      <c r="D35" s="16"/>
      <c r="E35" s="16"/>
      <c r="F35" s="16"/>
      <c r="G35" s="16"/>
      <c r="I35" s="251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5" s="250">
        <f>'October 2026 - December 2026'!E163</f>
        <v>24186.8</v>
      </c>
    </row>
    <row r="36" ht="24.75" customHeight="1" spans="1:10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I36" s="251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6" s="250">
        <f>'October 2026 - December 2026'!E190</f>
        <v>25775.8</v>
      </c>
    </row>
    <row r="37" ht="24.75" customHeight="1" spans="1:10">
      <c r="A37" s="19" t="s">
        <v>55</v>
      </c>
      <c r="B37" s="21" t="s">
        <v>52</v>
      </c>
      <c r="C37" s="22"/>
      <c r="D37" s="21" t="s">
        <v>53</v>
      </c>
      <c r="E37" s="22"/>
      <c r="F37" s="44">
        <v>2405</v>
      </c>
      <c r="G37" s="45"/>
      <c r="I37" s="251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7" s="250">
        <f>'January 2027 - March 2027'!E136</f>
        <v>27470.8</v>
      </c>
    </row>
    <row r="38" ht="24.75" customHeight="1" spans="1:10">
      <c r="A38" s="19" t="s">
        <v>56</v>
      </c>
      <c r="B38" s="21" t="s">
        <v>52</v>
      </c>
      <c r="C38" s="22"/>
      <c r="D38" s="128" t="s">
        <v>57</v>
      </c>
      <c r="E38" s="128"/>
      <c r="F38" s="44">
        <v>1035</v>
      </c>
      <c r="G38" s="45"/>
      <c r="I38" s="251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8" s="250">
        <f>'January 2027 - March 2027'!E163</f>
        <v>29009.8</v>
      </c>
    </row>
    <row r="39" ht="20.25" customHeight="1" spans="1:10">
      <c r="A39" s="19" t="s">
        <v>58</v>
      </c>
      <c r="B39" s="225" t="s">
        <v>59</v>
      </c>
      <c r="C39" s="22"/>
      <c r="D39" s="21" t="s">
        <v>60</v>
      </c>
      <c r="E39" s="22"/>
      <c r="F39" s="44">
        <v>50</v>
      </c>
      <c r="G39" s="45"/>
      <c r="I39" s="251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9" s="250">
        <f>'January 2027 - March 2027'!E190</f>
        <v>30704.8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251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40" s="250">
        <f>'April 2027 - June 2027'!E136</f>
        <v>32293.8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253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1" s="250">
        <f>'April 2027 - June 2027'!E163</f>
        <v>33938.8</v>
      </c>
    </row>
    <row r="42" ht="24.75" customHeight="1" spans="1:10">
      <c r="A42" s="19"/>
      <c r="B42" s="21"/>
      <c r="C42" s="22"/>
      <c r="D42" s="23"/>
      <c r="E42" s="46"/>
      <c r="F42" s="44">
        <v>0</v>
      </c>
      <c r="G42" s="45"/>
      <c r="I42" s="247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2" s="250">
        <f>'April 2027 - June 2027'!E190</f>
        <v>35527.8</v>
      </c>
    </row>
    <row r="43" ht="24.75" customHeight="1" spans="1:10">
      <c r="A43" s="222"/>
      <c r="B43" s="223"/>
      <c r="C43" s="224"/>
      <c r="D43" s="27" t="s">
        <v>54</v>
      </c>
      <c r="E43" s="47"/>
      <c r="F43" s="48">
        <f>SUM(F37:G42)</f>
        <v>3490</v>
      </c>
      <c r="G43" s="49"/>
      <c r="I43" s="247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3" s="250">
        <f>Forecast_14!E136</f>
        <v>35527.8</v>
      </c>
    </row>
    <row r="44" ht="24.75" customHeight="1" spans="9:10">
      <c r="I44" s="247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4" s="250">
        <f>Forecast_14!E163</f>
        <v>35527.8</v>
      </c>
    </row>
    <row r="45" ht="24.75" customHeight="1" spans="9:10">
      <c r="I45" s="247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5" s="250">
        <f>Forecast_14!E190</f>
        <v>35527.8</v>
      </c>
    </row>
    <row r="46" ht="24.75" customHeight="1" spans="9:10">
      <c r="I46" s="247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6" s="250">
        <f>Forecast_15!E136</f>
        <v>35527.8</v>
      </c>
    </row>
    <row r="47" ht="24.75" customHeight="1" spans="1:10">
      <c r="A47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7" s="16"/>
      <c r="C47" s="16"/>
      <c r="D47" s="16"/>
      <c r="E47" s="16"/>
      <c r="F47" s="16"/>
      <c r="G47" s="16"/>
      <c r="I47" s="247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7" s="250">
        <f>Forecast_15!E163</f>
        <v>35527.8</v>
      </c>
    </row>
    <row r="48" ht="24.75" customHeight="1" spans="1:10">
      <c r="A48" s="17" t="s">
        <v>29</v>
      </c>
      <c r="B48" s="17" t="s">
        <v>48</v>
      </c>
      <c r="C48" s="17"/>
      <c r="D48" s="18" t="s">
        <v>49</v>
      </c>
      <c r="E48" s="18"/>
      <c r="F48" s="18" t="s">
        <v>50</v>
      </c>
      <c r="G48" s="18"/>
      <c r="I48" s="247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8" s="250">
        <f>Forecast_15!E190</f>
        <v>35527.8</v>
      </c>
    </row>
    <row r="49" ht="24.75" customHeight="1" spans="1:10">
      <c r="A49" s="98" t="s">
        <v>61</v>
      </c>
      <c r="B49" s="99" t="s">
        <v>62</v>
      </c>
      <c r="C49" s="99"/>
      <c r="D49" s="226" t="s">
        <v>63</v>
      </c>
      <c r="E49" s="226"/>
      <c r="F49" s="241">
        <v>150</v>
      </c>
      <c r="G49" s="45"/>
      <c r="I49" s="247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9" s="250">
        <f>Forecast_16!E136</f>
        <v>35527.8</v>
      </c>
    </row>
    <row r="50" ht="24.75" customHeight="1" spans="1:10">
      <c r="A50" s="98" t="s">
        <v>64</v>
      </c>
      <c r="B50" s="99" t="s">
        <v>52</v>
      </c>
      <c r="C50" s="99"/>
      <c r="D50" s="100" t="s">
        <v>53</v>
      </c>
      <c r="E50" s="100"/>
      <c r="F50" s="241">
        <v>2405</v>
      </c>
      <c r="G50" s="45"/>
      <c r="I50" s="247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50" s="250">
        <f>Forecast_16!E163</f>
        <v>35527.8</v>
      </c>
    </row>
    <row r="51" ht="50" customHeight="1" spans="1:10">
      <c r="A51" s="98" t="s">
        <v>65</v>
      </c>
      <c r="B51" s="99" t="s">
        <v>66</v>
      </c>
      <c r="C51" s="99"/>
      <c r="D51" s="99" t="s">
        <v>67</v>
      </c>
      <c r="E51" s="99"/>
      <c r="F51" s="241">
        <v>7700</v>
      </c>
      <c r="G51" s="45"/>
      <c r="I51" s="247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1" s="246">
        <f>Forecast_16!E190</f>
        <v>35527.8</v>
      </c>
    </row>
    <row r="52" ht="24.75" customHeight="1" spans="1:7">
      <c r="A52" s="98"/>
      <c r="B52" s="227"/>
      <c r="C52" s="227"/>
      <c r="D52" s="99"/>
      <c r="E52" s="99"/>
      <c r="F52" s="241">
        <v>0</v>
      </c>
      <c r="G52" s="45"/>
    </row>
    <row r="53" ht="24.75" customHeight="1" spans="1:7">
      <c r="A53" s="98" t="s">
        <v>68</v>
      </c>
      <c r="B53" s="99" t="s">
        <v>69</v>
      </c>
      <c r="C53" s="99"/>
      <c r="D53" s="100"/>
      <c r="E53" s="100"/>
      <c r="F53" s="241">
        <v>204</v>
      </c>
      <c r="G53" s="45"/>
    </row>
    <row r="54" ht="24.75" customHeight="1" spans="1:7">
      <c r="A54" s="98" t="s">
        <v>68</v>
      </c>
      <c r="B54" s="99" t="s">
        <v>70</v>
      </c>
      <c r="C54" s="99"/>
      <c r="D54" s="100"/>
      <c r="E54" s="100"/>
      <c r="F54" s="241">
        <v>207.5</v>
      </c>
      <c r="G54" s="45"/>
    </row>
    <row r="55" ht="24.75" customHeight="1" spans="1:7">
      <c r="A55" s="228" t="s">
        <v>68</v>
      </c>
      <c r="B55" s="99" t="s">
        <v>71</v>
      </c>
      <c r="C55" s="99"/>
      <c r="D55" s="99" t="s">
        <v>72</v>
      </c>
      <c r="E55" s="99"/>
      <c r="F55" s="241">
        <v>9350</v>
      </c>
      <c r="G55" s="45"/>
    </row>
    <row r="56" ht="24.75" customHeight="1" spans="1:7">
      <c r="A56" s="222"/>
      <c r="B56" s="223"/>
      <c r="C56" s="224"/>
      <c r="D56" s="27" t="s">
        <v>54</v>
      </c>
      <c r="E56" s="47"/>
      <c r="F56" s="48">
        <f>SUM(F49:G55)</f>
        <v>20016.5</v>
      </c>
      <c r="G56" s="49"/>
    </row>
    <row r="57" ht="24.75" customHeight="1"/>
    <row r="60" ht="20.4" spans="1:3">
      <c r="A60" s="22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60" s="230"/>
      <c r="C60" s="231"/>
    </row>
    <row r="61" ht="21" spans="1:3">
      <c r="A61" s="232" t="s">
        <v>48</v>
      </c>
      <c r="B61" s="232" t="s">
        <v>49</v>
      </c>
      <c r="C61" s="233" t="s">
        <v>50</v>
      </c>
    </row>
    <row r="62" spans="1:3">
      <c r="A62" s="234" t="s">
        <v>73</v>
      </c>
      <c r="B62" s="235"/>
      <c r="C62" s="236"/>
    </row>
    <row r="63" spans="1:3">
      <c r="A63" s="35" t="s">
        <v>74</v>
      </c>
      <c r="B63" s="36"/>
      <c r="C63" s="180">
        <v>204</v>
      </c>
    </row>
    <row r="64" spans="1:3">
      <c r="A64" s="35" t="s">
        <v>75</v>
      </c>
      <c r="B64" s="36"/>
      <c r="C64" s="180">
        <v>197</v>
      </c>
    </row>
    <row r="65" ht="21" customHeight="1" spans="1:3">
      <c r="A65" s="38" t="s">
        <v>76</v>
      </c>
      <c r="B65" s="36"/>
      <c r="C65" s="180">
        <v>0</v>
      </c>
    </row>
    <row r="66" spans="1:3">
      <c r="A66" s="35" t="s">
        <v>59</v>
      </c>
      <c r="B66" s="39"/>
      <c r="C66" s="180">
        <v>42</v>
      </c>
    </row>
    <row r="67" spans="1:3">
      <c r="A67" s="181"/>
      <c r="B67" s="39"/>
      <c r="C67" s="180">
        <v>0</v>
      </c>
    </row>
    <row r="68" spans="1:3">
      <c r="A68" s="181"/>
      <c r="B68" s="39"/>
      <c r="C68" s="180">
        <v>0</v>
      </c>
    </row>
    <row r="69" spans="1:3">
      <c r="A69" s="181"/>
      <c r="B69" s="39"/>
      <c r="C69" s="180">
        <v>0</v>
      </c>
    </row>
    <row r="70" spans="1:3">
      <c r="A70" s="181"/>
      <c r="B70" s="39"/>
      <c r="C70" s="180">
        <v>0</v>
      </c>
    </row>
    <row r="71" spans="1:3">
      <c r="A71" s="41"/>
      <c r="B71" s="121" t="s">
        <v>77</v>
      </c>
      <c r="C71" s="260">
        <f>SUM(C63:C70)</f>
        <v>443</v>
      </c>
    </row>
    <row r="72" spans="1:3">
      <c r="A72" s="234" t="s">
        <v>78</v>
      </c>
      <c r="B72" s="235"/>
      <c r="C72" s="236"/>
    </row>
    <row r="73" spans="1:3">
      <c r="A73" s="35" t="s">
        <v>79</v>
      </c>
      <c r="B73" s="36"/>
      <c r="C73" s="260">
        <v>0</v>
      </c>
    </row>
    <row r="74" spans="1:3">
      <c r="A74" s="35" t="s">
        <v>80</v>
      </c>
      <c r="B74" s="36"/>
      <c r="C74" s="260">
        <v>0</v>
      </c>
    </row>
    <row r="75" spans="1:3">
      <c r="A75" s="35" t="s">
        <v>81</v>
      </c>
      <c r="B75" s="36"/>
      <c r="C75" s="260">
        <v>0</v>
      </c>
    </row>
    <row r="76" spans="1:3">
      <c r="A76" s="35" t="s">
        <v>82</v>
      </c>
      <c r="B76" s="36"/>
      <c r="C76" s="260">
        <v>0</v>
      </c>
    </row>
    <row r="77" spans="1:3">
      <c r="A77" s="35"/>
      <c r="B77" s="36"/>
      <c r="C77" s="260">
        <v>0</v>
      </c>
    </row>
    <row r="78" spans="1:3">
      <c r="A78" s="35"/>
      <c r="B78" s="36"/>
      <c r="C78" s="260">
        <v>0</v>
      </c>
    </row>
    <row r="79" spans="1:3">
      <c r="A79" s="35"/>
      <c r="B79" s="36"/>
      <c r="C79" s="260">
        <v>0</v>
      </c>
    </row>
    <row r="80" spans="1:3">
      <c r="A80" s="35"/>
      <c r="B80" s="36"/>
      <c r="C80" s="260">
        <v>0</v>
      </c>
    </row>
    <row r="81" spans="1:3">
      <c r="A81" s="35"/>
      <c r="B81" s="36"/>
      <c r="C81" s="260">
        <v>0</v>
      </c>
    </row>
    <row r="82" spans="1:3">
      <c r="A82" s="261"/>
      <c r="B82" s="262" t="s">
        <v>77</v>
      </c>
      <c r="C82" s="260">
        <f>SUM(C73:C81)</f>
        <v>0</v>
      </c>
    </row>
    <row r="83" spans="1:3">
      <c r="A83" s="263" t="s">
        <v>83</v>
      </c>
      <c r="B83" s="235"/>
      <c r="C83" s="236"/>
    </row>
    <row r="84" spans="1:3">
      <c r="A84" s="35" t="s">
        <v>84</v>
      </c>
      <c r="B84" s="39" t="s">
        <v>85</v>
      </c>
      <c r="C84" s="37">
        <v>0</v>
      </c>
    </row>
    <row r="85" spans="1:3">
      <c r="A85" s="264" t="s">
        <v>86</v>
      </c>
      <c r="B85" s="36" t="s">
        <v>87</v>
      </c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35"/>
      <c r="B89" s="36"/>
      <c r="C89" s="37">
        <v>0</v>
      </c>
    </row>
    <row r="90" spans="1:3">
      <c r="A90" s="35"/>
      <c r="B90" s="36"/>
      <c r="C90" s="37">
        <v>0</v>
      </c>
    </row>
    <row r="91" spans="1:3">
      <c r="A91" s="261"/>
      <c r="B91" s="262" t="s">
        <v>88</v>
      </c>
      <c r="C91" s="37">
        <f>SUM(C84:C90)</f>
        <v>0</v>
      </c>
    </row>
    <row r="92" spans="1:3">
      <c r="A92" s="234" t="s">
        <v>89</v>
      </c>
      <c r="B92" s="235"/>
      <c r="C92" s="236"/>
    </row>
    <row r="93" spans="1:3">
      <c r="A93" s="265" t="s">
        <v>90</v>
      </c>
      <c r="B93" s="266"/>
      <c r="C93" s="260">
        <v>0</v>
      </c>
    </row>
    <row r="94" spans="1:3">
      <c r="A94" s="35"/>
      <c r="B94" s="36"/>
      <c r="C94" s="260">
        <v>0</v>
      </c>
    </row>
    <row r="95" spans="1:3">
      <c r="A95" s="35"/>
      <c r="B95" s="36"/>
      <c r="C95" s="260">
        <v>0</v>
      </c>
    </row>
    <row r="96" ht="15.75" customHeight="1" spans="1:3">
      <c r="A96" s="35"/>
      <c r="B96" s="36"/>
      <c r="C96" s="260">
        <v>0</v>
      </c>
    </row>
    <row r="97" spans="1:3">
      <c r="A97" s="35"/>
      <c r="B97" s="36"/>
      <c r="C97" s="260">
        <v>0</v>
      </c>
    </row>
    <row r="98" spans="1:3">
      <c r="A98" s="35"/>
      <c r="B98" s="36"/>
      <c r="C98" s="260">
        <v>0</v>
      </c>
    </row>
    <row r="99" spans="1:3">
      <c r="A99" s="35"/>
      <c r="B99" s="36"/>
      <c r="C99" s="260">
        <v>0</v>
      </c>
    </row>
    <row r="100" spans="1:3">
      <c r="A100" s="35"/>
      <c r="B100" s="36"/>
      <c r="C100" s="260">
        <v>0</v>
      </c>
    </row>
    <row r="101" spans="1:3">
      <c r="A101" s="52"/>
      <c r="B101" s="121" t="s">
        <v>91</v>
      </c>
      <c r="C101" s="37">
        <f>SUM(C93:C100)</f>
        <v>0</v>
      </c>
    </row>
    <row r="102" spans="1:3">
      <c r="A102" s="234" t="s">
        <v>92</v>
      </c>
      <c r="B102" s="235"/>
      <c r="C102" s="236"/>
    </row>
    <row r="103" spans="1:3">
      <c r="A103" s="35" t="s">
        <v>93</v>
      </c>
      <c r="B103" s="104" t="s">
        <v>94</v>
      </c>
      <c r="C103" s="103">
        <v>300</v>
      </c>
    </row>
    <row r="104" spans="1:3">
      <c r="A104" s="40" t="s">
        <v>95</v>
      </c>
      <c r="B104" s="104" t="s">
        <v>96</v>
      </c>
      <c r="C104" s="103">
        <v>0</v>
      </c>
    </row>
    <row r="105" ht="34" spans="1:3">
      <c r="A105" s="35" t="s">
        <v>97</v>
      </c>
      <c r="B105" s="102" t="s">
        <v>98</v>
      </c>
      <c r="C105" s="103">
        <v>0</v>
      </c>
    </row>
    <row r="106" spans="1:3">
      <c r="A106" s="35" t="s">
        <v>99</v>
      </c>
      <c r="B106" s="102" t="s">
        <v>100</v>
      </c>
      <c r="C106" s="103">
        <v>760</v>
      </c>
    </row>
    <row r="107" spans="1:3">
      <c r="A107" s="35"/>
      <c r="B107" s="36"/>
      <c r="C107" s="180">
        <v>0</v>
      </c>
    </row>
    <row r="108" spans="1:3">
      <c r="A108" s="35"/>
      <c r="B108" s="36"/>
      <c r="C108" s="180">
        <v>0</v>
      </c>
    </row>
    <row r="109" spans="1:3">
      <c r="A109" s="35"/>
      <c r="B109" s="36"/>
      <c r="C109" s="180">
        <v>0</v>
      </c>
    </row>
    <row r="110" spans="1:3">
      <c r="A110" s="35"/>
      <c r="B110" s="36"/>
      <c r="C110" s="180">
        <v>0</v>
      </c>
    </row>
    <row r="111" spans="1:3">
      <c r="A111" s="40"/>
      <c r="B111" s="121" t="s">
        <v>77</v>
      </c>
      <c r="C111" s="260">
        <f>SUM(C103:C110)</f>
        <v>1060</v>
      </c>
    </row>
    <row r="112" spans="1:3">
      <c r="A112" s="52"/>
      <c r="B112" s="121" t="s">
        <v>101</v>
      </c>
      <c r="C112" s="260">
        <f>C71+C82+C91+C101+C111</f>
        <v>1503</v>
      </c>
    </row>
    <row r="113" spans="1:3">
      <c r="A113" s="267" t="s">
        <v>102</v>
      </c>
      <c r="B113" s="268"/>
      <c r="C113" s="269"/>
    </row>
    <row r="114" spans="1:8">
      <c r="A114" s="107" t="s">
        <v>103</v>
      </c>
      <c r="B114" s="270"/>
      <c r="C114" s="271">
        <v>16033</v>
      </c>
      <c r="D114" s="14"/>
      <c r="E114" s="69"/>
      <c r="F114" s="14"/>
      <c r="G114" s="14"/>
      <c r="H114" s="14"/>
    </row>
    <row r="115" spans="1:8">
      <c r="A115" s="107" t="s">
        <v>104</v>
      </c>
      <c r="B115" s="36"/>
      <c r="C115" s="272">
        <f>5000</f>
        <v>5000</v>
      </c>
      <c r="D115" s="14"/>
      <c r="E115" s="14"/>
      <c r="F115" s="14"/>
      <c r="G115" s="14"/>
      <c r="H115" s="14"/>
    </row>
    <row r="116" spans="1:8">
      <c r="A116" s="107" t="s">
        <v>105</v>
      </c>
      <c r="B116" s="36"/>
      <c r="C116" s="273">
        <f>3300</f>
        <v>3300</v>
      </c>
      <c r="D116" s="14"/>
      <c r="E116" s="14"/>
      <c r="F116" s="14"/>
      <c r="G116" s="14"/>
      <c r="H116" s="14"/>
    </row>
    <row r="117" ht="34" spans="1:8">
      <c r="A117" s="101" t="s">
        <v>106</v>
      </c>
      <c r="B117" s="36"/>
      <c r="C117" s="273">
        <v>0</v>
      </c>
      <c r="D117" s="14"/>
      <c r="E117" s="14"/>
      <c r="F117" s="14"/>
      <c r="G117" s="14"/>
      <c r="H117" s="14"/>
    </row>
    <row r="118" ht="34" spans="1:8">
      <c r="A118" s="101" t="s">
        <v>107</v>
      </c>
      <c r="B118" s="36"/>
      <c r="C118" s="273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8">
      <c r="A122" s="35"/>
      <c r="B122" s="36"/>
      <c r="C122" s="37">
        <v>0</v>
      </c>
      <c r="D122" s="14"/>
      <c r="E122" s="14"/>
      <c r="F122" s="14"/>
      <c r="G122" s="14"/>
      <c r="H122" s="14"/>
    </row>
    <row r="123" spans="1:8">
      <c r="A123" s="35"/>
      <c r="B123" s="36"/>
      <c r="C123" s="37">
        <v>0</v>
      </c>
      <c r="D123" s="14"/>
      <c r="E123" s="14"/>
      <c r="F123" s="14"/>
      <c r="G123" s="14"/>
      <c r="H123" s="14"/>
    </row>
    <row r="124" spans="1:3">
      <c r="A124" s="261"/>
      <c r="B124" s="262" t="s">
        <v>108</v>
      </c>
      <c r="C124" s="260">
        <f>SUM(C113:C123)</f>
        <v>24333</v>
      </c>
    </row>
    <row r="125" spans="1:3">
      <c r="A125" s="261"/>
      <c r="B125" s="262" t="s">
        <v>109</v>
      </c>
      <c r="C125" s="260">
        <f>ABS(C112+ABS(C124))</f>
        <v>25836</v>
      </c>
    </row>
    <row r="126" spans="5:5">
      <c r="E126" s="274"/>
    </row>
    <row r="127" spans="5:5">
      <c r="E127" s="274"/>
    </row>
    <row r="129" ht="45" customHeight="1"/>
    <row r="130" ht="45" customHeight="1" spans="1:5">
      <c r="A130" s="53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30" s="54"/>
      <c r="C130" s="54"/>
      <c r="D130" s="54"/>
      <c r="E130" s="55"/>
    </row>
    <row r="131" ht="45" customHeight="1" spans="1:5">
      <c r="A131" s="53" t="s">
        <v>110</v>
      </c>
      <c r="B131" s="55"/>
      <c r="C131" s="53" t="s">
        <v>49</v>
      </c>
      <c r="D131" s="55"/>
      <c r="E131" s="70" t="s">
        <v>50</v>
      </c>
    </row>
    <row r="132" ht="24.75" customHeight="1" spans="1:5">
      <c r="A132" s="85" t="s">
        <v>92</v>
      </c>
      <c r="B132" s="86"/>
      <c r="C132" s="61" t="s">
        <v>111</v>
      </c>
      <c r="D132" s="62"/>
      <c r="E132" s="72"/>
    </row>
    <row r="133" ht="24.75" customHeight="1" spans="1:8">
      <c r="A133" s="89"/>
      <c r="B133" s="90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89"/>
      <c r="B134" s="90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89"/>
      <c r="B135" s="90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89"/>
      <c r="B136" s="90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89"/>
      <c r="B137" s="90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89"/>
      <c r="B138" s="90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89"/>
      <c r="B139" s="90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89"/>
      <c r="B140" s="90"/>
      <c r="C140" s="65"/>
      <c r="D140" s="66"/>
      <c r="E140" s="37">
        <v>0</v>
      </c>
      <c r="F140" s="14"/>
      <c r="G140" s="14"/>
      <c r="H140" s="14"/>
    </row>
    <row r="141" ht="24.75" customHeight="1" spans="1:8">
      <c r="A141" s="89"/>
      <c r="B141" s="90"/>
      <c r="C141" s="65"/>
      <c r="D141" s="66"/>
      <c r="E141" s="37">
        <v>0</v>
      </c>
      <c r="F141" s="14"/>
      <c r="G141" s="14"/>
      <c r="H141" s="14"/>
    </row>
    <row r="142" ht="24.75" customHeight="1" spans="1:8">
      <c r="A142" s="89"/>
      <c r="B142" s="90"/>
      <c r="C142" s="65"/>
      <c r="D142" s="66"/>
      <c r="E142" s="37">
        <v>0</v>
      </c>
      <c r="F142" s="14"/>
      <c r="G142" s="14"/>
      <c r="H142" s="14"/>
    </row>
    <row r="143" ht="24.75" customHeight="1" spans="1:5">
      <c r="A143" s="89"/>
      <c r="B143" s="90"/>
      <c r="C143" s="67" t="s">
        <v>112</v>
      </c>
      <c r="D143" s="62"/>
      <c r="E143" s="72"/>
    </row>
    <row r="144" ht="45" customHeight="1" spans="1:5">
      <c r="A144" s="89"/>
      <c r="B144" s="90"/>
      <c r="C144" s="73"/>
      <c r="D144" s="74"/>
      <c r="E144" s="93">
        <v>0</v>
      </c>
    </row>
    <row r="145" ht="24.75" customHeight="1" spans="1:5">
      <c r="A145" s="89"/>
      <c r="B145" s="90"/>
      <c r="C145" s="65"/>
      <c r="D145" s="66"/>
      <c r="E145" s="93">
        <v>0</v>
      </c>
    </row>
    <row r="146" ht="24.75" customHeight="1" spans="1:5">
      <c r="A146" s="89"/>
      <c r="B146" s="90"/>
      <c r="C146" s="65"/>
      <c r="D146" s="66"/>
      <c r="E146" s="93">
        <v>0</v>
      </c>
    </row>
    <row r="147" ht="24" customHeight="1" spans="1:5">
      <c r="A147" s="89"/>
      <c r="B147" s="90"/>
      <c r="C147" s="65"/>
      <c r="D147" s="66"/>
      <c r="E147" s="93">
        <v>0</v>
      </c>
    </row>
    <row r="148" ht="24.75" customHeight="1" spans="1:5">
      <c r="A148" s="89"/>
      <c r="B148" s="90"/>
      <c r="C148" s="65"/>
      <c r="D148" s="66"/>
      <c r="E148" s="93">
        <v>0</v>
      </c>
    </row>
    <row r="149" ht="24.75" customHeight="1" spans="1:5">
      <c r="A149" s="91"/>
      <c r="B149" s="92"/>
      <c r="C149" s="65"/>
      <c r="D149" s="66"/>
      <c r="E149" s="93">
        <v>0</v>
      </c>
    </row>
    <row r="150" ht="24.75" customHeight="1" spans="1:5">
      <c r="A150" s="56" t="s">
        <v>113</v>
      </c>
      <c r="B150" s="77"/>
      <c r="C150" s="78"/>
      <c r="D150" s="79"/>
      <c r="E150" s="93">
        <f>C112</f>
        <v>1503</v>
      </c>
    </row>
    <row r="151" ht="45" customHeight="1" spans="1:5">
      <c r="A151" s="80"/>
      <c r="B151" s="81"/>
      <c r="C151" s="82" t="s">
        <v>114</v>
      </c>
      <c r="D151" s="82"/>
      <c r="E151" s="94">
        <v>0</v>
      </c>
    </row>
    <row r="152" ht="21.75" customHeight="1"/>
    <row r="156" ht="24.75" customHeight="1" spans="1:5">
      <c r="A156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6" s="54"/>
      <c r="C156" s="54"/>
      <c r="D156" s="54"/>
      <c r="E156" s="55"/>
    </row>
    <row r="157" ht="24.75" customHeight="1" spans="1:5">
      <c r="A157" s="53" t="s">
        <v>110</v>
      </c>
      <c r="B157" s="55"/>
      <c r="C157" s="83" t="s">
        <v>49</v>
      </c>
      <c r="D157" s="84"/>
      <c r="E157" s="95" t="s">
        <v>50</v>
      </c>
    </row>
    <row r="158" ht="24.75" customHeight="1" spans="1:5">
      <c r="A158" s="56" t="str">
        <f>"Balance Brought Forward From "&amp;IF(Main!B2,TEXT(EDATE(Main!B3,1)-1,"mmmm yyyy"),TEXT(Main!B3+Main!B5-Main!B3,"mmmm yyyy"))</f>
        <v>Balance Brought Forward From May 2024</v>
      </c>
      <c r="B158" s="57"/>
      <c r="C158" s="275"/>
      <c r="D158" s="275"/>
      <c r="E158" s="94">
        <f>E151</f>
        <v>0</v>
      </c>
    </row>
    <row r="159" ht="24.75" customHeight="1" spans="1:5">
      <c r="A159" s="85" t="s">
        <v>92</v>
      </c>
      <c r="B159" s="86"/>
      <c r="C159" s="87" t="s">
        <v>111</v>
      </c>
      <c r="D159" s="88"/>
      <c r="E159" s="96"/>
    </row>
    <row r="160" ht="24.75" customHeight="1" spans="1:8">
      <c r="A160" s="89"/>
      <c r="B160" s="90"/>
      <c r="C160" s="65" t="s">
        <v>115</v>
      </c>
      <c r="D160" s="66"/>
      <c r="E160" s="103">
        <v>0</v>
      </c>
      <c r="F160" s="14"/>
      <c r="G160" s="14"/>
      <c r="H160" s="14"/>
    </row>
    <row r="161" ht="24.75" customHeight="1" spans="1:8">
      <c r="A161" s="89"/>
      <c r="B161" s="90"/>
      <c r="C161" s="73" t="s">
        <v>116</v>
      </c>
      <c r="D161" s="74"/>
      <c r="E161" s="103">
        <v>1000</v>
      </c>
      <c r="F161" s="14"/>
      <c r="G161" s="14"/>
      <c r="H161" s="14"/>
    </row>
    <row r="162" ht="24.75" customHeight="1" spans="1:8">
      <c r="A162" s="89"/>
      <c r="B162" s="90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89"/>
      <c r="B163" s="90"/>
      <c r="C163" s="65"/>
      <c r="D163" s="66"/>
      <c r="E163" s="37">
        <v>0</v>
      </c>
      <c r="F163" s="14"/>
      <c r="G163" s="14"/>
      <c r="H163" s="14"/>
    </row>
    <row r="164" ht="24.75" customHeight="1" spans="1:8">
      <c r="A164" s="89"/>
      <c r="B164" s="90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89"/>
      <c r="B165" s="90"/>
      <c r="C165" s="65"/>
      <c r="D165" s="66"/>
      <c r="E165" s="37">
        <v>0</v>
      </c>
      <c r="F165" s="14"/>
      <c r="G165" s="14"/>
      <c r="H165" s="14"/>
    </row>
    <row r="166" ht="22.5" customHeight="1" spans="1:8">
      <c r="A166" s="89"/>
      <c r="B166" s="90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89"/>
      <c r="B167" s="90"/>
      <c r="C167" s="65"/>
      <c r="D167" s="66"/>
      <c r="E167" s="37">
        <v>0</v>
      </c>
      <c r="F167" s="14"/>
      <c r="G167" s="14"/>
      <c r="H167" s="14"/>
    </row>
    <row r="168" ht="24.75" customHeight="1" spans="1:8">
      <c r="A168" s="89"/>
      <c r="B168" s="90"/>
      <c r="C168" s="65"/>
      <c r="D168" s="66"/>
      <c r="E168" s="37">
        <v>0</v>
      </c>
      <c r="F168" s="14"/>
      <c r="G168" s="14"/>
      <c r="H168" s="14"/>
    </row>
    <row r="169" ht="24.75" customHeight="1" spans="1:8">
      <c r="A169" s="89"/>
      <c r="B169" s="90"/>
      <c r="C169" s="65"/>
      <c r="D169" s="66"/>
      <c r="E169" s="37">
        <v>0</v>
      </c>
      <c r="F169" s="14"/>
      <c r="G169" s="14"/>
      <c r="H169" s="14"/>
    </row>
    <row r="170" ht="24.75" customHeight="1" spans="1:5">
      <c r="A170" s="89"/>
      <c r="B170" s="90"/>
      <c r="C170" s="67" t="s">
        <v>112</v>
      </c>
      <c r="D170" s="62"/>
      <c r="E170" s="72"/>
    </row>
    <row r="171" ht="24.75" customHeight="1" spans="1:5">
      <c r="A171" s="89"/>
      <c r="B171" s="90"/>
      <c r="C171" s="128" t="s">
        <v>117</v>
      </c>
      <c r="D171" s="128"/>
      <c r="E171" s="103">
        <v>140</v>
      </c>
    </row>
    <row r="172" ht="24.75" customHeight="1" spans="1:5">
      <c r="A172" s="89"/>
      <c r="B172" s="90"/>
      <c r="C172" s="128" t="s">
        <v>118</v>
      </c>
      <c r="D172" s="128"/>
      <c r="E172" s="103">
        <v>68</v>
      </c>
    </row>
    <row r="173" ht="24.75" customHeight="1" spans="1:5">
      <c r="A173" s="89"/>
      <c r="B173" s="90"/>
      <c r="C173" s="128" t="s">
        <v>119</v>
      </c>
      <c r="D173" s="128"/>
      <c r="E173" s="103">
        <v>420</v>
      </c>
    </row>
    <row r="174" ht="46.5" customHeight="1" spans="1:5">
      <c r="A174" s="89"/>
      <c r="B174" s="90"/>
      <c r="C174" s="102" t="s">
        <v>120</v>
      </c>
      <c r="D174" s="102"/>
      <c r="E174" s="103">
        <v>775.68</v>
      </c>
    </row>
    <row r="175" ht="24.75" customHeight="1" spans="1:5">
      <c r="A175" s="89"/>
      <c r="B175" s="90"/>
      <c r="C175" s="65"/>
      <c r="D175" s="66"/>
      <c r="E175" s="93">
        <v>0</v>
      </c>
    </row>
    <row r="176" ht="24.75" customHeight="1" spans="1:5">
      <c r="A176" s="91"/>
      <c r="B176" s="92"/>
      <c r="C176" s="65"/>
      <c r="D176" s="66"/>
      <c r="E176" s="93">
        <v>0</v>
      </c>
    </row>
    <row r="177" ht="24.75" customHeight="1" spans="1:5">
      <c r="A177" s="56" t="s">
        <v>113</v>
      </c>
      <c r="B177" s="77"/>
      <c r="C177" s="78"/>
      <c r="D177" s="79"/>
      <c r="E177" s="93">
        <f>C112</f>
        <v>1503</v>
      </c>
    </row>
    <row r="178" ht="24.75" customHeight="1" spans="1:5">
      <c r="A178" s="80"/>
      <c r="B178" s="81"/>
      <c r="C178" s="82" t="s">
        <v>114</v>
      </c>
      <c r="D178" s="82"/>
      <c r="E178" s="97">
        <f>(F43+E158)-(SUM(E161:E169)+SUM(E171:E177))</f>
        <v>-416.68</v>
      </c>
    </row>
    <row r="182" ht="24.75" customHeight="1"/>
    <row r="183" ht="24.75" customHeight="1" spans="1:5">
      <c r="A183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3" s="54"/>
      <c r="C183" s="54"/>
      <c r="D183" s="54"/>
      <c r="E183" s="55"/>
    </row>
    <row r="184" ht="24.75" customHeight="1" spans="1:5">
      <c r="A184" s="53" t="s">
        <v>110</v>
      </c>
      <c r="B184" s="55"/>
      <c r="C184" s="83" t="s">
        <v>49</v>
      </c>
      <c r="D184" s="84"/>
      <c r="E184" s="95" t="s">
        <v>50</v>
      </c>
    </row>
    <row r="185" ht="24.75" customHeight="1" spans="1:5">
      <c r="A185" s="56" t="str">
        <f>"Balance Brought Forward From "&amp;IF(Main!B2,TEXT(EDATE(Main!B3,2)-1,"mmmm yyyy"),TEXT(Main!B3+(Main!B5-Main!B3)*2+1,"mmmm yyyy"))</f>
        <v>Balance Brought Forward From June 2024</v>
      </c>
      <c r="B185" s="57"/>
      <c r="C185" s="275"/>
      <c r="D185" s="275"/>
      <c r="E185" s="97">
        <f>E178</f>
        <v>-416.68</v>
      </c>
    </row>
    <row r="186" ht="24.75" customHeight="1" spans="1:5">
      <c r="A186" s="85" t="s">
        <v>92</v>
      </c>
      <c r="B186" s="123"/>
      <c r="C186" s="87" t="s">
        <v>111</v>
      </c>
      <c r="D186" s="88"/>
      <c r="E186" s="96"/>
    </row>
    <row r="187" ht="24.75" customHeight="1" spans="1:8">
      <c r="A187" s="89"/>
      <c r="B187" s="124"/>
      <c r="C187" s="128" t="s">
        <v>121</v>
      </c>
      <c r="D187" s="128"/>
      <c r="E187" s="37">
        <v>4500</v>
      </c>
      <c r="F187" s="14"/>
      <c r="G187" s="14"/>
      <c r="H187" s="14"/>
    </row>
    <row r="188" ht="24.75" customHeight="1" spans="1:8">
      <c r="A188" s="89"/>
      <c r="B188" s="124"/>
      <c r="C188" s="65" t="s">
        <v>122</v>
      </c>
      <c r="D188" s="66"/>
      <c r="E188" s="37">
        <v>4000</v>
      </c>
      <c r="F188" s="14"/>
      <c r="G188" s="14"/>
      <c r="H188" s="14"/>
    </row>
    <row r="189" ht="24.75" customHeight="1" spans="1:8">
      <c r="A189" s="89"/>
      <c r="B189" s="12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89"/>
      <c r="B190" s="12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89"/>
      <c r="B191" s="12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89"/>
      <c r="B192" s="12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89"/>
      <c r="B193" s="12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89"/>
      <c r="B194" s="124"/>
      <c r="C194" s="65"/>
      <c r="D194" s="66"/>
      <c r="E194" s="37">
        <v>0</v>
      </c>
      <c r="F194" s="14"/>
      <c r="G194" s="14"/>
      <c r="H194" s="14"/>
    </row>
    <row r="195" ht="24.75" customHeight="1" spans="1:8">
      <c r="A195" s="89"/>
      <c r="B195" s="124"/>
      <c r="C195" s="65"/>
      <c r="D195" s="66"/>
      <c r="E195" s="37">
        <v>0</v>
      </c>
      <c r="F195" s="14"/>
      <c r="G195" s="14"/>
      <c r="H195" s="14"/>
    </row>
    <row r="196" ht="24.75" customHeight="1" spans="1:8">
      <c r="A196" s="89"/>
      <c r="B196" s="124"/>
      <c r="C196" s="65"/>
      <c r="D196" s="66"/>
      <c r="E196" s="37">
        <v>0</v>
      </c>
      <c r="F196" s="14"/>
      <c r="G196" s="14"/>
      <c r="H196" s="14"/>
    </row>
    <row r="197" ht="24.75" customHeight="1" spans="1:5">
      <c r="A197" s="89"/>
      <c r="B197" s="124"/>
      <c r="C197" s="67" t="s">
        <v>112</v>
      </c>
      <c r="D197" s="62"/>
      <c r="E197" s="72"/>
    </row>
    <row r="198" ht="24.75" customHeight="1" spans="1:5">
      <c r="A198" s="89"/>
      <c r="B198" s="124"/>
      <c r="C198" s="128" t="s">
        <v>123</v>
      </c>
      <c r="D198" s="128"/>
      <c r="E198" s="103">
        <v>2254</v>
      </c>
    </row>
    <row r="199" ht="44.25" customHeight="1" spans="1:5">
      <c r="A199" s="89"/>
      <c r="B199" s="124"/>
      <c r="C199" s="102" t="s">
        <v>124</v>
      </c>
      <c r="D199" s="102"/>
      <c r="E199" s="103">
        <v>560</v>
      </c>
    </row>
    <row r="200" ht="24.75" customHeight="1" spans="1:5">
      <c r="A200" s="89"/>
      <c r="B200" s="124"/>
      <c r="C200" s="128" t="s">
        <v>125</v>
      </c>
      <c r="D200" s="128"/>
      <c r="E200" s="103">
        <v>0</v>
      </c>
    </row>
    <row r="201" ht="39" customHeight="1" spans="1:5">
      <c r="A201" s="89"/>
      <c r="B201" s="124"/>
      <c r="C201" s="102" t="s">
        <v>126</v>
      </c>
      <c r="D201" s="102"/>
      <c r="E201" s="103">
        <v>700</v>
      </c>
    </row>
    <row r="202" ht="24.75" customHeight="1" spans="1:5">
      <c r="A202" s="89"/>
      <c r="B202" s="124"/>
      <c r="C202" s="102" t="s">
        <v>127</v>
      </c>
      <c r="D202" s="102"/>
      <c r="E202" s="103">
        <v>498</v>
      </c>
    </row>
    <row r="203" ht="24.75" customHeight="1" spans="1:5">
      <c r="A203" s="89"/>
      <c r="B203" s="124"/>
      <c r="C203" s="128" t="s">
        <v>128</v>
      </c>
      <c r="D203" s="128"/>
      <c r="E203" s="103">
        <v>368</v>
      </c>
    </row>
    <row r="204" ht="24.75" customHeight="1" spans="1:5">
      <c r="A204" s="89"/>
      <c r="B204" s="124"/>
      <c r="C204" s="128" t="s">
        <v>69</v>
      </c>
      <c r="D204" s="128"/>
      <c r="E204" s="103">
        <v>204</v>
      </c>
    </row>
    <row r="205" ht="24.75" customHeight="1" spans="1:5">
      <c r="A205" s="89"/>
      <c r="B205" s="124"/>
      <c r="C205" s="128" t="s">
        <v>70</v>
      </c>
      <c r="D205" s="128"/>
      <c r="E205" s="103">
        <v>207.5</v>
      </c>
    </row>
    <row r="206" ht="24.75" customHeight="1" spans="1:5">
      <c r="A206" s="89"/>
      <c r="B206" s="124"/>
      <c r="C206" s="128" t="s">
        <v>129</v>
      </c>
      <c r="D206" s="128"/>
      <c r="E206" s="103">
        <v>187</v>
      </c>
    </row>
    <row r="207" ht="24.75" customHeight="1" spans="1:5">
      <c r="A207" s="89"/>
      <c r="B207" s="124"/>
      <c r="C207" s="128" t="s">
        <v>130</v>
      </c>
      <c r="D207" s="128"/>
      <c r="E207" s="103">
        <v>391.5</v>
      </c>
    </row>
    <row r="208" ht="24.75" customHeight="1" spans="1:5">
      <c r="A208" s="91"/>
      <c r="B208" s="125"/>
      <c r="C208" s="128" t="s">
        <v>131</v>
      </c>
      <c r="D208" s="128"/>
      <c r="E208" s="103">
        <v>966.7</v>
      </c>
    </row>
    <row r="209" ht="24.75" customHeight="1" spans="1:5">
      <c r="A209" s="56" t="s">
        <v>113</v>
      </c>
      <c r="B209" s="77"/>
      <c r="C209" s="78"/>
      <c r="D209" s="79"/>
      <c r="E209" s="93">
        <f>C112</f>
        <v>1503</v>
      </c>
    </row>
    <row r="210" ht="24.75" customHeight="1" spans="1:5">
      <c r="A210" s="80"/>
      <c r="B210" s="81"/>
      <c r="C210" s="82" t="s">
        <v>114</v>
      </c>
      <c r="D210" s="82"/>
      <c r="E210" s="97">
        <f>(F56+E185)-(SUM(E187:E196)+SUM(E198:E209))</f>
        <v>3260.12</v>
      </c>
    </row>
    <row r="211" ht="24.75" customHeight="1"/>
  </sheetData>
  <mergeCells count="178">
    <mergeCell ref="A2:F2"/>
    <mergeCell ref="I2:J2"/>
    <mergeCell ref="M2:N2"/>
    <mergeCell ref="A3:C3"/>
    <mergeCell ref="D3:F3"/>
    <mergeCell ref="A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A47:G47"/>
    <mergeCell ref="B48:C48"/>
    <mergeCell ref="D48:E48"/>
    <mergeCell ref="F48:G48"/>
    <mergeCell ref="B49:C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A60:C60"/>
    <mergeCell ref="A62:C62"/>
    <mergeCell ref="A72:C72"/>
    <mergeCell ref="A83:C83"/>
    <mergeCell ref="A92:C92"/>
    <mergeCell ref="A102:C102"/>
    <mergeCell ref="A113:C113"/>
    <mergeCell ref="A130:E130"/>
    <mergeCell ref="A131:B131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B150"/>
    <mergeCell ref="C150:D150"/>
    <mergeCell ref="A151:B151"/>
    <mergeCell ref="C151:D151"/>
    <mergeCell ref="A156:E156"/>
    <mergeCell ref="A157:B157"/>
    <mergeCell ref="C157:D157"/>
    <mergeCell ref="A158:B158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A177:B177"/>
    <mergeCell ref="C177:D177"/>
    <mergeCell ref="A178:B178"/>
    <mergeCell ref="C178:D178"/>
    <mergeCell ref="A183:E183"/>
    <mergeCell ref="A184:B184"/>
    <mergeCell ref="C184:D184"/>
    <mergeCell ref="A185:B185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A209:B209"/>
    <mergeCell ref="C209:D209"/>
    <mergeCell ref="A210:B210"/>
    <mergeCell ref="C210:D210"/>
    <mergeCell ref="A4:A17"/>
    <mergeCell ref="D4:D17"/>
    <mergeCell ref="A186:B208"/>
    <mergeCell ref="A132:B149"/>
    <mergeCell ref="A159:B176"/>
  </mergeCells>
  <conditionalFormatting sqref="C91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3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51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58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60">
    <cfRule type="cellIs" dxfId="4" priority="7" operator="equal">
      <formula>0</formula>
    </cfRule>
  </conditionalFormatting>
  <conditionalFormatting sqref="E178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85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21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63:C7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3:C82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4:C8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6:C90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6:C100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3:C105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06:C11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124:C125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33:E14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62:E169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1:E176">
    <cfRule type="cellIs" dxfId="5" priority="6" operator="equal">
      <formula>0</formula>
    </cfRule>
    <cfRule type="cellIs" dxfId="1" priority="5" operator="greaterThan">
      <formula>0</formula>
    </cfRule>
  </conditionalFormatting>
  <conditionalFormatting sqref="E187:E18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9:E196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98:E208">
    <cfRule type="cellIs" dxfId="5" priority="2" operator="equal">
      <formula>0</formula>
    </cfRule>
    <cfRule type="cellIs" dxfId="1" priority="1" operator="greaterThan">
      <formula>0</formula>
    </cfRule>
  </conditionalFormatting>
  <conditionalFormatting sqref="J4:J51">
    <cfRule type="cellIs" dxfId="5" priority="17" operator="greaterThanOrEqual">
      <formula>0</formula>
    </cfRule>
  </conditionalFormatting>
  <conditionalFormatting sqref="N4:N19">
    <cfRule type="cellIs" dxfId="5" priority="16" operator="greaterThanOrEqual">
      <formula>0</formula>
    </cfRule>
  </conditionalFormatting>
  <conditionalFormatting sqref="C71 C101 C94:C95 C111:C112 C114:C123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E132 E143:E150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59 E170 E177">
    <cfRule type="cellIs" dxfId="5" priority="39" operator="equal">
      <formula>0</formula>
    </cfRule>
    <cfRule type="cellIs" dxfId="1" priority="38" operator="greaterThan">
      <formula>0</formula>
    </cfRule>
  </conditionalFormatting>
  <conditionalFormatting sqref="E186 E197 E20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workbookViewId="0">
      <selection activeCell="C2" sqref="C2:G2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8">
      <c r="A2" s="2" t="s">
        <v>33</v>
      </c>
      <c r="B2" s="3" t="s">
        <v>132</v>
      </c>
      <c r="C2" s="4" cm="1">
        <f ca="1" t="array" ref="C2">INDIRECT("'"&amp;Main!B9&amp;"'!$C$17")</f>
        <v>355.2</v>
      </c>
      <c r="D2" s="4"/>
      <c r="E2" s="4"/>
      <c r="F2" s="4"/>
      <c r="G2" s="4"/>
      <c r="H2" s="43" cm="1">
        <f ca="1" t="array" ref="H2">INDIRECT("'"&amp;Main!B9&amp;"'!$C$15")</f>
        <v>6.9</v>
      </c>
    </row>
    <row r="3" ht="42" customHeight="1" spans="1:7">
      <c r="A3" s="5"/>
      <c r="B3" s="6" t="s">
        <v>133</v>
      </c>
      <c r="C3" s="7">
        <f>E202</f>
        <v>502.709999999998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857.909999999998</v>
      </c>
      <c r="D4" s="10"/>
      <c r="E4" s="10"/>
      <c r="F4" s="10"/>
      <c r="G4" s="10"/>
      <c r="H4" s="14"/>
      <c r="I4" s="50"/>
    </row>
    <row r="5" spans="1:9">
      <c r="A5" s="11" t="s">
        <v>134</v>
      </c>
      <c r="B5" s="11"/>
      <c r="C5" s="12">
        <f>C115</f>
        <v>-11683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70" t="s">
        <v>135</v>
      </c>
      <c r="B10" s="171" t="s">
        <v>52</v>
      </c>
      <c r="C10" s="172"/>
      <c r="D10" s="173" t="s">
        <v>53</v>
      </c>
      <c r="E10" s="182"/>
      <c r="F10" s="44">
        <v>2405</v>
      </c>
      <c r="G10" s="45"/>
      <c r="H10" s="14"/>
      <c r="I10" s="50"/>
    </row>
    <row r="11" ht="24.75" customHeight="1" spans="1:9">
      <c r="A11" s="170"/>
      <c r="B11" s="132" t="s">
        <v>136</v>
      </c>
      <c r="C11" s="133"/>
      <c r="D11" s="156"/>
      <c r="E11" s="183"/>
      <c r="F11" s="44">
        <v>27</v>
      </c>
      <c r="G11" s="45"/>
      <c r="H11" s="14"/>
      <c r="I11" s="50"/>
    </row>
    <row r="12" ht="37.5" customHeight="1" spans="1:9">
      <c r="A12" s="170"/>
      <c r="B12" s="132" t="s">
        <v>137</v>
      </c>
      <c r="C12" s="133"/>
      <c r="D12" s="156"/>
      <c r="E12" s="183"/>
      <c r="F12" s="44">
        <v>17</v>
      </c>
      <c r="G12" s="45"/>
      <c r="H12" s="14"/>
      <c r="I12" s="50"/>
    </row>
    <row r="13" ht="24.75" customHeight="1" spans="1:9">
      <c r="A13" s="170" t="s">
        <v>138</v>
      </c>
      <c r="B13" s="174" t="s">
        <v>139</v>
      </c>
      <c r="C13" s="175"/>
      <c r="D13" s="156"/>
      <c r="E13" s="183"/>
      <c r="F13" s="44">
        <v>1500</v>
      </c>
      <c r="G13" s="45"/>
      <c r="H13" s="14"/>
      <c r="I13" s="50"/>
    </row>
    <row r="14" ht="24.75" customHeight="1" spans="1:9">
      <c r="A14" s="19"/>
      <c r="B14" s="21"/>
      <c r="C14" s="22"/>
      <c r="D14" s="176"/>
      <c r="E14" s="184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3949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70" t="s">
        <v>141</v>
      </c>
      <c r="B22" s="171" t="s">
        <v>142</v>
      </c>
      <c r="C22" s="172"/>
      <c r="D22" s="173" t="s">
        <v>143</v>
      </c>
      <c r="E22" s="182"/>
      <c r="F22" s="185">
        <v>204</v>
      </c>
      <c r="G22" s="186"/>
      <c r="H22" s="14"/>
      <c r="I22" s="50"/>
    </row>
    <row r="23" ht="24.75" customHeight="1" spans="1:9">
      <c r="A23" s="170" t="s">
        <v>141</v>
      </c>
      <c r="B23" s="132" t="s">
        <v>144</v>
      </c>
      <c r="C23" s="133"/>
      <c r="D23" s="177" t="s">
        <v>145</v>
      </c>
      <c r="E23" s="187"/>
      <c r="F23" s="7">
        <v>207.5</v>
      </c>
      <c r="G23" s="7"/>
      <c r="H23" s="14"/>
      <c r="I23" s="50"/>
    </row>
    <row r="24" ht="24.75" customHeight="1" spans="1:9">
      <c r="A24" s="170" t="s">
        <v>146</v>
      </c>
      <c r="B24" s="132" t="s">
        <v>147</v>
      </c>
      <c r="C24" s="133"/>
      <c r="D24" s="177" t="s">
        <v>148</v>
      </c>
      <c r="E24" s="187"/>
      <c r="F24" s="7">
        <v>900</v>
      </c>
      <c r="G24" s="7"/>
      <c r="H24" s="14"/>
      <c r="I24" s="50"/>
    </row>
    <row r="25" ht="24.75" customHeight="1" spans="1:9">
      <c r="A25" s="170" t="s">
        <v>149</v>
      </c>
      <c r="B25" s="132" t="s">
        <v>52</v>
      </c>
      <c r="C25" s="133"/>
      <c r="D25" s="156" t="s">
        <v>53</v>
      </c>
      <c r="E25" s="183"/>
      <c r="F25" s="114">
        <v>2405</v>
      </c>
      <c r="G25" s="115"/>
      <c r="H25" s="14"/>
      <c r="I25" s="50"/>
    </row>
    <row r="26" ht="24.75" customHeight="1" spans="1:9">
      <c r="A26" s="170" t="s">
        <v>150</v>
      </c>
      <c r="B26" s="132" t="s">
        <v>74</v>
      </c>
      <c r="C26" s="133"/>
      <c r="D26" s="156" t="s">
        <v>151</v>
      </c>
      <c r="E26" s="183"/>
      <c r="F26" s="44">
        <v>0</v>
      </c>
      <c r="G26" s="45"/>
      <c r="H26" s="14"/>
      <c r="I26" s="50"/>
    </row>
    <row r="27" ht="41.25" customHeight="1" spans="1:9">
      <c r="A27" s="170"/>
      <c r="B27" s="132" t="s">
        <v>137</v>
      </c>
      <c r="C27" s="133"/>
      <c r="D27" s="156"/>
      <c r="E27" s="183"/>
      <c r="F27" s="44">
        <v>17</v>
      </c>
      <c r="G27" s="45"/>
      <c r="H27" s="14"/>
      <c r="I27" s="50"/>
    </row>
    <row r="28" ht="24.75" customHeight="1" spans="1:9">
      <c r="A28" s="170"/>
      <c r="B28" s="132" t="s">
        <v>136</v>
      </c>
      <c r="C28" s="133"/>
      <c r="D28" s="156"/>
      <c r="E28" s="150"/>
      <c r="F28" s="188">
        <v>27</v>
      </c>
      <c r="G28" s="45"/>
      <c r="H28" s="14"/>
      <c r="I28" s="50"/>
    </row>
    <row r="29" ht="24.75" customHeight="1" spans="1:9">
      <c r="A29" s="170" t="s">
        <v>152</v>
      </c>
      <c r="B29" s="174" t="s">
        <v>66</v>
      </c>
      <c r="C29" s="175"/>
      <c r="D29" s="178" t="s">
        <v>153</v>
      </c>
      <c r="E29" s="189"/>
      <c r="F29" s="44">
        <v>0</v>
      </c>
      <c r="G29" s="45"/>
      <c r="H29" s="14"/>
      <c r="I29" s="50"/>
    </row>
    <row r="30" ht="24.75" customHeight="1" spans="1:9">
      <c r="A30" s="19"/>
      <c r="B30" s="112"/>
      <c r="C30" s="113"/>
      <c r="D30" s="23"/>
      <c r="E30" s="46"/>
      <c r="F30" s="44">
        <v>0</v>
      </c>
      <c r="G30" s="45"/>
      <c r="H30" s="14"/>
      <c r="I30" s="50"/>
    </row>
    <row r="31" ht="24.75" customHeight="1" spans="1:9">
      <c r="A31" s="24"/>
      <c r="B31" s="25"/>
      <c r="C31" s="26"/>
      <c r="D31" s="27" t="s">
        <v>140</v>
      </c>
      <c r="E31" s="47"/>
      <c r="F31" s="48">
        <f>SUM(F22:G30)</f>
        <v>3760.5</v>
      </c>
      <c r="G31" s="49"/>
      <c r="H31" s="14"/>
      <c r="I31" s="50"/>
    </row>
    <row r="32" ht="24.75" customHeight="1" spans="1:9">
      <c r="A32" s="14"/>
      <c r="B32" s="14"/>
      <c r="C32" s="14"/>
      <c r="D32" s="14"/>
      <c r="E32" s="14"/>
      <c r="F32" s="14"/>
      <c r="G32" s="14"/>
      <c r="H32" s="14"/>
      <c r="I32" s="50"/>
    </row>
    <row r="33" ht="24.75" customHeight="1" spans="1:9">
      <c r="A33" s="14"/>
      <c r="B33" s="14"/>
      <c r="C33" s="14"/>
      <c r="D33" s="14"/>
      <c r="E33" s="14"/>
      <c r="F33" s="14"/>
      <c r="G33" s="14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5" s="16"/>
      <c r="C35" s="16"/>
      <c r="D35" s="16"/>
      <c r="E35" s="16"/>
      <c r="F35" s="16"/>
      <c r="G35" s="16"/>
      <c r="H35" s="14"/>
      <c r="I35" s="50"/>
    </row>
    <row r="36" ht="24.75" customHeight="1" spans="1:9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H36" s="14"/>
      <c r="I36" s="50"/>
    </row>
    <row r="37" ht="24.75" customHeight="1" spans="1:9">
      <c r="A37" s="170" t="s">
        <v>154</v>
      </c>
      <c r="B37" s="171" t="s">
        <v>66</v>
      </c>
      <c r="C37" s="172"/>
      <c r="D37" s="173" t="s">
        <v>153</v>
      </c>
      <c r="E37" s="182"/>
      <c r="F37" s="185">
        <v>0</v>
      </c>
      <c r="G37" s="186"/>
      <c r="H37" s="14"/>
      <c r="I37" s="50"/>
    </row>
    <row r="38" ht="24.75" customHeight="1" spans="1:9">
      <c r="A38" s="170"/>
      <c r="B38" s="132" t="s">
        <v>155</v>
      </c>
      <c r="C38" s="133"/>
      <c r="D38" s="156"/>
      <c r="E38" s="190"/>
      <c r="F38" s="7">
        <v>270</v>
      </c>
      <c r="G38" s="7"/>
      <c r="H38" s="14"/>
      <c r="I38" s="50"/>
    </row>
    <row r="39" ht="24.75" customHeight="1" spans="1:9">
      <c r="A39" s="170" t="s">
        <v>154</v>
      </c>
      <c r="B39" s="132" t="s">
        <v>52</v>
      </c>
      <c r="C39" s="133"/>
      <c r="D39" s="156" t="s">
        <v>53</v>
      </c>
      <c r="E39" s="190"/>
      <c r="F39" s="7">
        <v>2405</v>
      </c>
      <c r="G39" s="7"/>
      <c r="H39" s="14"/>
      <c r="I39" s="50"/>
    </row>
    <row r="40" ht="24.75" customHeight="1" spans="1:9">
      <c r="A40" s="170"/>
      <c r="B40" s="132" t="s">
        <v>156</v>
      </c>
      <c r="C40" s="133"/>
      <c r="D40" s="156"/>
      <c r="E40" s="190"/>
      <c r="F40" s="7">
        <v>204</v>
      </c>
      <c r="G40" s="7"/>
      <c r="H40" s="14"/>
      <c r="I40" s="50"/>
    </row>
    <row r="41" ht="24.75" customHeight="1" spans="1:9">
      <c r="A41" s="170" t="s">
        <v>154</v>
      </c>
      <c r="B41" s="132" t="s">
        <v>157</v>
      </c>
      <c r="C41" s="133"/>
      <c r="D41" s="156"/>
      <c r="E41" s="183"/>
      <c r="F41" s="114">
        <v>27</v>
      </c>
      <c r="G41" s="115"/>
      <c r="H41" s="14"/>
      <c r="I41" s="50"/>
    </row>
    <row r="42" ht="24.75" customHeight="1" spans="1:9">
      <c r="A42" s="170" t="s">
        <v>158</v>
      </c>
      <c r="B42" s="132" t="s">
        <v>159</v>
      </c>
      <c r="C42" s="133"/>
      <c r="D42" s="156"/>
      <c r="E42" s="183"/>
      <c r="F42" s="185">
        <v>1000</v>
      </c>
      <c r="G42" s="186"/>
      <c r="H42" s="14"/>
      <c r="I42" s="51"/>
    </row>
    <row r="43" ht="39" customHeight="1" spans="1:9">
      <c r="A43" s="170" t="s">
        <v>160</v>
      </c>
      <c r="B43" s="132" t="s">
        <v>161</v>
      </c>
      <c r="C43" s="133"/>
      <c r="D43" s="132" t="s">
        <v>162</v>
      </c>
      <c r="E43" s="191"/>
      <c r="F43" s="7">
        <v>100</v>
      </c>
      <c r="G43" s="7"/>
      <c r="H43" s="14"/>
      <c r="I43" s="50"/>
    </row>
    <row r="44" ht="41.25" customHeight="1" spans="1:9">
      <c r="A44" s="170" t="s">
        <v>163</v>
      </c>
      <c r="B44" s="132" t="s">
        <v>164</v>
      </c>
      <c r="C44" s="133"/>
      <c r="D44" s="132" t="s">
        <v>165</v>
      </c>
      <c r="E44" s="191"/>
      <c r="F44" s="7">
        <v>500</v>
      </c>
      <c r="G44" s="7"/>
      <c r="H44" s="14"/>
      <c r="I44" s="50"/>
    </row>
    <row r="45" ht="24.75" customHeight="1" spans="1:9">
      <c r="A45" s="179"/>
      <c r="B45" s="174" t="s">
        <v>166</v>
      </c>
      <c r="C45" s="175"/>
      <c r="D45" s="178" t="s">
        <v>167</v>
      </c>
      <c r="E45" s="189"/>
      <c r="F45" s="114">
        <v>800</v>
      </c>
      <c r="G45" s="115"/>
      <c r="H45" s="14"/>
      <c r="I45" s="50"/>
    </row>
    <row r="46" ht="24.75" customHeight="1" spans="1:9">
      <c r="A46" s="19"/>
      <c r="B46" s="21"/>
      <c r="C46" s="22"/>
      <c r="D46" s="21"/>
      <c r="E46" s="22"/>
      <c r="F46" s="44">
        <v>0</v>
      </c>
      <c r="G46" s="45"/>
      <c r="H46" s="14"/>
      <c r="I46" s="50"/>
    </row>
    <row r="47" ht="24.75" customHeight="1" spans="1:9">
      <c r="A47" s="24"/>
      <c r="B47" s="25"/>
      <c r="C47" s="26"/>
      <c r="D47" s="27" t="s">
        <v>140</v>
      </c>
      <c r="E47" s="47"/>
      <c r="F47" s="48">
        <f>SUM(F37:G46)</f>
        <v>5306</v>
      </c>
      <c r="G47" s="49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14"/>
      <c r="B49" s="14"/>
      <c r="C49" s="14"/>
      <c r="D49" s="14"/>
      <c r="E49" s="14"/>
      <c r="F49" s="14"/>
      <c r="G49" s="14"/>
      <c r="H49" s="14"/>
      <c r="I49" s="50"/>
    </row>
    <row r="50" spans="1:9">
      <c r="A50" s="14"/>
      <c r="B50" s="14"/>
      <c r="C50" s="14"/>
      <c r="D50" s="14"/>
      <c r="E50" s="14"/>
      <c r="F50" s="14"/>
      <c r="G50" s="14"/>
      <c r="H50" s="14"/>
      <c r="I50" s="50"/>
    </row>
    <row r="51" ht="18" customHeight="1" spans="1:9">
      <c r="A51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51" s="29"/>
      <c r="C51" s="30"/>
      <c r="D51" s="14"/>
      <c r="E51" s="14"/>
      <c r="F51" s="14"/>
      <c r="G51" s="14"/>
      <c r="H51" s="14"/>
      <c r="I51" s="50"/>
    </row>
    <row r="52" ht="21" spans="1:9">
      <c r="A52" s="31" t="s">
        <v>48</v>
      </c>
      <c r="B52" s="31" t="s">
        <v>49</v>
      </c>
      <c r="C52" s="1" t="s">
        <v>50</v>
      </c>
      <c r="D52" s="14"/>
      <c r="E52" s="14"/>
      <c r="F52" s="14"/>
      <c r="G52" s="14"/>
      <c r="H52" s="14"/>
      <c r="I52" s="50"/>
    </row>
    <row r="53" spans="1:9">
      <c r="A53" s="32" t="s">
        <v>73</v>
      </c>
      <c r="B53" s="33"/>
      <c r="C53" s="34"/>
      <c r="D53" s="14"/>
      <c r="E53" s="14"/>
      <c r="F53" s="14"/>
      <c r="G53" s="14"/>
      <c r="H53" s="14"/>
      <c r="I53" s="50"/>
    </row>
    <row r="54" spans="1:9">
      <c r="A54" s="35" t="s">
        <v>74</v>
      </c>
      <c r="B54" s="36"/>
      <c r="C54" s="180">
        <v>204</v>
      </c>
      <c r="D54" s="14"/>
      <c r="E54" s="14"/>
      <c r="F54" s="14"/>
      <c r="G54" s="14"/>
      <c r="H54" s="14"/>
      <c r="I54" s="50"/>
    </row>
    <row r="55" spans="1:9">
      <c r="A55" s="35" t="s">
        <v>75</v>
      </c>
      <c r="B55" s="36"/>
      <c r="C55" s="180">
        <v>207.5</v>
      </c>
      <c r="D55" s="14"/>
      <c r="E55" s="14"/>
      <c r="F55" s="14"/>
      <c r="G55" s="14"/>
      <c r="H55" s="14"/>
      <c r="I55" s="50"/>
    </row>
    <row r="56" spans="1:9">
      <c r="A56" s="38" t="s">
        <v>76</v>
      </c>
      <c r="B56" s="36"/>
      <c r="C56" s="180">
        <v>0</v>
      </c>
      <c r="D56" s="14"/>
      <c r="E56" s="14"/>
      <c r="F56" s="14"/>
      <c r="G56" s="14"/>
      <c r="H56" s="14"/>
      <c r="I56" s="50"/>
    </row>
    <row r="57" spans="1:9">
      <c r="A57" s="35" t="s">
        <v>59</v>
      </c>
      <c r="B57" s="39"/>
      <c r="C57" s="180">
        <v>0</v>
      </c>
      <c r="D57" s="14"/>
      <c r="E57" s="14"/>
      <c r="F57" s="14"/>
      <c r="G57" s="14"/>
      <c r="H57" s="14"/>
      <c r="I57" s="50"/>
    </row>
    <row r="58" spans="1:9">
      <c r="A58" s="181"/>
      <c r="B58" s="39"/>
      <c r="C58" s="180">
        <v>0</v>
      </c>
      <c r="D58" s="14"/>
      <c r="E58" s="14"/>
      <c r="F58" s="14"/>
      <c r="G58" s="14"/>
      <c r="H58" s="14"/>
      <c r="I58" s="50"/>
    </row>
    <row r="59" spans="1:9">
      <c r="A59" s="181"/>
      <c r="B59" s="39"/>
      <c r="C59" s="180">
        <v>0</v>
      </c>
      <c r="D59" s="14"/>
      <c r="E59" s="14"/>
      <c r="F59" s="14"/>
      <c r="G59" s="14"/>
      <c r="H59" s="14"/>
      <c r="I59" s="50"/>
    </row>
    <row r="60" spans="1:9">
      <c r="A60" s="181"/>
      <c r="B60" s="39"/>
      <c r="C60" s="180">
        <v>0</v>
      </c>
      <c r="D60" s="14"/>
      <c r="E60" s="14"/>
      <c r="F60" s="14"/>
      <c r="G60" s="14"/>
      <c r="H60" s="14"/>
      <c r="I60" s="50"/>
    </row>
    <row r="61" spans="1:9">
      <c r="A61" s="181"/>
      <c r="B61" s="39"/>
      <c r="C61" s="180">
        <v>0</v>
      </c>
      <c r="D61" s="14"/>
      <c r="E61" s="14"/>
      <c r="F61" s="14"/>
      <c r="G61" s="14"/>
      <c r="H61" s="14"/>
      <c r="I61" s="50"/>
    </row>
    <row r="62" spans="1:9">
      <c r="A62" s="41"/>
      <c r="B62" s="121" t="s">
        <v>77</v>
      </c>
      <c r="C62" s="37">
        <f>SUM(C54:C61)</f>
        <v>411.5</v>
      </c>
      <c r="D62" s="14"/>
      <c r="E62" s="14"/>
      <c r="F62" s="14"/>
      <c r="G62" s="14"/>
      <c r="H62" s="14"/>
      <c r="I62" s="50"/>
    </row>
    <row r="63" spans="1:9">
      <c r="A63" s="32" t="s">
        <v>78</v>
      </c>
      <c r="B63" s="33"/>
      <c r="C63" s="34"/>
      <c r="D63" s="14"/>
      <c r="E63" s="14"/>
      <c r="F63" s="14"/>
      <c r="G63" s="14"/>
      <c r="H63" s="14"/>
      <c r="I63" s="50"/>
    </row>
    <row r="64" spans="1:9">
      <c r="A64" s="35" t="s">
        <v>79</v>
      </c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 t="s">
        <v>80</v>
      </c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35" t="s">
        <v>81</v>
      </c>
      <c r="B66" s="36"/>
      <c r="C66" s="37">
        <v>0</v>
      </c>
      <c r="D66" s="14"/>
      <c r="E66" s="14"/>
      <c r="F66" s="14"/>
      <c r="G66" s="14"/>
      <c r="H66" s="14"/>
      <c r="I66" s="50"/>
    </row>
    <row r="67" spans="1:9">
      <c r="A67" s="35" t="s">
        <v>82</v>
      </c>
      <c r="B67" s="36"/>
      <c r="C67" s="37">
        <v>0</v>
      </c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52"/>
      <c r="B73" s="121" t="s">
        <v>77</v>
      </c>
      <c r="C73" s="37">
        <f>SUM(C64:C72)</f>
        <v>0</v>
      </c>
      <c r="D73" s="14"/>
      <c r="E73" s="14"/>
      <c r="F73" s="14"/>
      <c r="G73" s="14"/>
      <c r="H73" s="14"/>
      <c r="I73" s="50"/>
    </row>
    <row r="74" spans="1:9">
      <c r="A74" s="32" t="s">
        <v>83</v>
      </c>
      <c r="B74" s="33"/>
      <c r="C74" s="34"/>
      <c r="D74" s="14"/>
      <c r="E74" s="14"/>
      <c r="F74" s="14"/>
      <c r="G74" s="14"/>
      <c r="H74" s="14"/>
      <c r="I74" s="50"/>
    </row>
    <row r="75" spans="1:9">
      <c r="A75" s="35" t="s">
        <v>84</v>
      </c>
      <c r="B75" s="36" t="s">
        <v>85</v>
      </c>
      <c r="C75" s="37">
        <v>0</v>
      </c>
      <c r="D75" s="14"/>
      <c r="E75" s="14"/>
      <c r="F75" s="14"/>
      <c r="G75" s="14"/>
      <c r="H75" s="14"/>
      <c r="I75" s="50"/>
    </row>
    <row r="76" spans="1:9">
      <c r="A76" s="35" t="s">
        <v>86</v>
      </c>
      <c r="B76" s="36" t="s">
        <v>87</v>
      </c>
      <c r="C76" s="37">
        <v>0</v>
      </c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52"/>
      <c r="B82" s="121" t="s">
        <v>88</v>
      </c>
      <c r="C82" s="37">
        <f>SUM(C75:C81)</f>
        <v>0</v>
      </c>
      <c r="D82" s="14"/>
      <c r="E82" s="14"/>
      <c r="F82" s="14"/>
      <c r="G82" s="14"/>
      <c r="H82" s="14"/>
      <c r="I82" s="50"/>
    </row>
    <row r="83" spans="1:9">
      <c r="A83" s="32" t="s">
        <v>89</v>
      </c>
      <c r="B83" s="33"/>
      <c r="C83" s="34"/>
      <c r="D83" s="14"/>
      <c r="E83" s="14"/>
      <c r="F83" s="14"/>
      <c r="G83" s="14"/>
      <c r="H83" s="14"/>
      <c r="I83" s="50"/>
    </row>
    <row r="84" spans="1:9">
      <c r="A84" s="35" t="s">
        <v>90</v>
      </c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spans="1:9">
      <c r="A90" s="35"/>
      <c r="B90" s="36"/>
      <c r="C90" s="37">
        <v>0</v>
      </c>
      <c r="D90" s="14"/>
      <c r="E90" s="14"/>
      <c r="F90" s="14"/>
      <c r="G90" s="14"/>
      <c r="H90" s="14"/>
      <c r="I90" s="50"/>
    </row>
    <row r="9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spans="1:9">
      <c r="A92" s="52"/>
      <c r="B92" s="121" t="s">
        <v>91</v>
      </c>
      <c r="C92" s="37">
        <f>SUM(C84:C91)</f>
        <v>0</v>
      </c>
      <c r="D92" s="14"/>
      <c r="E92" s="14"/>
      <c r="F92" s="14"/>
      <c r="G92" s="14"/>
      <c r="H92" s="14"/>
      <c r="I92" s="50"/>
    </row>
    <row r="93" spans="1:9">
      <c r="A93" s="32" t="s">
        <v>92</v>
      </c>
      <c r="B93" s="33"/>
      <c r="C93" s="34"/>
      <c r="D93" s="14"/>
      <c r="E93" s="14"/>
      <c r="F93" s="14"/>
      <c r="G93" s="14"/>
      <c r="H93" s="14"/>
      <c r="I93" s="50"/>
    </row>
    <row r="94" ht="20.25" customHeight="1" spans="1:9">
      <c r="A94" s="101" t="s">
        <v>93</v>
      </c>
      <c r="B94" s="104" t="s">
        <v>94</v>
      </c>
      <c r="C94" s="103">
        <v>600</v>
      </c>
      <c r="D94" s="14"/>
      <c r="E94" s="14"/>
      <c r="F94" s="14"/>
      <c r="G94" s="14"/>
      <c r="H94" s="14"/>
      <c r="I94" s="50"/>
    </row>
    <row r="95" ht="20.25" customHeight="1" spans="1:9">
      <c r="A95" s="105" t="s">
        <v>95</v>
      </c>
      <c r="B95" s="106" t="s">
        <v>96</v>
      </c>
      <c r="C95" s="103">
        <v>68</v>
      </c>
      <c r="D95" s="14"/>
      <c r="E95" s="14"/>
      <c r="F95" s="14"/>
      <c r="G95" s="14"/>
      <c r="H95" s="14"/>
      <c r="I95" s="50"/>
    </row>
    <row r="96" ht="78.75" customHeight="1" spans="1:9">
      <c r="A96" s="101" t="s">
        <v>97</v>
      </c>
      <c r="B96" s="102" t="s">
        <v>168</v>
      </c>
      <c r="C96" s="103">
        <v>79</v>
      </c>
      <c r="D96" s="14"/>
      <c r="E96" s="14"/>
      <c r="F96" s="14"/>
      <c r="G96" s="14"/>
      <c r="H96" s="14"/>
      <c r="I96" s="50"/>
    </row>
    <row r="97" ht="24.75" customHeight="1" spans="1:9">
      <c r="A97" s="101" t="s">
        <v>99</v>
      </c>
      <c r="B97" s="102" t="s">
        <v>169</v>
      </c>
      <c r="C97" s="103">
        <v>870</v>
      </c>
      <c r="D97" s="14"/>
      <c r="E97" s="68"/>
      <c r="F97" s="14"/>
      <c r="G97" s="14"/>
      <c r="H97" s="14"/>
      <c r="I97" s="50"/>
    </row>
    <row r="98" ht="20.2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0.2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0.25" customHeight="1" spans="1:9">
      <c r="A100" s="35"/>
      <c r="B100" s="36"/>
      <c r="C100" s="37">
        <v>0</v>
      </c>
      <c r="D100" s="14"/>
      <c r="E100" s="14"/>
      <c r="F100" s="14"/>
      <c r="G100" s="14"/>
      <c r="H100" s="14"/>
      <c r="I100" s="50"/>
    </row>
    <row r="101" ht="20.25" customHeight="1" spans="1:9">
      <c r="A101" s="35"/>
      <c r="B101" s="36"/>
      <c r="C101" s="37">
        <v>0</v>
      </c>
      <c r="D101" s="14"/>
      <c r="E101" s="14"/>
      <c r="F101" s="14"/>
      <c r="G101" s="14"/>
      <c r="H101" s="14"/>
      <c r="I101" s="50"/>
    </row>
    <row r="102" spans="1:9">
      <c r="A102" s="40"/>
      <c r="B102" s="121" t="s">
        <v>77</v>
      </c>
      <c r="C102" s="37">
        <f>SUM(C94:C101)</f>
        <v>1617</v>
      </c>
      <c r="D102" s="14"/>
      <c r="E102" s="14"/>
      <c r="F102" s="14"/>
      <c r="G102" s="14"/>
      <c r="H102" s="14"/>
      <c r="I102" s="50"/>
    </row>
    <row r="103" spans="1:9">
      <c r="A103" s="52"/>
      <c r="B103" s="121" t="s">
        <v>101</v>
      </c>
      <c r="C103" s="37">
        <f>C62+C73+C82+C92+C102</f>
        <v>2028.5</v>
      </c>
      <c r="D103" s="14"/>
      <c r="E103" s="14"/>
      <c r="F103" s="14"/>
      <c r="G103" s="14"/>
      <c r="H103" s="14"/>
      <c r="I103" s="50"/>
    </row>
    <row r="104" spans="1:9">
      <c r="A104" s="192" t="s">
        <v>102</v>
      </c>
      <c r="B104" s="193"/>
      <c r="C104" s="194"/>
      <c r="D104" s="14"/>
      <c r="E104" s="14"/>
      <c r="F104" s="14"/>
      <c r="G104" s="14"/>
      <c r="H104" s="14"/>
      <c r="I104" s="50"/>
    </row>
    <row r="105" spans="1:9">
      <c r="A105" s="107" t="s">
        <v>103</v>
      </c>
      <c r="B105" s="36"/>
      <c r="C105" s="37">
        <f>((('April 2024 - June 2024'!E133+'April 2024 - June 2024'!E160+'April 2024 - June 2024'!E187))+SUM(E125+E156+E183))-'April 2024 - June 2024'!C114</f>
        <v>-9383</v>
      </c>
      <c r="D105" s="14"/>
      <c r="E105" s="69"/>
      <c r="F105" s="14"/>
      <c r="G105" s="14"/>
      <c r="H105" s="14"/>
      <c r="I105" s="50"/>
    </row>
    <row r="106" spans="1:9">
      <c r="A106" s="107" t="s">
        <v>104</v>
      </c>
      <c r="B106" s="36"/>
      <c r="C106" s="37">
        <f>((('April 2024 - June 2024'!E134+'April 2024 - June 2024'!E161+'April 2024 - June 2024'!E188))+SUM(E126+E157+E184))-'April 2024 - June 2024'!C115</f>
        <v>0</v>
      </c>
      <c r="D106" s="14"/>
      <c r="E106" s="14"/>
      <c r="F106" s="14"/>
      <c r="G106" s="14"/>
      <c r="H106" s="14"/>
      <c r="I106" s="50"/>
    </row>
    <row r="107" spans="1:9">
      <c r="A107" s="107" t="s">
        <v>105</v>
      </c>
      <c r="B107" s="36"/>
      <c r="C107" s="37">
        <f>(((('April 2024 - June 2024'!E135+'April 2024 - June 2024'!E162+'April 2024 - June 2024'!E189)))+SUM(E127+E158+E185))-'April 2024 - June 2024'!C116</f>
        <v>-2300</v>
      </c>
      <c r="D107" s="14"/>
      <c r="E107" s="14"/>
      <c r="F107" s="14"/>
      <c r="G107" s="14"/>
      <c r="H107" s="14"/>
      <c r="I107" s="50"/>
    </row>
    <row r="108" ht="58.5" customHeight="1" spans="1:9">
      <c r="A108" s="101" t="s">
        <v>106</v>
      </c>
      <c r="B108" s="36"/>
      <c r="C108" s="37">
        <f>(((('April 2024 - June 2024'!E136+'April 2024 - June 2024'!E163+'April 2024 - June 2024'!E190)))+SUM(E128+E159+E186))-'April 2024 - June 2024'!C117</f>
        <v>0</v>
      </c>
      <c r="D108" s="14"/>
      <c r="E108" s="14"/>
      <c r="F108" s="14"/>
      <c r="G108" s="14"/>
      <c r="H108" s="14"/>
      <c r="I108" s="50"/>
    </row>
    <row r="109" ht="42" customHeight="1" spans="1:9">
      <c r="A109" s="101" t="s">
        <v>107</v>
      </c>
      <c r="B109" s="36"/>
      <c r="C109" s="37">
        <f>(((('April 2024 - June 2024'!E137+'April 2024 - June 2024'!E164+'April 2024 - June 2024'!E191)))+SUM(E129+E160+E187))-'April 2024 - June 2024'!C118</f>
        <v>0</v>
      </c>
      <c r="D109" s="14"/>
      <c r="E109" s="195"/>
      <c r="F109" s="14"/>
      <c r="G109" s="14"/>
      <c r="H109" s="14"/>
      <c r="I109" s="50"/>
    </row>
    <row r="110" spans="1:9">
      <c r="A110" s="35"/>
      <c r="B110" s="36"/>
      <c r="C110" s="37">
        <f>(((('April 2024 - June 2024'!E138+'April 2024 - June 2024'!E165+'April 2024 - June 2024'!E192)))+SUM(E130+E161+E188))-'April 2024 - June 2024'!C119</f>
        <v>0</v>
      </c>
      <c r="D110" s="14"/>
      <c r="E110" s="14"/>
      <c r="F110" s="14"/>
      <c r="G110" s="14"/>
      <c r="H110" s="14"/>
      <c r="I110" s="50"/>
    </row>
    <row r="111" spans="1:9">
      <c r="A111" s="35"/>
      <c r="B111" s="36"/>
      <c r="C111" s="37">
        <f>(((('April 2024 - June 2024'!E139+'April 2024 - June 2024'!E166+'April 2024 - June 2024'!E192)))+SUM(E131+E162+E189))-'April 2024 - June 2024'!C120</f>
        <v>0</v>
      </c>
      <c r="D111" s="14"/>
      <c r="E111" s="14"/>
      <c r="F111" s="14"/>
      <c r="G111" s="14"/>
      <c r="H111" s="14"/>
      <c r="I111" s="50"/>
    </row>
    <row r="112" spans="1:9">
      <c r="A112" s="35"/>
      <c r="B112" s="36"/>
      <c r="C112" s="37">
        <f>(((('April 2024 - June 2024'!E140+'April 2024 - June 2024'!E167+'April 2024 - June 2024'!E194)))+SUM(E132+E163+E190))-'April 2024 - June 2024'!C121</f>
        <v>0</v>
      </c>
      <c r="D112" s="14"/>
      <c r="E112" s="14"/>
      <c r="F112" s="14"/>
      <c r="G112" s="14"/>
      <c r="H112" s="14"/>
      <c r="I112" s="50"/>
    </row>
    <row r="113" spans="1:9">
      <c r="A113" s="35"/>
      <c r="B113" s="36"/>
      <c r="C113" s="37">
        <f>(((('April 2024 - June 2024'!E141+'April 2024 - June 2024'!E168+'April 2024 - June 2024'!E195)))+SUM(E133+E164+E191))-'April 2024 - June 2024'!C122</f>
        <v>0</v>
      </c>
      <c r="D113" s="14"/>
      <c r="E113" s="14"/>
      <c r="F113" s="14"/>
      <c r="G113" s="14"/>
      <c r="H113" s="14"/>
      <c r="I113" s="50"/>
    </row>
    <row r="114" spans="1:9">
      <c r="A114" s="35"/>
      <c r="B114" s="36"/>
      <c r="C114" s="37">
        <f>(((('April 2024 - June 2024'!E142+'April 2024 - June 2024'!E169+'April 2024 - June 2024'!E196)))+SUM(E134+E165+E192))-'April 2024 - June 2024'!C123</f>
        <v>0</v>
      </c>
      <c r="D114" s="14"/>
      <c r="E114" s="14"/>
      <c r="F114" s="14"/>
      <c r="G114" s="14"/>
      <c r="H114" s="14"/>
      <c r="I114" s="50"/>
    </row>
    <row r="115" spans="1:9">
      <c r="A115" s="52"/>
      <c r="B115" s="121" t="s">
        <v>108</v>
      </c>
      <c r="C115" s="37">
        <f>SUM(C105:C114)</f>
        <v>-11683</v>
      </c>
      <c r="D115" s="14"/>
      <c r="E115" s="14"/>
      <c r="F115" s="14"/>
      <c r="G115" s="14"/>
      <c r="H115" s="14"/>
      <c r="I115" s="50"/>
    </row>
    <row r="116" spans="1:9">
      <c r="A116" s="52"/>
      <c r="B116" s="121" t="s">
        <v>109</v>
      </c>
      <c r="C116" s="37">
        <f>ABS(C103+ABS(C115))</f>
        <v>13711.5</v>
      </c>
      <c r="D116" s="14"/>
      <c r="E116" s="14"/>
      <c r="F116" s="14"/>
      <c r="G116" s="14"/>
      <c r="H116" s="14"/>
      <c r="I116" s="50"/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14"/>
      <c r="B119" s="14"/>
      <c r="C119" s="14"/>
      <c r="D119" s="14"/>
      <c r="E119" s="14"/>
      <c r="F119" s="14"/>
      <c r="G119" s="14"/>
      <c r="H119" s="14"/>
      <c r="I119" s="50"/>
    </row>
    <row r="120" ht="24.75" customHeight="1" spans="1:9">
      <c r="A120" s="14"/>
      <c r="B120" s="14"/>
      <c r="C120" s="14"/>
      <c r="D120" s="14"/>
      <c r="E120" s="14"/>
      <c r="F120" s="14"/>
      <c r="G120" s="14"/>
      <c r="H120" s="14"/>
      <c r="I120" s="50"/>
    </row>
    <row r="121" ht="24.75" customHeight="1" spans="1:9">
      <c r="A121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21" s="54"/>
      <c r="C121" s="54"/>
      <c r="D121" s="54"/>
      <c r="E121" s="55"/>
      <c r="F121" s="14"/>
      <c r="G121" s="14"/>
      <c r="H121" s="14"/>
      <c r="I121" s="50"/>
    </row>
    <row r="122" ht="24.75" customHeight="1" spans="1:9">
      <c r="A122" s="53" t="s">
        <v>110</v>
      </c>
      <c r="B122" s="55"/>
      <c r="C122" s="53" t="s">
        <v>49</v>
      </c>
      <c r="D122" s="55"/>
      <c r="E122" s="70" t="s">
        <v>50</v>
      </c>
      <c r="F122" s="14"/>
      <c r="G122" s="14"/>
      <c r="H122" s="14"/>
      <c r="I122" s="50"/>
    </row>
    <row r="123" ht="24.75" customHeight="1" spans="1:9">
      <c r="A123" s="56" t="str">
        <f>"Balance Brought Forward From "&amp;IF(Main!B2,TEXT(EDATE(Main!B3,3)-1,"mmmm yyyy"),TEXT(Main!B3+((Main!B5-Main!B3)*3+3),"mmmm yyyy"))</f>
        <v>Balance Brought Forward From July 2024</v>
      </c>
      <c r="B123" s="57"/>
      <c r="C123" s="58"/>
      <c r="D123" s="58"/>
      <c r="E123" s="94">
        <f>'April 2024 - June 2024'!E210</f>
        <v>3260.12</v>
      </c>
      <c r="F123" s="14"/>
      <c r="G123" s="14"/>
      <c r="H123" s="68"/>
      <c r="I123" s="50"/>
    </row>
    <row r="124" ht="24.75" customHeight="1" spans="1:9">
      <c r="A124" s="85" t="s">
        <v>92</v>
      </c>
      <c r="B124" s="123"/>
      <c r="C124" s="61" t="s">
        <v>111</v>
      </c>
      <c r="D124" s="62"/>
      <c r="E124" s="72"/>
      <c r="F124" s="14"/>
      <c r="G124" s="14"/>
      <c r="H124" s="14"/>
      <c r="I124" s="50"/>
    </row>
    <row r="125" ht="29.25" customHeight="1" spans="1:9">
      <c r="A125" s="89"/>
      <c r="B125" s="124"/>
      <c r="C125" s="65" t="s">
        <v>170</v>
      </c>
      <c r="D125" s="66"/>
      <c r="E125" s="37">
        <v>1000</v>
      </c>
      <c r="F125" s="14"/>
      <c r="G125" s="14"/>
      <c r="H125" s="14"/>
      <c r="I125" s="50"/>
    </row>
    <row r="126" ht="29.2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9.2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9.2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37">
        <v>0</v>
      </c>
      <c r="F133" s="14"/>
      <c r="G133" s="14"/>
      <c r="H133" s="14"/>
      <c r="I133" s="50"/>
    </row>
    <row r="134" ht="24.75" customHeight="1" spans="1:9">
      <c r="A134" s="89"/>
      <c r="B134" s="124"/>
      <c r="C134" s="65"/>
      <c r="D134" s="66"/>
      <c r="E134" s="37">
        <v>0</v>
      </c>
      <c r="F134" s="14"/>
      <c r="G134" s="14"/>
      <c r="H134" s="14"/>
      <c r="I134" s="50"/>
    </row>
    <row r="135" ht="24.75" customHeight="1" spans="1:9">
      <c r="A135" s="89"/>
      <c r="B135" s="124"/>
      <c r="C135" s="67" t="s">
        <v>112</v>
      </c>
      <c r="D135" s="62"/>
      <c r="E135" s="72"/>
      <c r="F135" s="14"/>
      <c r="G135" s="14"/>
      <c r="H135" s="14"/>
      <c r="I135" s="50"/>
    </row>
    <row r="136" ht="40.5" customHeight="1" spans="1:9">
      <c r="A136" s="89"/>
      <c r="B136" s="124"/>
      <c r="C136" s="128" t="s">
        <v>171</v>
      </c>
      <c r="D136" s="128"/>
      <c r="E136" s="103">
        <v>0</v>
      </c>
      <c r="F136" s="14"/>
      <c r="G136" s="14"/>
      <c r="H136" s="14"/>
      <c r="I136" s="50"/>
    </row>
    <row r="137" ht="40.5" customHeight="1" spans="1:9">
      <c r="A137" s="89"/>
      <c r="B137" s="124"/>
      <c r="C137" s="128" t="s">
        <v>123</v>
      </c>
      <c r="D137" s="128"/>
      <c r="E137" s="103">
        <v>788</v>
      </c>
      <c r="F137" s="14"/>
      <c r="G137" s="14"/>
      <c r="H137" s="14"/>
      <c r="I137" s="50"/>
    </row>
    <row r="138" ht="40.5" customHeight="1" spans="1:9">
      <c r="A138" s="89"/>
      <c r="B138" s="124"/>
      <c r="C138" s="128" t="s">
        <v>172</v>
      </c>
      <c r="D138" s="128"/>
      <c r="E138" s="103">
        <v>318</v>
      </c>
      <c r="F138" s="14"/>
      <c r="G138" s="14"/>
      <c r="H138" s="14"/>
      <c r="I138" s="50"/>
    </row>
    <row r="139" ht="40.5" customHeight="1" spans="1:9">
      <c r="A139" s="89"/>
      <c r="B139" s="124"/>
      <c r="C139" s="128" t="s">
        <v>173</v>
      </c>
      <c r="D139" s="128"/>
      <c r="E139" s="103">
        <v>600</v>
      </c>
      <c r="F139" s="14"/>
      <c r="G139" s="14"/>
      <c r="H139" s="14"/>
      <c r="I139" s="50"/>
    </row>
    <row r="140" ht="24.75" customHeight="1" spans="1:9">
      <c r="A140" s="89"/>
      <c r="B140" s="124"/>
      <c r="C140" s="128" t="s">
        <v>174</v>
      </c>
      <c r="D140" s="128"/>
      <c r="E140" s="103">
        <v>264</v>
      </c>
      <c r="F140" s="14"/>
      <c r="G140" s="14"/>
      <c r="H140" s="14"/>
      <c r="I140" s="50"/>
    </row>
    <row r="141" ht="24.75" customHeight="1" spans="1:9">
      <c r="A141" s="89"/>
      <c r="B141" s="124"/>
      <c r="C141" s="128" t="s">
        <v>175</v>
      </c>
      <c r="D141" s="128"/>
      <c r="E141" s="103">
        <v>60</v>
      </c>
      <c r="F141" s="14"/>
      <c r="G141" s="14"/>
      <c r="H141" s="14"/>
      <c r="I141" s="50"/>
    </row>
    <row r="142" ht="24.75" customHeight="1" spans="1:9">
      <c r="A142" s="89"/>
      <c r="B142" s="124"/>
      <c r="C142" s="128" t="s">
        <v>147</v>
      </c>
      <c r="D142" s="128"/>
      <c r="E142" s="103">
        <v>900</v>
      </c>
      <c r="F142" s="14"/>
      <c r="G142" s="14"/>
      <c r="H142" s="14"/>
      <c r="I142" s="50"/>
    </row>
    <row r="143" ht="24.75" customHeight="1" spans="1:9">
      <c r="A143" s="89"/>
      <c r="B143" s="124"/>
      <c r="C143" s="128" t="s">
        <v>176</v>
      </c>
      <c r="D143" s="128"/>
      <c r="E143" s="103">
        <v>204</v>
      </c>
      <c r="F143" s="14"/>
      <c r="G143" s="14"/>
      <c r="H143" s="14"/>
      <c r="I143" s="50"/>
    </row>
    <row r="144" ht="24.75" customHeight="1" spans="1:9">
      <c r="A144" s="89"/>
      <c r="B144" s="124"/>
      <c r="C144" s="128" t="s">
        <v>145</v>
      </c>
      <c r="D144" s="128"/>
      <c r="E144" s="103">
        <v>207.5</v>
      </c>
      <c r="F144" s="14"/>
      <c r="G144" s="14"/>
      <c r="H144" s="14"/>
      <c r="I144" s="50"/>
    </row>
    <row r="145" ht="24.75" customHeight="1" spans="1:9">
      <c r="A145" s="91"/>
      <c r="B145" s="125"/>
      <c r="C145" s="160" t="s">
        <v>177</v>
      </c>
      <c r="D145" s="160"/>
      <c r="E145" s="103">
        <v>139.28</v>
      </c>
      <c r="F145" s="14"/>
      <c r="G145" s="14"/>
      <c r="H145" s="14"/>
      <c r="I145" s="50"/>
    </row>
    <row r="146" ht="24.75" customHeight="1" spans="1:9">
      <c r="A146" s="56" t="s">
        <v>113</v>
      </c>
      <c r="B146" s="77"/>
      <c r="C146" s="78"/>
      <c r="D146" s="79"/>
      <c r="E146" s="93">
        <f>C103</f>
        <v>2028.5</v>
      </c>
      <c r="F146" s="14"/>
      <c r="G146" s="14"/>
      <c r="H146" s="14"/>
      <c r="I146" s="50"/>
    </row>
    <row r="147" ht="24.75" customHeight="1" spans="1:9">
      <c r="A147" s="80"/>
      <c r="B147" s="81"/>
      <c r="C147" s="82" t="s">
        <v>114</v>
      </c>
      <c r="D147" s="82"/>
      <c r="E147" s="94">
        <f>(F16+E123)-(SUM(E125:E134)+SUM(E136:E146))</f>
        <v>699.839999999998</v>
      </c>
      <c r="F147" s="14"/>
      <c r="G147" s="14"/>
      <c r="H147" s="14"/>
      <c r="I147" s="50"/>
    </row>
    <row r="148" ht="24.75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24.75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24.75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24.75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24.75" customHeight="1" spans="1:9">
      <c r="A152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52" s="54"/>
      <c r="C152" s="54"/>
      <c r="D152" s="54"/>
      <c r="E152" s="55"/>
      <c r="F152" s="14"/>
      <c r="G152" s="14"/>
      <c r="H152" s="14"/>
      <c r="I152" s="50"/>
    </row>
    <row r="153" ht="24.75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24.75" customHeight="1" spans="1:9">
      <c r="A154" s="56" t="str">
        <f>"Balance Brought Forward From "&amp;IF(Main!B2,TEXT(EDATE(Main!B3,4)-1,"mmmm yyyy"),TEXT(Main!B3+((Main!B5-Main!B3)*4+3),"mmmm yyyy"))</f>
        <v>Balance Brought Forward From August 2024</v>
      </c>
      <c r="B154" s="57"/>
      <c r="C154" s="58"/>
      <c r="D154" s="58"/>
      <c r="E154" s="94">
        <f>E147</f>
        <v>699.839999999998</v>
      </c>
      <c r="F154" s="14"/>
      <c r="G154" s="14"/>
      <c r="H154" s="14"/>
      <c r="I154" s="50"/>
    </row>
    <row r="155" ht="24.75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178</v>
      </c>
      <c r="D158" s="66"/>
      <c r="E158" s="37">
        <v>500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37">
        <v>0</v>
      </c>
      <c r="F160" s="14"/>
      <c r="G160" s="14"/>
      <c r="H160" s="14"/>
      <c r="I160" s="50"/>
    </row>
    <row r="161" ht="24.75" customHeight="1" spans="1:9">
      <c r="A161" s="89"/>
      <c r="B161" s="90"/>
      <c r="C161" s="65"/>
      <c r="D161" s="66"/>
      <c r="E161" s="37">
        <v>0</v>
      </c>
      <c r="F161" s="14"/>
      <c r="G161" s="14"/>
      <c r="H161" s="14"/>
      <c r="I161" s="50"/>
    </row>
    <row r="162" ht="24.75" customHeight="1" spans="1:9">
      <c r="A162" s="89"/>
      <c r="B162" s="90"/>
      <c r="C162" s="65"/>
      <c r="D162" s="66"/>
      <c r="E162" s="37">
        <v>0</v>
      </c>
      <c r="F162" s="14"/>
      <c r="G162" s="14"/>
      <c r="H162" s="14"/>
      <c r="I162" s="50"/>
    </row>
    <row r="163" ht="24.75" customHeight="1" spans="1:9">
      <c r="A163" s="89"/>
      <c r="B163" s="90"/>
      <c r="C163" s="65"/>
      <c r="D163" s="66"/>
      <c r="E163" s="37">
        <v>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37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37">
        <v>0</v>
      </c>
      <c r="F165" s="14"/>
      <c r="G165" s="14"/>
      <c r="H165" s="14"/>
      <c r="I165" s="50"/>
    </row>
    <row r="166" ht="24.75" customHeight="1" spans="1:9">
      <c r="A166" s="89"/>
      <c r="B166" s="90"/>
      <c r="C166" s="67" t="s">
        <v>112</v>
      </c>
      <c r="D166" s="62"/>
      <c r="E166" s="72"/>
      <c r="F166" s="14"/>
      <c r="G166" s="14"/>
      <c r="H166" s="14"/>
      <c r="I166" s="50"/>
    </row>
    <row r="167" ht="24.75" customHeight="1" spans="1:9">
      <c r="A167" s="89"/>
      <c r="B167" s="90"/>
      <c r="C167" s="128" t="s">
        <v>123</v>
      </c>
      <c r="D167" s="128"/>
      <c r="E167" s="103">
        <v>72</v>
      </c>
      <c r="F167" s="14"/>
      <c r="G167" s="14"/>
      <c r="H167" s="14"/>
      <c r="I167" s="50"/>
    </row>
    <row r="168" ht="24.75" customHeight="1" spans="1:9">
      <c r="A168" s="89"/>
      <c r="B168" s="90"/>
      <c r="C168" s="128" t="s">
        <v>179</v>
      </c>
      <c r="D168" s="128"/>
      <c r="E168" s="103">
        <v>55.3</v>
      </c>
      <c r="F168" s="14"/>
      <c r="G168" s="14"/>
      <c r="H168" s="14"/>
      <c r="I168" s="50"/>
    </row>
    <row r="169" ht="24.75" customHeight="1" spans="1:9">
      <c r="A169" s="89"/>
      <c r="B169" s="90"/>
      <c r="C169" s="128" t="s">
        <v>180</v>
      </c>
      <c r="D169" s="128"/>
      <c r="E169" s="103">
        <v>85</v>
      </c>
      <c r="F169" s="14"/>
      <c r="G169" s="14"/>
      <c r="H169" s="14"/>
      <c r="I169" s="50"/>
    </row>
    <row r="170" ht="24.75" customHeight="1" spans="1:9">
      <c r="A170" s="89"/>
      <c r="B170" s="90"/>
      <c r="C170" s="128" t="s">
        <v>175</v>
      </c>
      <c r="D170" s="128"/>
      <c r="E170" s="103">
        <v>630</v>
      </c>
      <c r="F170" s="14"/>
      <c r="G170" s="14"/>
      <c r="H170" s="14"/>
      <c r="I170" s="50"/>
    </row>
    <row r="171" ht="24.75" customHeight="1" spans="1:9">
      <c r="A171" s="89"/>
      <c r="B171" s="90"/>
      <c r="C171" s="160" t="s">
        <v>177</v>
      </c>
      <c r="D171" s="160"/>
      <c r="E171" s="103">
        <v>464.47</v>
      </c>
      <c r="F171" s="14"/>
      <c r="G171" s="14"/>
      <c r="H171" s="14"/>
      <c r="I171" s="50"/>
    </row>
    <row r="172" ht="24.75" customHeight="1" spans="1:9">
      <c r="A172" s="91"/>
      <c r="B172" s="92"/>
      <c r="C172" s="65"/>
      <c r="D172" s="66"/>
      <c r="E172" s="93">
        <v>0</v>
      </c>
      <c r="F172" s="14"/>
      <c r="G172" s="14"/>
      <c r="H172" s="14"/>
      <c r="I172" s="50"/>
    </row>
    <row r="173" ht="24.75" customHeight="1" spans="1:9">
      <c r="A173" s="56" t="s">
        <v>113</v>
      </c>
      <c r="B173" s="77"/>
      <c r="C173" s="78"/>
      <c r="D173" s="79"/>
      <c r="E173" s="93">
        <f>C103</f>
        <v>2028.5</v>
      </c>
      <c r="F173" s="14"/>
      <c r="G173" s="14"/>
      <c r="H173" s="14"/>
      <c r="I173" s="50"/>
    </row>
    <row r="174" ht="24.75" customHeight="1" spans="1:9">
      <c r="A174" s="80"/>
      <c r="B174" s="81"/>
      <c r="C174" s="82" t="s">
        <v>114</v>
      </c>
      <c r="D174" s="82"/>
      <c r="E174" s="97">
        <f>(F31+E154)-(SUM(E156:E165)+SUM(E167:E173))</f>
        <v>625.069999999998</v>
      </c>
      <c r="F174" s="14"/>
      <c r="G174" s="14"/>
      <c r="H174" s="14"/>
      <c r="I174" s="50"/>
    </row>
    <row r="175" ht="24.75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24.75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24.75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24.75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24.75" customHeight="1" spans="1:9">
      <c r="A179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79" s="54"/>
      <c r="C179" s="54"/>
      <c r="D179" s="54"/>
      <c r="E179" s="55"/>
      <c r="F179" s="14"/>
      <c r="G179" s="14"/>
      <c r="H179" s="14"/>
      <c r="I179" s="50"/>
    </row>
    <row r="180" ht="24.75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24.75" customHeight="1" spans="1:9">
      <c r="A181" s="56" t="str">
        <f>"Balance Brought Forward From "&amp;IF(Main!B2,TEXT(EDATE(Main!B3,5)-1,"mmmm yyyy"),TEXT(Main!B3+((Main!B5-Main!B3)*5+4),"mmmm yyyy"))</f>
        <v>Balance Brought Forward From September 2024</v>
      </c>
      <c r="B181" s="57"/>
      <c r="C181" s="58"/>
      <c r="D181" s="58"/>
      <c r="E181" s="97">
        <f>E174</f>
        <v>625.069999999998</v>
      </c>
      <c r="F181" s="14"/>
      <c r="G181" s="14"/>
      <c r="H181" s="14"/>
      <c r="I181" s="50"/>
    </row>
    <row r="182" ht="24.75" customHeight="1" spans="1:9">
      <c r="A182" s="196" t="s">
        <v>92</v>
      </c>
      <c r="B182" s="197"/>
      <c r="C182" s="87" t="s">
        <v>111</v>
      </c>
      <c r="D182" s="88"/>
      <c r="E182" s="96"/>
      <c r="F182" s="14"/>
      <c r="G182" s="14"/>
      <c r="H182" s="14"/>
      <c r="I182" s="50"/>
    </row>
    <row r="183" ht="24.75" customHeight="1" spans="1:9">
      <c r="A183" s="198"/>
      <c r="B183" s="199"/>
      <c r="C183" s="128" t="s">
        <v>181</v>
      </c>
      <c r="D183" s="128"/>
      <c r="E183" s="37">
        <v>1150</v>
      </c>
      <c r="F183" s="14"/>
      <c r="G183" s="14"/>
      <c r="H183" s="14"/>
      <c r="I183" s="50"/>
    </row>
    <row r="184" ht="24.75" customHeight="1" spans="1:9">
      <c r="A184" s="198"/>
      <c r="B184" s="199"/>
      <c r="C184" s="65" t="s">
        <v>182</v>
      </c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198"/>
      <c r="B185" s="199"/>
      <c r="C185" s="128" t="s">
        <v>178</v>
      </c>
      <c r="D185" s="128"/>
      <c r="E185" s="37">
        <v>500</v>
      </c>
      <c r="F185" s="14"/>
      <c r="G185" s="14"/>
      <c r="H185" s="14"/>
      <c r="I185" s="50"/>
    </row>
    <row r="186" ht="24.75" customHeight="1" spans="1:9">
      <c r="A186" s="198"/>
      <c r="B186" s="199"/>
      <c r="C186" s="65" t="s">
        <v>183</v>
      </c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198"/>
      <c r="B187" s="199"/>
      <c r="C187" s="65" t="s">
        <v>184</v>
      </c>
      <c r="D187" s="66"/>
      <c r="E187" s="37">
        <v>0</v>
      </c>
      <c r="F187" s="14"/>
      <c r="G187" s="14"/>
      <c r="H187" s="14"/>
      <c r="I187" s="50"/>
    </row>
    <row r="188" ht="24.75" customHeight="1" spans="1:9">
      <c r="A188" s="198"/>
      <c r="B188" s="199"/>
      <c r="C188" s="65" t="s">
        <v>185</v>
      </c>
      <c r="D188" s="66"/>
      <c r="E188" s="37">
        <v>0</v>
      </c>
      <c r="F188" s="14"/>
      <c r="G188" s="14"/>
      <c r="H188" s="14"/>
      <c r="I188" s="50"/>
    </row>
    <row r="189" ht="24.75" customHeight="1" spans="1:9">
      <c r="A189" s="198"/>
      <c r="B189" s="199"/>
      <c r="C189" s="65" t="s">
        <v>186</v>
      </c>
      <c r="D189" s="66"/>
      <c r="E189" s="37">
        <v>0</v>
      </c>
      <c r="F189" s="14"/>
      <c r="G189" s="14"/>
      <c r="H189" s="14"/>
      <c r="I189" s="50"/>
    </row>
    <row r="190" ht="24.75" customHeight="1" spans="1:9">
      <c r="A190" s="198"/>
      <c r="B190" s="199"/>
      <c r="C190" s="65" t="s">
        <v>187</v>
      </c>
      <c r="D190" s="66"/>
      <c r="E190" s="37">
        <v>0</v>
      </c>
      <c r="F190" s="14"/>
      <c r="G190" s="14"/>
      <c r="H190" s="14"/>
      <c r="I190" s="50"/>
    </row>
    <row r="191" ht="24.75" customHeight="1" spans="1:9">
      <c r="A191" s="198"/>
      <c r="B191" s="199"/>
      <c r="C191" s="65" t="s">
        <v>188</v>
      </c>
      <c r="D191" s="66"/>
      <c r="E191" s="37">
        <v>0</v>
      </c>
      <c r="F191" s="14"/>
      <c r="G191" s="14"/>
      <c r="H191" s="14"/>
      <c r="I191" s="50"/>
    </row>
    <row r="192" ht="24.75" customHeight="1" spans="1:9">
      <c r="A192" s="198"/>
      <c r="B192" s="199"/>
      <c r="C192" s="65" t="s">
        <v>189</v>
      </c>
      <c r="D192" s="66"/>
      <c r="E192" s="37">
        <v>0</v>
      </c>
      <c r="F192" s="14"/>
      <c r="G192" s="14"/>
      <c r="H192" s="14"/>
      <c r="I192" s="50"/>
    </row>
    <row r="193" ht="24.75" customHeight="1" spans="1:9">
      <c r="A193" s="198"/>
      <c r="B193" s="199"/>
      <c r="C193" s="67" t="s">
        <v>112</v>
      </c>
      <c r="D193" s="62"/>
      <c r="E193" s="72"/>
      <c r="F193" s="14"/>
      <c r="G193" s="14"/>
      <c r="H193" s="14"/>
      <c r="I193" s="50"/>
    </row>
    <row r="194" ht="24.75" customHeight="1" spans="1:9">
      <c r="A194" s="198"/>
      <c r="B194" s="199"/>
      <c r="C194" s="128" t="s">
        <v>175</v>
      </c>
      <c r="D194" s="128"/>
      <c r="E194" s="103">
        <v>30</v>
      </c>
      <c r="F194" s="14"/>
      <c r="G194" s="14"/>
      <c r="H194" s="14"/>
      <c r="I194" s="50"/>
    </row>
    <row r="195" ht="24.75" customHeight="1" spans="1:9">
      <c r="A195" s="198"/>
      <c r="B195" s="199"/>
      <c r="C195" s="128" t="s">
        <v>190</v>
      </c>
      <c r="D195" s="128"/>
      <c r="E195" s="103">
        <v>130.84</v>
      </c>
      <c r="F195" s="14"/>
      <c r="G195" s="14"/>
      <c r="H195" s="14"/>
      <c r="I195" s="50"/>
    </row>
    <row r="196" ht="24.75" customHeight="1" spans="1:9">
      <c r="A196" s="198"/>
      <c r="B196" s="199"/>
      <c r="C196" s="128" t="s">
        <v>191</v>
      </c>
      <c r="D196" s="128"/>
      <c r="E196" s="103">
        <v>60</v>
      </c>
      <c r="F196" s="14"/>
      <c r="G196" s="14"/>
      <c r="H196" s="14"/>
      <c r="I196" s="50"/>
    </row>
    <row r="197" ht="96" customHeight="1" spans="1:9">
      <c r="A197" s="198"/>
      <c r="B197" s="199"/>
      <c r="C197" s="102" t="s">
        <v>192</v>
      </c>
      <c r="D197" s="102"/>
      <c r="E197" s="103">
        <v>919.52</v>
      </c>
      <c r="F197" s="14"/>
      <c r="G197" s="14"/>
      <c r="H197" s="14"/>
      <c r="I197" s="50"/>
    </row>
    <row r="198" ht="24.75" customHeight="1" spans="1:9">
      <c r="A198" s="198"/>
      <c r="B198" s="199"/>
      <c r="C198" s="102" t="s">
        <v>175</v>
      </c>
      <c r="D198" s="102"/>
      <c r="E198" s="103">
        <v>600</v>
      </c>
      <c r="F198" s="14"/>
      <c r="G198" s="14"/>
      <c r="H198" s="14"/>
      <c r="I198" s="50"/>
    </row>
    <row r="199" ht="24.75" customHeight="1" spans="1:9">
      <c r="A199" s="198"/>
      <c r="B199" s="199"/>
      <c r="C199" s="200" t="s">
        <v>177</v>
      </c>
      <c r="D199" s="201"/>
      <c r="E199" s="103">
        <v>9.5</v>
      </c>
      <c r="F199" s="14"/>
      <c r="G199" s="14"/>
      <c r="H199" s="14"/>
      <c r="I199" s="50"/>
    </row>
    <row r="200" ht="24.75" customHeight="1" spans="1:9">
      <c r="A200" s="202"/>
      <c r="B200" s="203"/>
      <c r="C200" s="65" t="s">
        <v>184</v>
      </c>
      <c r="D200" s="66"/>
      <c r="E200" s="93">
        <v>0</v>
      </c>
      <c r="F200" s="14"/>
      <c r="G200" s="14"/>
      <c r="H200" s="14"/>
      <c r="I200" s="50"/>
    </row>
    <row r="201" ht="24.75" customHeight="1" spans="1:9">
      <c r="A201" s="56" t="s">
        <v>113</v>
      </c>
      <c r="B201" s="77"/>
      <c r="C201" s="78"/>
      <c r="D201" s="79"/>
      <c r="E201" s="93">
        <f>C103</f>
        <v>2028.5</v>
      </c>
      <c r="F201" s="14"/>
      <c r="G201" s="14"/>
      <c r="H201" s="14"/>
      <c r="I201" s="50"/>
    </row>
    <row r="202" ht="24.75" customHeight="1" spans="1:9">
      <c r="A202" s="80"/>
      <c r="B202" s="81"/>
      <c r="C202" s="82" t="s">
        <v>114</v>
      </c>
      <c r="D202" s="82"/>
      <c r="E202" s="97">
        <f>(F47+E181)-(SUM(E183:E192)+SUM(E194:E201))</f>
        <v>502.709999999998</v>
      </c>
      <c r="F202" s="14"/>
      <c r="G202" s="14"/>
      <c r="H202" s="14"/>
      <c r="I202" s="50"/>
    </row>
    <row r="203" ht="24.75" customHeight="1" spans="1:9">
      <c r="A203" s="14"/>
      <c r="B203" s="14"/>
      <c r="C203" s="14"/>
      <c r="D203" s="14"/>
      <c r="E203" s="14"/>
      <c r="F203" s="14"/>
      <c r="G203" s="14"/>
      <c r="H203" s="14"/>
      <c r="I203" s="50"/>
    </row>
    <row r="205" ht="24.75" customHeight="1"/>
  </sheetData>
  <mergeCells count="200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A51:C51"/>
    <mergeCell ref="A53:C53"/>
    <mergeCell ref="A63:C63"/>
    <mergeCell ref="A74:C74"/>
    <mergeCell ref="A83:C83"/>
    <mergeCell ref="A93:C93"/>
    <mergeCell ref="A104:C104"/>
    <mergeCell ref="A121:E121"/>
    <mergeCell ref="A122:B122"/>
    <mergeCell ref="C122:D122"/>
    <mergeCell ref="A123:B123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A201:B201"/>
    <mergeCell ref="C201:D201"/>
    <mergeCell ref="A202:B202"/>
    <mergeCell ref="C202:D202"/>
    <mergeCell ref="A2:A3"/>
    <mergeCell ref="A182:B200"/>
    <mergeCell ref="A124:B145"/>
    <mergeCell ref="A155:B172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D42">
    <cfRule type="cellIs" dxfId="4" priority="18" operator="equal">
      <formula>0</formula>
    </cfRule>
  </conditionalFormatting>
  <conditionalFormatting sqref="C82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23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47">
    <cfRule type="cellIs" dxfId="2" priority="55" operator="greaterThanOrEqual">
      <formula>0</formula>
    </cfRule>
    <cfRule type="cellIs" dxfId="3" priority="54" operator="lessThan">
      <formula>0</formula>
    </cfRule>
  </conditionalFormatting>
  <conditionalFormatting sqref="E154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8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74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81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200">
    <cfRule type="cellIs" dxfId="5" priority="3" operator="equal">
      <formula>0</formula>
    </cfRule>
    <cfRule type="cellIs" dxfId="1" priority="2" operator="greaterThan">
      <formula>0</formula>
    </cfRule>
  </conditionalFormatting>
  <conditionalFormatting sqref="E202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4:C6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4:C73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75:C76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7:C81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87:C91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4:C97">
    <cfRule type="cellIs" dxfId="4" priority="13" operator="equal">
      <formula>0</formula>
    </cfRule>
  </conditionalFormatting>
  <conditionalFormatting sqref="C98:C10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:C114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15:C116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E126:E13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36:E145">
    <cfRule type="cellIs" dxfId="4" priority="10" operator="equal">
      <formula>0</formula>
    </cfRule>
  </conditionalFormatting>
  <conditionalFormatting sqref="E167:E168">
    <cfRule type="cellIs" dxfId="4" priority="7" operator="equal">
      <formula>0</formula>
    </cfRule>
  </conditionalFormatting>
  <conditionalFormatting sqref="E169:E171">
    <cfRule type="cellIs" dxfId="4" priority="6" operator="equal">
      <formula>0</formula>
    </cfRule>
  </conditionalFormatting>
  <conditionalFormatting sqref="E183:E185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86:E19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94:E199">
    <cfRule type="cellIs" dxfId="4" priority="1" operator="equal">
      <formula>0</formula>
    </cfRule>
  </conditionalFormatting>
  <conditionalFormatting sqref="C62 C92 C85:C86 C102:C103">
    <cfRule type="cellIs" dxfId="0" priority="69" operator="equal">
      <formula>0</formula>
    </cfRule>
  </conditionalFormatting>
  <conditionalFormatting sqref="C62 C92 C85:C86 C102:C103 E155 E166 E172:E173">
    <cfRule type="cellIs" dxfId="1" priority="68" operator="greaterThan">
      <formula>0</formula>
    </cfRule>
  </conditionalFormatting>
  <conditionalFormatting sqref="E124 E135 E146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E155 E166 E172:E173">
    <cfRule type="cellIs" dxfId="5" priority="43" operator="equal">
      <formula>0</formula>
    </cfRule>
  </conditionalFormatting>
  <conditionalFormatting sqref="E156:E157 E159:E16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82 E193 E201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workbookViewId="0">
      <selection activeCell="C2" sqref="C2:G2"/>
    </sheetView>
  </sheetViews>
  <sheetFormatPr defaultColWidth="9" defaultRowHeight="17.6"/>
  <cols>
    <col min="1" max="2" width="20.625" style="43" customWidth="1"/>
    <col min="3" max="3" width="24.125" style="43" customWidth="1"/>
    <col min="4" max="6" width="20.625" style="43" customWidth="1"/>
    <col min="7" max="7" width="8.7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132</v>
      </c>
      <c r="C2" s="4" cm="1">
        <f ca="1" t="array" ref="C2">INDIRECT("'"&amp;Main!B9&amp;"'!$C$17")</f>
        <v>355.2</v>
      </c>
      <c r="D2" s="4"/>
      <c r="E2" s="4"/>
      <c r="F2" s="4"/>
      <c r="G2" s="4"/>
    </row>
    <row r="3" ht="30" customHeight="1" spans="1:7">
      <c r="A3" s="5"/>
      <c r="B3" s="6" t="s">
        <v>133</v>
      </c>
      <c r="C3" s="7">
        <f>E201</f>
        <v>173.339999999998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528.539999999998</v>
      </c>
      <c r="D4" s="10"/>
      <c r="E4" s="10"/>
      <c r="F4" s="10"/>
      <c r="G4" s="10"/>
      <c r="H4" s="14"/>
      <c r="I4" s="50"/>
    </row>
    <row r="5" ht="30" customHeight="1" spans="1:9">
      <c r="A5" s="11" t="s">
        <v>134</v>
      </c>
      <c r="B5" s="11"/>
      <c r="C5" s="12">
        <f>C119</f>
        <v>-10683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16" t="s">
        <v>48</v>
      </c>
      <c r="C9" s="116"/>
      <c r="D9" s="18" t="s">
        <v>49</v>
      </c>
      <c r="E9" s="18"/>
      <c r="F9" s="117" t="s">
        <v>50</v>
      </c>
      <c r="G9" s="117"/>
      <c r="H9" s="14"/>
      <c r="I9" s="50"/>
    </row>
    <row r="10" ht="30" customHeight="1" spans="1:9">
      <c r="A10" s="98" t="s">
        <v>193</v>
      </c>
      <c r="B10" s="99" t="s">
        <v>66</v>
      </c>
      <c r="C10" s="99"/>
      <c r="D10" s="150" t="s">
        <v>153</v>
      </c>
      <c r="E10" s="156"/>
      <c r="F10" s="7">
        <v>0</v>
      </c>
      <c r="G10" s="7"/>
      <c r="H10" s="14"/>
      <c r="I10" s="50"/>
    </row>
    <row r="11" ht="30" customHeight="1" spans="1:9">
      <c r="A11" s="98" t="s">
        <v>194</v>
      </c>
      <c r="B11" s="99" t="s">
        <v>195</v>
      </c>
      <c r="C11" s="99"/>
      <c r="D11" s="150" t="s">
        <v>196</v>
      </c>
      <c r="E11" s="156"/>
      <c r="F11" s="7">
        <v>78</v>
      </c>
      <c r="G11" s="7"/>
      <c r="H11" s="14"/>
      <c r="I11" s="50"/>
    </row>
    <row r="12" ht="30" customHeight="1" spans="1:9">
      <c r="A12" s="98" t="s">
        <v>197</v>
      </c>
      <c r="B12" s="99" t="s">
        <v>75</v>
      </c>
      <c r="C12" s="99"/>
      <c r="D12" s="150" t="s">
        <v>198</v>
      </c>
      <c r="E12" s="156"/>
      <c r="F12" s="7">
        <v>174</v>
      </c>
      <c r="G12" s="7"/>
      <c r="H12" s="14"/>
      <c r="I12" s="50"/>
    </row>
    <row r="13" ht="30" customHeight="1" spans="1:9">
      <c r="A13" s="98" t="s">
        <v>197</v>
      </c>
      <c r="B13" s="99" t="s">
        <v>199</v>
      </c>
      <c r="C13" s="99"/>
      <c r="D13" s="150" t="s">
        <v>53</v>
      </c>
      <c r="E13" s="156"/>
      <c r="F13" s="7">
        <v>68</v>
      </c>
      <c r="G13" s="7"/>
      <c r="H13" s="14"/>
      <c r="I13" s="50"/>
    </row>
    <row r="14" ht="30" customHeight="1" spans="1:9">
      <c r="A14" s="98" t="s">
        <v>200</v>
      </c>
      <c r="B14" s="99" t="s">
        <v>199</v>
      </c>
      <c r="C14" s="99"/>
      <c r="D14" s="150" t="s">
        <v>53</v>
      </c>
      <c r="E14" s="156"/>
      <c r="F14" s="7">
        <v>68</v>
      </c>
      <c r="G14" s="7"/>
      <c r="H14" s="14"/>
      <c r="I14" s="50"/>
    </row>
    <row r="15" ht="30" customHeight="1" spans="1:9">
      <c r="A15" s="98" t="s">
        <v>201</v>
      </c>
      <c r="B15" s="99" t="s">
        <v>52</v>
      </c>
      <c r="C15" s="99"/>
      <c r="D15" s="150" t="s">
        <v>53</v>
      </c>
      <c r="E15" s="156"/>
      <c r="F15" s="7">
        <v>2405</v>
      </c>
      <c r="G15" s="7"/>
      <c r="H15" s="14"/>
      <c r="I15" s="50"/>
    </row>
    <row r="16" ht="30" customHeight="1" spans="1:9">
      <c r="A16" s="24"/>
      <c r="B16" s="140"/>
      <c r="C16" s="141"/>
      <c r="D16" s="27" t="s">
        <v>140</v>
      </c>
      <c r="E16" s="47"/>
      <c r="F16" s="147">
        <f>SUM(F10:G15)</f>
        <v>2793</v>
      </c>
      <c r="G16" s="148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9.25" customHeight="1" spans="1:9">
      <c r="A22" s="98" t="s">
        <v>202</v>
      </c>
      <c r="B22" s="99" t="s">
        <v>66</v>
      </c>
      <c r="C22" s="139"/>
      <c r="D22" s="100" t="s">
        <v>153</v>
      </c>
      <c r="E22" s="145"/>
      <c r="F22" s="7">
        <v>0</v>
      </c>
      <c r="G22" s="7"/>
      <c r="H22" s="14"/>
      <c r="I22" s="50"/>
    </row>
    <row r="23" ht="29.25" customHeight="1" spans="1:9">
      <c r="A23" s="98" t="s">
        <v>203</v>
      </c>
      <c r="B23" s="99" t="s">
        <v>52</v>
      </c>
      <c r="C23" s="139"/>
      <c r="D23" s="100" t="s">
        <v>53</v>
      </c>
      <c r="E23" s="145"/>
      <c r="F23" s="7">
        <v>2405</v>
      </c>
      <c r="G23" s="7"/>
      <c r="H23" s="14"/>
      <c r="I23" s="50"/>
    </row>
    <row r="24" ht="29.25" customHeight="1" spans="1:9">
      <c r="A24" s="98" t="s">
        <v>204</v>
      </c>
      <c r="B24" s="99" t="s">
        <v>173</v>
      </c>
      <c r="C24" s="139"/>
      <c r="D24" s="100" t="s">
        <v>205</v>
      </c>
      <c r="E24" s="145"/>
      <c r="F24" s="7">
        <v>300</v>
      </c>
      <c r="G24" s="7"/>
      <c r="H24" s="14"/>
      <c r="I24" s="50"/>
    </row>
    <row r="25" ht="29.25" customHeight="1" spans="1:9">
      <c r="A25" s="98" t="s">
        <v>206</v>
      </c>
      <c r="B25" s="99" t="s">
        <v>207</v>
      </c>
      <c r="C25" s="139"/>
      <c r="D25" s="99" t="s">
        <v>208</v>
      </c>
      <c r="E25" s="139"/>
      <c r="F25" s="7">
        <v>0</v>
      </c>
      <c r="G25" s="7"/>
      <c r="H25" s="14"/>
      <c r="I25" s="50"/>
    </row>
    <row r="26" ht="29.25" customHeight="1" spans="1:9">
      <c r="A26" s="98" t="s">
        <v>209</v>
      </c>
      <c r="B26" s="99" t="s">
        <v>103</v>
      </c>
      <c r="C26" s="139"/>
      <c r="D26" s="99" t="s">
        <v>210</v>
      </c>
      <c r="E26" s="139"/>
      <c r="F26" s="7">
        <v>500</v>
      </c>
      <c r="G26" s="7"/>
      <c r="H26" s="14"/>
      <c r="I26" s="50"/>
    </row>
    <row r="27" ht="29.25" customHeight="1" spans="1:9">
      <c r="A27" s="98" t="s">
        <v>211</v>
      </c>
      <c r="B27" s="99" t="s">
        <v>212</v>
      </c>
      <c r="C27" s="139"/>
      <c r="D27" s="99" t="s">
        <v>213</v>
      </c>
      <c r="E27" s="139"/>
      <c r="F27" s="7">
        <v>12</v>
      </c>
      <c r="G27" s="7"/>
      <c r="H27" s="14"/>
      <c r="I27" s="50"/>
    </row>
    <row r="28" ht="137.25" customHeight="1" spans="1:9">
      <c r="A28" s="98" t="s">
        <v>211</v>
      </c>
      <c r="B28" s="99" t="s">
        <v>214</v>
      </c>
      <c r="C28" s="139"/>
      <c r="D28" s="99" t="s">
        <v>215</v>
      </c>
      <c r="E28" s="139"/>
      <c r="F28" s="7">
        <v>49.1</v>
      </c>
      <c r="G28" s="7"/>
      <c r="H28" s="14"/>
      <c r="I28" s="50"/>
    </row>
    <row r="29" ht="29.25" customHeight="1" spans="1:9">
      <c r="A29" s="98" t="s">
        <v>216</v>
      </c>
      <c r="B29" s="99" t="s">
        <v>105</v>
      </c>
      <c r="C29" s="139"/>
      <c r="D29" s="99" t="s">
        <v>217</v>
      </c>
      <c r="E29" s="139"/>
      <c r="F29" s="7">
        <v>500</v>
      </c>
      <c r="G29" s="7"/>
      <c r="H29" s="14"/>
      <c r="I29" s="50"/>
    </row>
    <row r="30" ht="29.25" customHeight="1" spans="1:9">
      <c r="A30" s="98" t="s">
        <v>216</v>
      </c>
      <c r="B30" s="99" t="s">
        <v>218</v>
      </c>
      <c r="C30" s="139"/>
      <c r="D30" s="99" t="s">
        <v>219</v>
      </c>
      <c r="E30" s="139"/>
      <c r="F30" s="7">
        <v>5.04</v>
      </c>
      <c r="G30" s="7"/>
      <c r="H30" s="14"/>
      <c r="I30" s="50"/>
    </row>
    <row r="31" ht="29.25" customHeight="1" spans="1:9">
      <c r="A31" s="98" t="s">
        <v>220</v>
      </c>
      <c r="B31" s="99" t="s">
        <v>105</v>
      </c>
      <c r="C31" s="139"/>
      <c r="D31" s="99" t="s">
        <v>221</v>
      </c>
      <c r="E31" s="139"/>
      <c r="F31" s="7">
        <v>1000</v>
      </c>
      <c r="G31" s="7"/>
      <c r="H31" s="14"/>
      <c r="I31" s="50"/>
    </row>
    <row r="32" ht="29.25" customHeight="1" spans="1:9">
      <c r="A32" s="98" t="s">
        <v>222</v>
      </c>
      <c r="B32" s="99" t="s">
        <v>105</v>
      </c>
      <c r="C32" s="139"/>
      <c r="D32" s="99" t="s">
        <v>223</v>
      </c>
      <c r="E32" s="99"/>
      <c r="F32" s="114">
        <v>600</v>
      </c>
      <c r="G32" s="115"/>
      <c r="H32" s="14"/>
      <c r="I32" s="50"/>
    </row>
    <row r="33" ht="30" customHeight="1" spans="1:9">
      <c r="A33" s="24"/>
      <c r="B33" s="140"/>
      <c r="C33" s="141"/>
      <c r="D33" s="142" t="s">
        <v>140</v>
      </c>
      <c r="E33" s="146"/>
      <c r="F33" s="48">
        <f>SUM(F22:G32)</f>
        <v>5371.14</v>
      </c>
      <c r="G33" s="49"/>
      <c r="H33" s="14"/>
      <c r="I33" s="50"/>
    </row>
    <row r="34" ht="30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30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30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30" customHeight="1" spans="1:9">
      <c r="A37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30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30" customHeight="1" spans="1:9">
      <c r="A39" s="98" t="s">
        <v>224</v>
      </c>
      <c r="B39" s="151" t="s">
        <v>66</v>
      </c>
      <c r="C39" s="152"/>
      <c r="D39" s="153" t="s">
        <v>153</v>
      </c>
      <c r="E39" s="157"/>
      <c r="F39" s="7">
        <v>0</v>
      </c>
      <c r="G39" s="7"/>
      <c r="H39" s="14"/>
      <c r="I39" s="50"/>
    </row>
    <row r="40" ht="30" customHeight="1" spans="1:9">
      <c r="A40" s="98"/>
      <c r="B40" s="151" t="s">
        <v>225</v>
      </c>
      <c r="C40" s="152"/>
      <c r="D40" s="153" t="s">
        <v>226</v>
      </c>
      <c r="E40" s="157"/>
      <c r="F40" s="7">
        <v>900</v>
      </c>
      <c r="G40" s="7"/>
      <c r="H40" s="14"/>
      <c r="I40" s="50"/>
    </row>
    <row r="41" ht="30" customHeight="1" spans="1:9">
      <c r="A41" s="98" t="s">
        <v>227</v>
      </c>
      <c r="B41" s="151" t="s">
        <v>52</v>
      </c>
      <c r="C41" s="152"/>
      <c r="D41" s="153" t="s">
        <v>53</v>
      </c>
      <c r="E41" s="157"/>
      <c r="F41" s="7">
        <v>2405</v>
      </c>
      <c r="G41" s="7"/>
      <c r="H41" s="14"/>
      <c r="I41" s="50"/>
    </row>
    <row r="42" ht="30" customHeight="1" spans="1:9">
      <c r="A42" s="98"/>
      <c r="B42" s="151" t="s">
        <v>103</v>
      </c>
      <c r="C42" s="152"/>
      <c r="D42" s="151" t="s">
        <v>228</v>
      </c>
      <c r="E42" s="152"/>
      <c r="F42" s="7">
        <v>66.4</v>
      </c>
      <c r="G42" s="7"/>
      <c r="H42" s="14"/>
      <c r="I42" s="50"/>
    </row>
    <row r="43" ht="30" customHeight="1" spans="1:9">
      <c r="A43" s="98" t="s">
        <v>227</v>
      </c>
      <c r="B43" s="151" t="s">
        <v>229</v>
      </c>
      <c r="C43" s="152"/>
      <c r="D43" s="151" t="s">
        <v>230</v>
      </c>
      <c r="E43" s="152"/>
      <c r="F43" s="7">
        <v>200</v>
      </c>
      <c r="G43" s="7"/>
      <c r="H43" s="14"/>
      <c r="I43" s="50"/>
    </row>
    <row r="44" ht="30" customHeight="1" spans="1:9">
      <c r="A44" s="98" t="s">
        <v>231</v>
      </c>
      <c r="B44" s="151" t="s">
        <v>105</v>
      </c>
      <c r="C44" s="152"/>
      <c r="D44" s="151" t="s">
        <v>232</v>
      </c>
      <c r="E44" s="152"/>
      <c r="F44" s="7">
        <v>100</v>
      </c>
      <c r="G44" s="7"/>
      <c r="H44" s="14"/>
      <c r="I44" s="50"/>
    </row>
    <row r="45" ht="30" customHeight="1" spans="1:9">
      <c r="A45" s="98" t="s">
        <v>233</v>
      </c>
      <c r="B45" s="151" t="s">
        <v>103</v>
      </c>
      <c r="C45" s="152"/>
      <c r="D45" s="151" t="s">
        <v>234</v>
      </c>
      <c r="E45" s="152"/>
      <c r="F45" s="7">
        <v>900</v>
      </c>
      <c r="G45" s="7"/>
      <c r="H45" s="14"/>
      <c r="I45" s="51"/>
    </row>
    <row r="46" ht="30" customHeight="1" spans="1:9">
      <c r="A46" s="98" t="s">
        <v>235</v>
      </c>
      <c r="B46" s="151" t="s">
        <v>103</v>
      </c>
      <c r="C46" s="152"/>
      <c r="D46" s="151" t="s">
        <v>236</v>
      </c>
      <c r="E46" s="152"/>
      <c r="F46" s="7">
        <v>50</v>
      </c>
      <c r="G46" s="7"/>
      <c r="H46" s="14"/>
      <c r="I46" s="50"/>
    </row>
    <row r="47" ht="30" customHeight="1" spans="1:9">
      <c r="A47" s="98" t="s">
        <v>237</v>
      </c>
      <c r="B47" s="151" t="s">
        <v>103</v>
      </c>
      <c r="C47" s="152"/>
      <c r="D47" s="151" t="s">
        <v>238</v>
      </c>
      <c r="E47" s="152"/>
      <c r="F47" s="7">
        <v>16.14</v>
      </c>
      <c r="G47" s="7"/>
      <c r="H47" s="14"/>
      <c r="I47" s="50"/>
    </row>
    <row r="48" ht="30" customHeight="1" spans="1:9">
      <c r="A48" s="98" t="s">
        <v>239</v>
      </c>
      <c r="B48" s="151" t="s">
        <v>105</v>
      </c>
      <c r="C48" s="152"/>
      <c r="D48" s="151" t="s">
        <v>240</v>
      </c>
      <c r="E48" s="152"/>
      <c r="F48" s="7">
        <v>50</v>
      </c>
      <c r="G48" s="7"/>
      <c r="H48" s="14"/>
      <c r="I48" s="50"/>
    </row>
    <row r="49" ht="30" customHeight="1" spans="1:9">
      <c r="A49" s="98" t="s">
        <v>241</v>
      </c>
      <c r="B49" s="151" t="s">
        <v>105</v>
      </c>
      <c r="C49" s="152"/>
      <c r="D49" s="151" t="s">
        <v>242</v>
      </c>
      <c r="E49" s="152"/>
      <c r="F49" s="7">
        <v>100</v>
      </c>
      <c r="G49" s="7"/>
      <c r="H49" s="14"/>
      <c r="I49" s="50"/>
    </row>
    <row r="50" ht="30" customHeight="1" spans="1:9">
      <c r="A50" s="98"/>
      <c r="B50" s="154" t="s">
        <v>243</v>
      </c>
      <c r="C50" s="155"/>
      <c r="D50" s="154" t="s">
        <v>244</v>
      </c>
      <c r="E50" s="155"/>
      <c r="F50" s="7">
        <v>229.6</v>
      </c>
      <c r="G50" s="7"/>
      <c r="H50" s="14"/>
      <c r="I50" s="50"/>
    </row>
    <row r="51" ht="30" customHeight="1" spans="1:9">
      <c r="A51" s="24"/>
      <c r="B51" s="140"/>
      <c r="C51" s="141"/>
      <c r="D51" s="142" t="s">
        <v>140</v>
      </c>
      <c r="E51" s="146"/>
      <c r="F51" s="147">
        <f>SUM(F39:G50)</f>
        <v>5017.14</v>
      </c>
      <c r="G51" s="148"/>
      <c r="H51" s="14"/>
      <c r="I51" s="50"/>
    </row>
    <row r="52" ht="30" customHeight="1" spans="1:9">
      <c r="A52" s="14"/>
      <c r="B52" s="14"/>
      <c r="C52" s="14"/>
      <c r="D52" s="14"/>
      <c r="E52" s="14"/>
      <c r="F52" s="14"/>
      <c r="G52" s="14"/>
      <c r="H52" s="14"/>
      <c r="I52" s="50"/>
    </row>
    <row r="53" ht="30" customHeight="1" spans="1:9">
      <c r="A53" s="14"/>
      <c r="B53" s="14"/>
      <c r="C53" s="14"/>
      <c r="D53" s="14"/>
      <c r="E53" s="14"/>
      <c r="F53" s="14"/>
      <c r="G53" s="14"/>
      <c r="H53" s="14"/>
      <c r="I53" s="50"/>
    </row>
    <row r="54" ht="30" customHeight="1" spans="1:9">
      <c r="A54" s="14"/>
      <c r="B54" s="14"/>
      <c r="C54" s="14"/>
      <c r="D54" s="14"/>
      <c r="E54" s="14"/>
      <c r="F54" s="14"/>
      <c r="G54" s="14"/>
      <c r="H54" s="14"/>
      <c r="I54" s="50"/>
    </row>
    <row r="55" ht="30" customHeight="1" spans="1:9">
      <c r="A55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55" s="29"/>
      <c r="C55" s="30"/>
      <c r="D55" s="14"/>
      <c r="E55" s="14"/>
      <c r="F55" s="14"/>
      <c r="G55" s="14"/>
      <c r="H55" s="14"/>
      <c r="I55" s="50"/>
    </row>
    <row r="56" ht="30" customHeight="1" spans="1:9">
      <c r="A56" s="31" t="s">
        <v>48</v>
      </c>
      <c r="B56" s="31" t="s">
        <v>49</v>
      </c>
      <c r="C56" s="1" t="s">
        <v>50</v>
      </c>
      <c r="D56" s="14"/>
      <c r="E56" s="14"/>
      <c r="F56" s="14"/>
      <c r="G56" s="14"/>
      <c r="H56" s="14"/>
      <c r="I56" s="50"/>
    </row>
    <row r="57" ht="30" customHeight="1" spans="1:9">
      <c r="A57" s="32" t="s">
        <v>73</v>
      </c>
      <c r="B57" s="33"/>
      <c r="C57" s="34"/>
      <c r="D57" s="14"/>
      <c r="E57" s="14"/>
      <c r="F57" s="14"/>
      <c r="G57" s="14"/>
      <c r="H57" s="14"/>
      <c r="I57" s="50"/>
    </row>
    <row r="58" ht="30" customHeight="1" spans="1:9">
      <c r="A58" s="101" t="s">
        <v>195</v>
      </c>
      <c r="B58" s="128"/>
      <c r="C58" s="103">
        <v>0</v>
      </c>
      <c r="D58" s="14"/>
      <c r="E58" s="14"/>
      <c r="F58" s="14"/>
      <c r="G58" s="14"/>
      <c r="H58" s="14"/>
      <c r="I58" s="50"/>
    </row>
    <row r="59" ht="30" customHeight="1" spans="1:9">
      <c r="A59" s="101" t="s">
        <v>59</v>
      </c>
      <c r="B59" s="128"/>
      <c r="C59" s="103">
        <v>0</v>
      </c>
      <c r="D59" s="14"/>
      <c r="E59" s="14"/>
      <c r="F59" s="14"/>
      <c r="G59" s="14"/>
      <c r="H59" s="14"/>
      <c r="I59" s="50"/>
    </row>
    <row r="60" ht="30" customHeight="1" spans="1:9">
      <c r="A60" s="101" t="s">
        <v>75</v>
      </c>
      <c r="B60" s="128" t="s">
        <v>245</v>
      </c>
      <c r="C60" s="103">
        <v>149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9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40"/>
      <c r="B62" s="39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40"/>
      <c r="B63" s="39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40"/>
      <c r="B64" s="39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40"/>
      <c r="B65" s="39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41"/>
      <c r="B66" s="121" t="s">
        <v>77</v>
      </c>
      <c r="C66" s="37">
        <f>SUM(C58:C65)</f>
        <v>149</v>
      </c>
      <c r="D66" s="14"/>
      <c r="E66" s="14"/>
      <c r="F66" s="14"/>
      <c r="G66" s="14"/>
      <c r="H66" s="14"/>
      <c r="I66" s="50"/>
    </row>
    <row r="67" ht="30" customHeight="1" spans="1:9">
      <c r="A67" s="32" t="s">
        <v>78</v>
      </c>
      <c r="B67" s="33"/>
      <c r="C67" s="34"/>
      <c r="D67" s="14"/>
      <c r="E67" s="14"/>
      <c r="F67" s="14"/>
      <c r="G67" s="14"/>
      <c r="H67" s="14"/>
      <c r="I67" s="50"/>
    </row>
    <row r="68" ht="30" customHeight="1" spans="1:9">
      <c r="A68" s="35" t="s">
        <v>79</v>
      </c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 t="s">
        <v>80</v>
      </c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 t="s">
        <v>81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 t="s">
        <v>82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30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30" customHeight="1" spans="1:9">
      <c r="A77" s="52"/>
      <c r="B77" s="121" t="s">
        <v>77</v>
      </c>
      <c r="C77" s="37">
        <f>SUM(C68:C76)</f>
        <v>0</v>
      </c>
      <c r="D77" s="14"/>
      <c r="E77" s="14"/>
      <c r="F77" s="14"/>
      <c r="G77" s="14"/>
      <c r="H77" s="14"/>
      <c r="I77" s="50"/>
    </row>
    <row r="78" ht="30" customHeight="1" spans="1:9">
      <c r="A78" s="32" t="s">
        <v>83</v>
      </c>
      <c r="B78" s="33"/>
      <c r="C78" s="34"/>
      <c r="D78" s="14"/>
      <c r="E78" s="14"/>
      <c r="F78" s="14"/>
      <c r="G78" s="14"/>
      <c r="H78" s="14"/>
      <c r="I78" s="50"/>
    </row>
    <row r="79" ht="30" customHeight="1" spans="1:9">
      <c r="A79" s="35" t="s">
        <v>84</v>
      </c>
      <c r="B79" s="36" t="s">
        <v>85</v>
      </c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 t="s">
        <v>86</v>
      </c>
      <c r="B80" s="36" t="s">
        <v>87</v>
      </c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30" customHeight="1" spans="1:9">
      <c r="A86" s="52"/>
      <c r="B86" s="121" t="s">
        <v>77</v>
      </c>
      <c r="C86" s="37">
        <f>SUM(C79:C85)</f>
        <v>0</v>
      </c>
      <c r="D86" s="14"/>
      <c r="E86" s="14"/>
      <c r="F86" s="14"/>
      <c r="G86" s="14"/>
      <c r="H86" s="14"/>
      <c r="I86" s="50"/>
    </row>
    <row r="87" ht="30" customHeight="1" spans="1:9">
      <c r="A87" s="32" t="s">
        <v>89</v>
      </c>
      <c r="B87" s="33"/>
      <c r="C87" s="34"/>
      <c r="D87" s="14"/>
      <c r="E87" s="14"/>
      <c r="F87" s="14"/>
      <c r="G87" s="14"/>
      <c r="H87" s="14"/>
      <c r="I87" s="50"/>
    </row>
    <row r="88" ht="30" customHeight="1" spans="1:9">
      <c r="A88" s="35" t="s">
        <v>90</v>
      </c>
      <c r="B88" s="36" t="s">
        <v>246</v>
      </c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 t="s">
        <v>247</v>
      </c>
      <c r="B89" s="36" t="s">
        <v>248</v>
      </c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 t="s">
        <v>249</v>
      </c>
      <c r="B90" s="36" t="s">
        <v>250</v>
      </c>
      <c r="C90" s="37">
        <v>0</v>
      </c>
      <c r="D90" s="14"/>
      <c r="E90" s="14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35"/>
      <c r="B95" s="36"/>
      <c r="C95" s="37"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121" t="s">
        <v>91</v>
      </c>
      <c r="C96" s="37">
        <f>SUM(C88:C95)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92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101" t="s">
        <v>93</v>
      </c>
      <c r="B98" s="104" t="s">
        <v>94</v>
      </c>
      <c r="C98" s="103">
        <v>200</v>
      </c>
      <c r="D98" s="14"/>
      <c r="E98" s="14"/>
      <c r="F98" s="14"/>
      <c r="G98" s="14"/>
      <c r="H98" s="14"/>
      <c r="I98" s="50"/>
    </row>
    <row r="99" ht="30" customHeight="1" spans="1:9">
      <c r="A99" s="105" t="s">
        <v>95</v>
      </c>
      <c r="B99" s="104" t="s">
        <v>96</v>
      </c>
      <c r="C99" s="103">
        <v>68</v>
      </c>
      <c r="D99" s="14"/>
      <c r="E99" s="14"/>
      <c r="F99" s="14"/>
      <c r="G99" s="14"/>
      <c r="H99" s="14"/>
      <c r="I99" s="50"/>
    </row>
    <row r="100" ht="30" customHeight="1" spans="1:9">
      <c r="A100" s="101" t="s">
        <v>97</v>
      </c>
      <c r="B100" s="102" t="s">
        <v>251</v>
      </c>
      <c r="C100" s="103">
        <v>52</v>
      </c>
      <c r="D100" s="14"/>
      <c r="E100" s="14"/>
      <c r="F100" s="14"/>
      <c r="G100" s="14"/>
      <c r="H100" s="14"/>
      <c r="I100" s="50"/>
    </row>
    <row r="101" ht="30" customHeight="1" spans="1:9">
      <c r="A101" s="101" t="s">
        <v>99</v>
      </c>
      <c r="B101" s="104" t="s">
        <v>169</v>
      </c>
      <c r="C101" s="103">
        <v>900</v>
      </c>
      <c r="D101" s="14"/>
      <c r="E101" s="68"/>
      <c r="F101" s="14"/>
      <c r="G101" s="14"/>
      <c r="H101" s="14"/>
      <c r="I101" s="50"/>
    </row>
    <row r="102" ht="30" customHeight="1" spans="1:9">
      <c r="A102" s="35"/>
      <c r="B102" s="36"/>
      <c r="C102" s="37"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v>0</v>
      </c>
      <c r="D105" s="14"/>
      <c r="E105" s="14"/>
      <c r="F105" s="14"/>
      <c r="G105" s="14"/>
      <c r="H105" s="14"/>
      <c r="I105" s="50"/>
    </row>
    <row r="106" ht="30" customHeight="1" spans="1:9">
      <c r="A106" s="40"/>
      <c r="B106" s="121" t="s">
        <v>77</v>
      </c>
      <c r="C106" s="37">
        <f>SUM(C98:C105)</f>
        <v>1220</v>
      </c>
      <c r="D106" s="14"/>
      <c r="E106" s="14"/>
      <c r="F106" s="14"/>
      <c r="G106" s="14"/>
      <c r="H106" s="14"/>
      <c r="I106" s="50"/>
    </row>
    <row r="107" ht="30" customHeight="1" spans="1:9">
      <c r="A107" s="52"/>
      <c r="B107" s="121" t="s">
        <v>101</v>
      </c>
      <c r="C107" s="37">
        <f>C66+C77+C86+C96+C106</f>
        <v>1369</v>
      </c>
      <c r="D107" s="14"/>
      <c r="E107" s="14"/>
      <c r="F107" s="14"/>
      <c r="G107" s="14"/>
      <c r="H107" s="14"/>
      <c r="I107" s="50"/>
    </row>
    <row r="108" ht="30" customHeight="1" spans="1:9">
      <c r="A108" s="32" t="s">
        <v>102</v>
      </c>
      <c r="B108" s="33"/>
      <c r="C108" s="34"/>
      <c r="D108" s="14"/>
      <c r="E108" s="14"/>
      <c r="F108" s="14"/>
      <c r="G108" s="14"/>
      <c r="H108" s="14"/>
      <c r="I108" s="50"/>
    </row>
    <row r="109" ht="30" customHeight="1" spans="1:9">
      <c r="A109" s="107" t="s">
        <v>103</v>
      </c>
      <c r="B109" s="36"/>
      <c r="C109" s="37">
        <f>('July 2024 - September 2024'!C105)+SUM(E129+E156+E183)</f>
        <v>-9383</v>
      </c>
      <c r="D109" s="14"/>
      <c r="E109" s="69"/>
      <c r="F109" s="14"/>
      <c r="G109" s="14"/>
      <c r="H109" s="14"/>
      <c r="I109" s="50"/>
    </row>
    <row r="110" ht="30" customHeight="1" spans="1:9">
      <c r="A110" s="107" t="s">
        <v>104</v>
      </c>
      <c r="B110" s="36"/>
      <c r="C110" s="37">
        <f>('July 2024 - September 2024'!C106)+SUM(E130+E157+E184)</f>
        <v>0</v>
      </c>
      <c r="D110" s="14"/>
      <c r="E110" s="14"/>
      <c r="F110" s="14"/>
      <c r="G110" s="14"/>
      <c r="H110" s="14"/>
      <c r="I110" s="50"/>
    </row>
    <row r="111" ht="30" customHeight="1" spans="1:9">
      <c r="A111" s="107" t="s">
        <v>105</v>
      </c>
      <c r="B111" s="36"/>
      <c r="C111" s="158">
        <f>('July 2024 - September 2024'!C107)+SUM(E131+E158+E185)</f>
        <v>-1300</v>
      </c>
      <c r="D111" s="14"/>
      <c r="E111" s="14"/>
      <c r="F111" s="14"/>
      <c r="G111" s="14"/>
      <c r="H111" s="14"/>
      <c r="I111" s="50"/>
    </row>
    <row r="112" ht="30" customHeight="1" spans="1:9">
      <c r="A112" s="101" t="s">
        <v>106</v>
      </c>
      <c r="B112" s="36"/>
      <c r="C112" s="37">
        <f>('July 2024 - September 2024'!C108)+SUM(E132+E159+E186)</f>
        <v>0</v>
      </c>
      <c r="D112" s="14"/>
      <c r="E112" s="14"/>
      <c r="F112" s="14"/>
      <c r="G112" s="14"/>
      <c r="H112" s="14"/>
      <c r="I112" s="50"/>
    </row>
    <row r="113" ht="30" customHeight="1" spans="1:9">
      <c r="A113" s="101" t="s">
        <v>107</v>
      </c>
      <c r="B113" s="36"/>
      <c r="C113" s="37">
        <f>('July 2024 - September 2024'!C109)+SUM(E133+E160+E187)</f>
        <v>0</v>
      </c>
      <c r="D113" s="14"/>
      <c r="E113" s="14"/>
      <c r="F113" s="14"/>
      <c r="G113" s="14"/>
      <c r="H113" s="14"/>
      <c r="I113" s="50"/>
    </row>
    <row r="114" ht="30" customHeight="1" spans="1:9">
      <c r="A114" s="35"/>
      <c r="B114" s="36"/>
      <c r="C114" s="37">
        <f>('July 2024 - September 2024'!C110)+SUM(E134+E161+E188)</f>
        <v>0</v>
      </c>
      <c r="D114" s="14"/>
      <c r="E114" s="14"/>
      <c r="F114" s="14"/>
      <c r="G114" s="14"/>
      <c r="H114" s="14"/>
      <c r="I114" s="50"/>
    </row>
    <row r="115" ht="30" customHeight="1" spans="1:9">
      <c r="A115" s="35"/>
      <c r="B115" s="36"/>
      <c r="C115" s="37">
        <f>('July 2024 - September 2024'!C111)+SUM(E135+E162+E189)</f>
        <v>0</v>
      </c>
      <c r="D115" s="14"/>
      <c r="E115" s="14"/>
      <c r="F115" s="14"/>
      <c r="G115" s="14"/>
      <c r="H115" s="14"/>
      <c r="I115" s="50"/>
    </row>
    <row r="116" ht="30" customHeight="1" spans="1:9">
      <c r="A116" s="35"/>
      <c r="B116" s="36"/>
      <c r="C116" s="37">
        <f>('July 2024 - September 2024'!C112)+SUM(E136+E163+E190)</f>
        <v>0</v>
      </c>
      <c r="D116" s="14"/>
      <c r="E116" s="14"/>
      <c r="F116" s="14"/>
      <c r="G116" s="14"/>
      <c r="H116" s="14"/>
      <c r="I116" s="50"/>
    </row>
    <row r="117" ht="30" customHeight="1" spans="1:9">
      <c r="A117" s="35"/>
      <c r="B117" s="36"/>
      <c r="C117" s="37">
        <f>('July 2024 - September 2024'!C113)+SUM(E137+E164+E191)</f>
        <v>0</v>
      </c>
      <c r="D117" s="14"/>
      <c r="E117" s="14"/>
      <c r="F117" s="14"/>
      <c r="G117" s="14"/>
      <c r="H117" s="14"/>
      <c r="I117" s="50"/>
    </row>
    <row r="118" ht="30" customHeight="1" spans="1:9">
      <c r="A118" s="35"/>
      <c r="B118" s="36"/>
      <c r="C118" s="37">
        <f>('July 2024 - September 2024'!C114)+SUM(E138+E165+E192)</f>
        <v>0</v>
      </c>
      <c r="D118" s="14"/>
      <c r="E118" s="14"/>
      <c r="F118" s="14"/>
      <c r="G118" s="14"/>
      <c r="H118" s="14"/>
      <c r="I118" s="50"/>
    </row>
    <row r="119" ht="30" customHeight="1" spans="1:9">
      <c r="A119" s="52"/>
      <c r="B119" s="121" t="s">
        <v>108</v>
      </c>
      <c r="C119" s="37">
        <f>SUM(C109:C113)</f>
        <v>-10683</v>
      </c>
      <c r="D119" s="14"/>
      <c r="E119" s="14"/>
      <c r="F119" s="14"/>
      <c r="G119" s="14"/>
      <c r="H119" s="14"/>
      <c r="I119" s="50"/>
    </row>
    <row r="120" ht="30" customHeight="1" spans="1:9">
      <c r="A120" s="52"/>
      <c r="B120" s="121" t="s">
        <v>109</v>
      </c>
      <c r="C120" s="37">
        <f>ABS(C107+ABS(C119))</f>
        <v>12052</v>
      </c>
      <c r="D120" s="14"/>
      <c r="E120" s="14"/>
      <c r="F120" s="14"/>
      <c r="G120" s="14"/>
      <c r="H120" s="14"/>
      <c r="I120" s="50"/>
    </row>
    <row r="121" ht="30" customHeight="1" spans="1:9">
      <c r="A121" s="14"/>
      <c r="B121" s="14"/>
      <c r="C121" s="14"/>
      <c r="D121" s="14"/>
      <c r="E121" s="14"/>
      <c r="F121" s="14"/>
      <c r="G121" s="14"/>
      <c r="H121" s="14"/>
      <c r="I121" s="50"/>
    </row>
    <row r="122" ht="30" customHeight="1" spans="1:9">
      <c r="A122" s="14"/>
      <c r="B122" s="14"/>
      <c r="C122" s="14"/>
      <c r="D122" s="14"/>
      <c r="E122" s="14"/>
      <c r="F122" s="14"/>
      <c r="G122" s="14"/>
      <c r="H122" s="14"/>
      <c r="I122" s="50"/>
    </row>
    <row r="123" ht="30" customHeight="1" spans="1:9">
      <c r="A123" s="14"/>
      <c r="B123" s="14"/>
      <c r="C123" s="14"/>
      <c r="D123" s="14"/>
      <c r="E123" s="14"/>
      <c r="F123" s="14"/>
      <c r="G123" s="14"/>
      <c r="H123" s="14"/>
      <c r="I123" s="50"/>
    </row>
    <row r="124" ht="30" customHeight="1" spans="1:9">
      <c r="A124" s="14"/>
      <c r="B124" s="14"/>
      <c r="C124" s="14"/>
      <c r="D124" s="14"/>
      <c r="E124" s="14"/>
      <c r="F124" s="14"/>
      <c r="G124" s="14"/>
      <c r="H124" s="14"/>
      <c r="I124" s="50"/>
    </row>
    <row r="125" ht="30" customHeight="1" spans="1:9">
      <c r="A125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25" s="54"/>
      <c r="C125" s="54"/>
      <c r="D125" s="54"/>
      <c r="E125" s="55"/>
      <c r="F125" s="14"/>
      <c r="G125" s="14"/>
      <c r="H125" s="14"/>
      <c r="I125" s="50"/>
    </row>
    <row r="126" ht="30" customHeight="1" spans="1:9">
      <c r="A126" s="53" t="s">
        <v>110</v>
      </c>
      <c r="B126" s="55"/>
      <c r="C126" s="53" t="s">
        <v>49</v>
      </c>
      <c r="D126" s="55"/>
      <c r="E126" s="70" t="s">
        <v>50</v>
      </c>
      <c r="F126" s="14"/>
      <c r="G126" s="14"/>
      <c r="H126" s="14"/>
      <c r="I126" s="50"/>
    </row>
    <row r="127" ht="30" customHeight="1" spans="1:9">
      <c r="A127" s="56" t="str">
        <f>"Balance Brought Forward From "&amp;IF(Main!B2,TEXT(EDATE(Main!B3,6)-1,"mmmm yyyy"),TEXT(Main!B3+((Main!B5-Main!B3)*6+5),"mmmm yyyy"))</f>
        <v>Balance Brought Forward From October 2024</v>
      </c>
      <c r="B127" s="57"/>
      <c r="C127" s="58"/>
      <c r="D127" s="58"/>
      <c r="E127" s="159">
        <f>'July 2024 - September 2024'!E202</f>
        <v>502.709999999998</v>
      </c>
      <c r="F127" s="14"/>
      <c r="G127" s="14"/>
      <c r="H127" s="14"/>
      <c r="I127" s="50"/>
    </row>
    <row r="128" ht="30" customHeight="1" spans="1:9">
      <c r="A128" s="85" t="s">
        <v>92</v>
      </c>
      <c r="B128" s="86"/>
      <c r="C128" s="61" t="s">
        <v>111</v>
      </c>
      <c r="D128" s="62"/>
      <c r="E128" s="137"/>
      <c r="F128" s="14"/>
      <c r="G128" s="14"/>
      <c r="H128" s="14"/>
      <c r="I128" s="50"/>
    </row>
    <row r="129" ht="30" customHeight="1" spans="1:9">
      <c r="A129" s="89"/>
      <c r="B129" s="90"/>
      <c r="C129" s="128" t="s">
        <v>115</v>
      </c>
      <c r="D129" s="128"/>
      <c r="E129" s="103">
        <v>0</v>
      </c>
      <c r="F129" s="14"/>
      <c r="G129" s="14"/>
      <c r="H129" s="14"/>
      <c r="I129" s="50"/>
    </row>
    <row r="130" ht="30" customHeight="1" spans="1:9">
      <c r="A130" s="89"/>
      <c r="B130" s="90"/>
      <c r="C130" s="65"/>
      <c r="D130" s="66"/>
      <c r="E130" s="136">
        <v>0</v>
      </c>
      <c r="F130" s="14"/>
      <c r="G130" s="14"/>
      <c r="H130" s="14"/>
      <c r="I130" s="50"/>
    </row>
    <row r="131" ht="30" customHeight="1" spans="1:9">
      <c r="A131" s="89"/>
      <c r="B131" s="90"/>
      <c r="C131" s="128" t="s">
        <v>252</v>
      </c>
      <c r="D131" s="128"/>
      <c r="E131" s="103">
        <v>200</v>
      </c>
      <c r="F131" s="14"/>
      <c r="G131" s="14"/>
      <c r="H131" s="14"/>
      <c r="I131" s="50"/>
    </row>
    <row r="132" ht="30" customHeight="1" spans="1:9">
      <c r="A132" s="89"/>
      <c r="B132" s="90"/>
      <c r="C132" s="65"/>
      <c r="D132" s="66"/>
      <c r="E132" s="136">
        <v>0</v>
      </c>
      <c r="F132" s="14"/>
      <c r="G132" s="14"/>
      <c r="H132" s="14"/>
      <c r="I132" s="50"/>
    </row>
    <row r="133" ht="30" customHeight="1" spans="1:9">
      <c r="A133" s="89"/>
      <c r="B133" s="90"/>
      <c r="C133" s="65"/>
      <c r="D133" s="66"/>
      <c r="E133" s="136">
        <v>0</v>
      </c>
      <c r="F133" s="14"/>
      <c r="G133" s="14"/>
      <c r="H133" s="14"/>
      <c r="I133" s="50"/>
    </row>
    <row r="134" ht="30" customHeight="1" spans="1:9">
      <c r="A134" s="89"/>
      <c r="B134" s="90"/>
      <c r="C134" s="65"/>
      <c r="D134" s="66"/>
      <c r="E134" s="136">
        <v>0</v>
      </c>
      <c r="F134" s="14"/>
      <c r="G134" s="14"/>
      <c r="H134" s="14"/>
      <c r="I134" s="50"/>
    </row>
    <row r="135" ht="30" customHeight="1" spans="1:9">
      <c r="A135" s="89"/>
      <c r="B135" s="90"/>
      <c r="C135" s="65"/>
      <c r="D135" s="66"/>
      <c r="E135" s="136">
        <v>0</v>
      </c>
      <c r="F135" s="14"/>
      <c r="G135" s="14"/>
      <c r="H135" s="14"/>
      <c r="I135" s="50"/>
    </row>
    <row r="136" ht="30" customHeight="1" spans="1:9">
      <c r="A136" s="89"/>
      <c r="B136" s="90"/>
      <c r="C136" s="65"/>
      <c r="D136" s="66"/>
      <c r="E136" s="136">
        <v>0</v>
      </c>
      <c r="F136" s="14"/>
      <c r="G136" s="14"/>
      <c r="H136" s="14"/>
      <c r="I136" s="50"/>
    </row>
    <row r="137" ht="30" customHeight="1" spans="1:9">
      <c r="A137" s="89"/>
      <c r="B137" s="90"/>
      <c r="C137" s="65"/>
      <c r="D137" s="66"/>
      <c r="E137" s="136">
        <v>0</v>
      </c>
      <c r="F137" s="14"/>
      <c r="G137" s="14"/>
      <c r="H137" s="14"/>
      <c r="I137" s="50"/>
    </row>
    <row r="138" ht="30" customHeight="1" spans="1:9">
      <c r="A138" s="89"/>
      <c r="B138" s="90"/>
      <c r="C138" s="65"/>
      <c r="D138" s="66"/>
      <c r="E138" s="136">
        <v>0</v>
      </c>
      <c r="F138" s="14"/>
      <c r="G138" s="14"/>
      <c r="H138" s="14"/>
      <c r="I138" s="50"/>
    </row>
    <row r="139" ht="30" customHeight="1" spans="1:9">
      <c r="A139" s="89"/>
      <c r="B139" s="90"/>
      <c r="C139" s="67" t="s">
        <v>112</v>
      </c>
      <c r="D139" s="62"/>
      <c r="E139" s="137"/>
      <c r="F139" s="14"/>
      <c r="G139" s="14"/>
      <c r="H139" s="14"/>
      <c r="I139" s="50"/>
    </row>
    <row r="140" ht="78.75" customHeight="1" spans="1:9">
      <c r="A140" s="89"/>
      <c r="B140" s="90"/>
      <c r="C140" s="102" t="s">
        <v>253</v>
      </c>
      <c r="D140" s="102"/>
      <c r="E140" s="103">
        <v>651.7</v>
      </c>
      <c r="F140" s="14"/>
      <c r="G140" s="14"/>
      <c r="H140" s="14"/>
      <c r="I140" s="50"/>
    </row>
    <row r="141" ht="30" customHeight="1" spans="1:9">
      <c r="A141" s="89"/>
      <c r="B141" s="90"/>
      <c r="C141" s="128" t="s">
        <v>254</v>
      </c>
      <c r="D141" s="128"/>
      <c r="E141" s="103">
        <v>58</v>
      </c>
      <c r="F141" s="14"/>
      <c r="G141" s="14"/>
      <c r="H141" s="14"/>
      <c r="I141" s="50"/>
    </row>
    <row r="142" ht="30" customHeight="1" spans="1:9">
      <c r="A142" s="89"/>
      <c r="B142" s="90"/>
      <c r="C142" s="128" t="s">
        <v>255</v>
      </c>
      <c r="D142" s="128"/>
      <c r="E142" s="103">
        <v>600</v>
      </c>
      <c r="F142" s="14"/>
      <c r="G142" s="14"/>
      <c r="H142" s="14"/>
      <c r="I142" s="50"/>
    </row>
    <row r="143" ht="30" customHeight="1" spans="1:9">
      <c r="A143" s="89"/>
      <c r="B143" s="90"/>
      <c r="C143" s="160" t="s">
        <v>177</v>
      </c>
      <c r="D143" s="160"/>
      <c r="E143" s="103">
        <v>291.85</v>
      </c>
      <c r="F143" s="14"/>
      <c r="G143" s="14"/>
      <c r="H143" s="14"/>
      <c r="I143" s="50"/>
    </row>
    <row r="144" ht="30" customHeight="1" spans="1:9">
      <c r="A144" s="89"/>
      <c r="B144" s="90"/>
      <c r="C144" s="65"/>
      <c r="D144" s="66"/>
      <c r="E144" s="138">
        <v>0</v>
      </c>
      <c r="F144" s="14"/>
      <c r="G144" s="14"/>
      <c r="H144" s="14"/>
      <c r="I144" s="50"/>
    </row>
    <row r="145" ht="30" customHeight="1" spans="1:9">
      <c r="A145" s="91"/>
      <c r="B145" s="92"/>
      <c r="C145" s="65"/>
      <c r="D145" s="66"/>
      <c r="E145" s="138">
        <v>0</v>
      </c>
      <c r="F145" s="14"/>
      <c r="G145" s="14"/>
      <c r="H145" s="14"/>
      <c r="I145" s="50"/>
    </row>
    <row r="146" ht="30" customHeight="1" spans="1:9">
      <c r="A146" s="56" t="s">
        <v>113</v>
      </c>
      <c r="B146" s="77"/>
      <c r="C146" s="78"/>
      <c r="D146" s="79"/>
      <c r="E146" s="138">
        <f>C107</f>
        <v>1369</v>
      </c>
      <c r="F146" s="14"/>
      <c r="G146" s="14"/>
      <c r="H146" s="14"/>
      <c r="I146" s="50"/>
    </row>
    <row r="147" ht="30" customHeight="1" spans="1:9">
      <c r="A147" s="80"/>
      <c r="B147" s="81"/>
      <c r="C147" s="82" t="s">
        <v>114</v>
      </c>
      <c r="D147" s="82"/>
      <c r="E147" s="94">
        <f>(F16+E127)-(SUM(E129:E138)+SUM(E140:E146))</f>
        <v>125.159999999998</v>
      </c>
      <c r="F147" s="14"/>
      <c r="G147" s="14"/>
      <c r="H147" s="14"/>
      <c r="I147" s="50"/>
    </row>
    <row r="148" ht="30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30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30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30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30" customHeight="1" spans="1:9">
      <c r="A152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52" s="54"/>
      <c r="C152" s="54"/>
      <c r="D152" s="54"/>
      <c r="E152" s="55"/>
      <c r="F152" s="14"/>
      <c r="G152" s="14"/>
      <c r="H152" s="14"/>
      <c r="I152" s="50"/>
    </row>
    <row r="153" ht="30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30" customHeight="1" spans="1:9">
      <c r="A154" s="56" t="str">
        <f>"Balance Brought Forward From "&amp;IF(Main!B2,TEXT(EDATE(Main!B3,7)-1,"mmmm yyyy"),TEXT(Main!B3+((Main!B5-Main!B3)*7+6),"mmmm yyyy"))</f>
        <v>Balance Brought Forward From November 2024</v>
      </c>
      <c r="B154" s="57"/>
      <c r="C154" s="58"/>
      <c r="D154" s="58"/>
      <c r="E154" s="94">
        <f>E147</f>
        <v>125.159999999998</v>
      </c>
      <c r="F154" s="14"/>
      <c r="G154" s="14"/>
      <c r="H154" s="14"/>
      <c r="I154" s="50"/>
    </row>
    <row r="155" ht="30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30" customHeight="1" spans="1:9">
      <c r="A156" s="89"/>
      <c r="B156" s="90"/>
      <c r="C156" s="102" t="s">
        <v>256</v>
      </c>
      <c r="D156" s="102"/>
      <c r="E156" s="103">
        <v>0</v>
      </c>
      <c r="F156" s="14"/>
      <c r="G156" s="14"/>
      <c r="H156" s="14"/>
      <c r="I156" s="50"/>
    </row>
    <row r="157" ht="30" customHeight="1" spans="1:9">
      <c r="A157" s="89"/>
      <c r="B157" s="90"/>
      <c r="C157" s="65"/>
      <c r="D157" s="66"/>
      <c r="E157" s="136">
        <v>0</v>
      </c>
      <c r="F157" s="14"/>
      <c r="G157" s="14"/>
      <c r="H157" s="14"/>
      <c r="I157" s="50"/>
    </row>
    <row r="158" ht="30" customHeight="1" spans="1:9">
      <c r="A158" s="89"/>
      <c r="B158" s="90"/>
      <c r="C158" s="128" t="s">
        <v>257</v>
      </c>
      <c r="D158" s="128"/>
      <c r="E158" s="103">
        <v>300</v>
      </c>
      <c r="F158" s="14"/>
      <c r="G158" s="14"/>
      <c r="H158" s="14"/>
      <c r="I158" s="50"/>
    </row>
    <row r="159" ht="30" customHeight="1" spans="1:9">
      <c r="A159" s="89"/>
      <c r="B159" s="90"/>
      <c r="C159" s="65"/>
      <c r="D159" s="66"/>
      <c r="E159" s="136">
        <v>0</v>
      </c>
      <c r="F159" s="14"/>
      <c r="G159" s="14"/>
      <c r="H159" s="14"/>
      <c r="I159" s="50"/>
    </row>
    <row r="160" ht="30" customHeight="1" spans="1:9">
      <c r="A160" s="89"/>
      <c r="B160" s="90"/>
      <c r="C160" s="65"/>
      <c r="D160" s="66"/>
      <c r="E160" s="136">
        <v>0</v>
      </c>
      <c r="F160" s="14"/>
      <c r="G160" s="14"/>
      <c r="H160" s="14"/>
      <c r="I160" s="50"/>
    </row>
    <row r="161" ht="30" customHeight="1" spans="1:9">
      <c r="A161" s="89"/>
      <c r="B161" s="90"/>
      <c r="C161" s="65"/>
      <c r="D161" s="66"/>
      <c r="E161" s="136">
        <v>0</v>
      </c>
      <c r="F161" s="14"/>
      <c r="G161" s="14"/>
      <c r="H161" s="14"/>
      <c r="I161" s="50"/>
    </row>
    <row r="162" ht="30" customHeight="1" spans="1:9">
      <c r="A162" s="89"/>
      <c r="B162" s="90"/>
      <c r="C162" s="65"/>
      <c r="D162" s="66"/>
      <c r="E162" s="136">
        <v>0</v>
      </c>
      <c r="F162" s="14"/>
      <c r="G162" s="14"/>
      <c r="H162" s="14"/>
      <c r="I162" s="50"/>
    </row>
    <row r="163" ht="30" customHeight="1" spans="1:9">
      <c r="A163" s="89"/>
      <c r="B163" s="90"/>
      <c r="C163" s="65"/>
      <c r="D163" s="66"/>
      <c r="E163" s="136">
        <v>0</v>
      </c>
      <c r="F163" s="14"/>
      <c r="G163" s="14"/>
      <c r="H163" s="14"/>
      <c r="I163" s="50"/>
    </row>
    <row r="164" ht="30" customHeight="1" spans="1:9">
      <c r="A164" s="89"/>
      <c r="B164" s="90"/>
      <c r="C164" s="65"/>
      <c r="D164" s="66"/>
      <c r="E164" s="136">
        <v>0</v>
      </c>
      <c r="F164" s="14"/>
      <c r="G164" s="14"/>
      <c r="H164" s="14"/>
      <c r="I164" s="50"/>
    </row>
    <row r="165" ht="30" customHeight="1" spans="1:9">
      <c r="A165" s="89"/>
      <c r="B165" s="90"/>
      <c r="C165" s="65"/>
      <c r="D165" s="66"/>
      <c r="E165" s="136">
        <v>0</v>
      </c>
      <c r="F165" s="14"/>
      <c r="G165" s="14"/>
      <c r="H165" s="14"/>
      <c r="I165" s="50"/>
    </row>
    <row r="166" ht="30" customHeight="1" spans="1:9">
      <c r="A166" s="89"/>
      <c r="B166" s="90"/>
      <c r="C166" s="67" t="s">
        <v>112</v>
      </c>
      <c r="D166" s="62"/>
      <c r="E166" s="137"/>
      <c r="F166" s="14"/>
      <c r="G166" s="14"/>
      <c r="H166" s="14"/>
      <c r="I166" s="50"/>
    </row>
    <row r="167" ht="231" customHeight="1" spans="1:9">
      <c r="A167" s="89"/>
      <c r="B167" s="90"/>
      <c r="C167" s="102" t="s">
        <v>258</v>
      </c>
      <c r="D167" s="102"/>
      <c r="E167" s="103">
        <v>3389</v>
      </c>
      <c r="F167" s="14"/>
      <c r="G167" s="14"/>
      <c r="H167" s="14"/>
      <c r="I167" s="50"/>
    </row>
    <row r="168" ht="30" customHeight="1" spans="1:9">
      <c r="A168" s="89"/>
      <c r="B168" s="90"/>
      <c r="C168" s="102" t="s">
        <v>259</v>
      </c>
      <c r="D168" s="102"/>
      <c r="E168" s="103">
        <v>200</v>
      </c>
      <c r="F168" s="14"/>
      <c r="G168" s="14"/>
      <c r="H168" s="14"/>
      <c r="I168" s="50"/>
    </row>
    <row r="169" ht="30" customHeight="1" spans="1:9">
      <c r="A169" s="89"/>
      <c r="B169" s="90"/>
      <c r="C169" s="161" t="s">
        <v>177</v>
      </c>
      <c r="D169" s="161"/>
      <c r="E169" s="103">
        <v>8.9</v>
      </c>
      <c r="F169" s="14"/>
      <c r="G169" s="14"/>
      <c r="H169" s="14"/>
      <c r="I169" s="50"/>
    </row>
    <row r="170" ht="30" customHeight="1" spans="1:9">
      <c r="A170" s="89"/>
      <c r="B170" s="90"/>
      <c r="C170" s="65"/>
      <c r="D170" s="66"/>
      <c r="E170" s="138">
        <v>0</v>
      </c>
      <c r="F170" s="14"/>
      <c r="G170" s="14"/>
      <c r="H170" s="14"/>
      <c r="I170" s="50"/>
    </row>
    <row r="171" ht="30" customHeight="1" spans="1:9">
      <c r="A171" s="89"/>
      <c r="B171" s="90"/>
      <c r="C171" s="65"/>
      <c r="D171" s="66"/>
      <c r="E171" s="138">
        <v>0</v>
      </c>
      <c r="F171" s="14"/>
      <c r="G171" s="14"/>
      <c r="H171" s="14"/>
      <c r="I171" s="50"/>
    </row>
    <row r="172" ht="30" customHeight="1" spans="1:9">
      <c r="A172" s="91"/>
      <c r="B172" s="92"/>
      <c r="C172" s="65"/>
      <c r="D172" s="66"/>
      <c r="E172" s="138">
        <v>0</v>
      </c>
      <c r="F172" s="14"/>
      <c r="G172" s="14"/>
      <c r="H172" s="14"/>
      <c r="I172" s="50"/>
    </row>
    <row r="173" ht="30" customHeight="1" spans="1:9">
      <c r="A173" s="56" t="s">
        <v>113</v>
      </c>
      <c r="B173" s="77"/>
      <c r="C173" s="78"/>
      <c r="D173" s="79"/>
      <c r="E173" s="138">
        <f>C107</f>
        <v>1369</v>
      </c>
      <c r="F173" s="14"/>
      <c r="G173" s="14"/>
      <c r="H173" s="14"/>
      <c r="I173" s="50"/>
    </row>
    <row r="174" ht="30" customHeight="1" spans="1:9">
      <c r="A174" s="80"/>
      <c r="B174" s="81"/>
      <c r="C174" s="82" t="s">
        <v>114</v>
      </c>
      <c r="D174" s="82"/>
      <c r="E174" s="134">
        <f>(F33+E154)-(SUM(E156:E165)+SUM(E167:E173))</f>
        <v>229.399999999998</v>
      </c>
      <c r="F174" s="14"/>
      <c r="G174" s="14"/>
      <c r="H174" s="14"/>
      <c r="I174" s="50"/>
    </row>
    <row r="175" ht="30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30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30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30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30" customHeight="1" spans="1:9">
      <c r="A179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79" s="54"/>
      <c r="C179" s="54"/>
      <c r="D179" s="54"/>
      <c r="E179" s="55"/>
      <c r="F179" s="14"/>
      <c r="G179" s="14"/>
      <c r="H179" s="14"/>
      <c r="I179" s="50"/>
    </row>
    <row r="180" ht="30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30" customHeight="1" spans="1:9">
      <c r="A181" s="56" t="str">
        <f>"Balance Brought Forward From "&amp;IF(Main!B2,TEXT(EDATE(Main!B3,8)-1,"mmmm yyyy"),TEXT(Main!B3+((Main!B5-Main!B3)*8+7),"mmmm yyyy"))</f>
        <v>Balance Brought Forward From December 2024</v>
      </c>
      <c r="B181" s="57"/>
      <c r="C181" s="58"/>
      <c r="D181" s="58"/>
      <c r="E181" s="134">
        <f>E174</f>
        <v>229.399999999998</v>
      </c>
      <c r="F181" s="14"/>
      <c r="G181" s="14"/>
      <c r="H181" s="14"/>
      <c r="I181" s="50"/>
    </row>
    <row r="182" ht="30" customHeight="1" spans="1:9">
      <c r="A182" s="85" t="s">
        <v>92</v>
      </c>
      <c r="B182" s="123"/>
      <c r="C182" s="162" t="s">
        <v>111</v>
      </c>
      <c r="D182" s="163"/>
      <c r="E182" s="135"/>
      <c r="F182" s="14"/>
      <c r="G182" s="14"/>
      <c r="H182" s="14"/>
      <c r="I182" s="50"/>
    </row>
    <row r="183" ht="30" customHeight="1" spans="1:9">
      <c r="A183" s="89"/>
      <c r="B183" s="124"/>
      <c r="C183" s="164" t="s">
        <v>115</v>
      </c>
      <c r="D183" s="164"/>
      <c r="E183" s="103">
        <v>0</v>
      </c>
      <c r="F183" s="14"/>
      <c r="G183" s="14"/>
      <c r="H183" s="14"/>
      <c r="I183" s="50"/>
    </row>
    <row r="184" ht="30" customHeight="1" spans="1:9">
      <c r="A184" s="89"/>
      <c r="B184" s="124"/>
      <c r="C184" s="165" t="s">
        <v>182</v>
      </c>
      <c r="D184" s="166"/>
      <c r="E184" s="136">
        <v>0</v>
      </c>
      <c r="F184" s="14"/>
      <c r="G184" s="14"/>
      <c r="H184" s="14"/>
      <c r="I184" s="50"/>
    </row>
    <row r="185" ht="30" customHeight="1" spans="1:9">
      <c r="A185" s="89"/>
      <c r="B185" s="124"/>
      <c r="C185" s="164" t="s">
        <v>178</v>
      </c>
      <c r="D185" s="164"/>
      <c r="E185" s="103">
        <v>500</v>
      </c>
      <c r="F185" s="14"/>
      <c r="G185" s="14"/>
      <c r="H185" s="14"/>
      <c r="I185" s="50"/>
    </row>
    <row r="186" ht="30" customHeight="1" spans="1:9">
      <c r="A186" s="89"/>
      <c r="B186" s="124"/>
      <c r="C186" s="165" t="s">
        <v>183</v>
      </c>
      <c r="D186" s="166"/>
      <c r="E186" s="136">
        <v>0</v>
      </c>
      <c r="F186" s="14"/>
      <c r="G186" s="14"/>
      <c r="H186" s="14"/>
      <c r="I186" s="50"/>
    </row>
    <row r="187" ht="30" customHeight="1" spans="1:9">
      <c r="A187" s="89"/>
      <c r="B187" s="124"/>
      <c r="C187" s="165" t="s">
        <v>184</v>
      </c>
      <c r="D187" s="166"/>
      <c r="E187" s="136">
        <v>0</v>
      </c>
      <c r="F187" s="14"/>
      <c r="G187" s="14"/>
      <c r="H187" s="14"/>
      <c r="I187" s="50"/>
    </row>
    <row r="188" ht="30" customHeight="1" spans="1:9">
      <c r="A188" s="89"/>
      <c r="B188" s="124"/>
      <c r="C188" s="165" t="s">
        <v>185</v>
      </c>
      <c r="D188" s="166"/>
      <c r="E188" s="136">
        <v>0</v>
      </c>
      <c r="F188" s="14"/>
      <c r="G188" s="14"/>
      <c r="H188" s="14"/>
      <c r="I188" s="50"/>
    </row>
    <row r="189" ht="30" customHeight="1" spans="1:9">
      <c r="A189" s="89"/>
      <c r="B189" s="124"/>
      <c r="C189" s="165" t="s">
        <v>186</v>
      </c>
      <c r="D189" s="166"/>
      <c r="E189" s="136">
        <v>0</v>
      </c>
      <c r="F189" s="14"/>
      <c r="G189" s="14"/>
      <c r="H189" s="14"/>
      <c r="I189" s="50"/>
    </row>
    <row r="190" ht="30" customHeight="1" spans="1:9">
      <c r="A190" s="89"/>
      <c r="B190" s="124"/>
      <c r="C190" s="165" t="s">
        <v>187</v>
      </c>
      <c r="D190" s="166"/>
      <c r="E190" s="136">
        <v>0</v>
      </c>
      <c r="F190" s="14"/>
      <c r="G190" s="14"/>
      <c r="H190" s="14"/>
      <c r="I190" s="50"/>
    </row>
    <row r="191" ht="30" customHeight="1" spans="1:9">
      <c r="A191" s="89"/>
      <c r="B191" s="124"/>
      <c r="C191" s="165" t="s">
        <v>188</v>
      </c>
      <c r="D191" s="166"/>
      <c r="E191" s="136">
        <v>0</v>
      </c>
      <c r="F191" s="14"/>
      <c r="G191" s="14"/>
      <c r="H191" s="14"/>
      <c r="I191" s="50"/>
    </row>
    <row r="192" ht="30" customHeight="1" spans="1:9">
      <c r="A192" s="89"/>
      <c r="B192" s="124"/>
      <c r="C192" s="165" t="s">
        <v>189</v>
      </c>
      <c r="D192" s="166"/>
      <c r="E192" s="136">
        <v>0</v>
      </c>
      <c r="F192" s="14"/>
      <c r="G192" s="14"/>
      <c r="H192" s="14"/>
      <c r="I192" s="50"/>
    </row>
    <row r="193" ht="30" customHeight="1" spans="1:9">
      <c r="A193" s="89"/>
      <c r="B193" s="124"/>
      <c r="C193" s="167" t="s">
        <v>112</v>
      </c>
      <c r="D193" s="168"/>
      <c r="E193" s="137"/>
      <c r="F193" s="14"/>
      <c r="G193" s="14"/>
      <c r="H193" s="14"/>
      <c r="I193" s="50"/>
    </row>
    <row r="194" ht="47.25" customHeight="1" spans="1:9">
      <c r="A194" s="89"/>
      <c r="B194" s="124"/>
      <c r="C194" s="164" t="s">
        <v>260</v>
      </c>
      <c r="D194" s="164"/>
      <c r="E194" s="103">
        <v>351</v>
      </c>
      <c r="F194" s="14"/>
      <c r="G194" s="14"/>
      <c r="H194" s="14"/>
      <c r="I194" s="50"/>
    </row>
    <row r="195" ht="45.75" customHeight="1" spans="1:9">
      <c r="A195" s="89"/>
      <c r="B195" s="124"/>
      <c r="C195" s="164" t="s">
        <v>261</v>
      </c>
      <c r="D195" s="164"/>
      <c r="E195" s="103">
        <v>370</v>
      </c>
      <c r="F195" s="14"/>
      <c r="G195" s="14"/>
      <c r="H195" s="14"/>
      <c r="I195" s="50"/>
    </row>
    <row r="196" ht="132" customHeight="1" spans="1:9">
      <c r="A196" s="89"/>
      <c r="B196" s="124"/>
      <c r="C196" s="164" t="s">
        <v>262</v>
      </c>
      <c r="D196" s="164"/>
      <c r="E196" s="103">
        <v>1182.5</v>
      </c>
      <c r="F196" s="14"/>
      <c r="G196" s="14"/>
      <c r="H196" s="14"/>
      <c r="I196" s="50"/>
    </row>
    <row r="197" ht="409.5" customHeight="1" spans="1:9">
      <c r="A197" s="89"/>
      <c r="B197" s="124"/>
      <c r="C197" s="164" t="s">
        <v>263</v>
      </c>
      <c r="D197" s="164"/>
      <c r="E197" s="103">
        <v>1232.7</v>
      </c>
      <c r="F197" s="14"/>
      <c r="G197" s="14"/>
      <c r="H197" s="14"/>
      <c r="I197" s="50"/>
    </row>
    <row r="198" ht="30" customHeight="1" spans="1:9">
      <c r="A198" s="89"/>
      <c r="B198" s="124"/>
      <c r="C198" s="169" t="s">
        <v>177</v>
      </c>
      <c r="D198" s="164"/>
      <c r="E198" s="103">
        <v>68</v>
      </c>
      <c r="F198" s="14"/>
      <c r="G198" s="14"/>
      <c r="H198" s="14"/>
      <c r="I198" s="50"/>
    </row>
    <row r="199" ht="30" customHeight="1" spans="1:9">
      <c r="A199" s="91"/>
      <c r="B199" s="125"/>
      <c r="C199" s="165" t="s">
        <v>184</v>
      </c>
      <c r="D199" s="166"/>
      <c r="E199" s="138">
        <v>0</v>
      </c>
      <c r="F199" s="14"/>
      <c r="G199" s="14"/>
      <c r="H199" s="14"/>
      <c r="I199" s="50"/>
    </row>
    <row r="200" ht="24.75" customHeight="1" spans="1:9">
      <c r="A200" s="56" t="s">
        <v>113</v>
      </c>
      <c r="B200" s="77"/>
      <c r="C200" s="78"/>
      <c r="D200" s="79"/>
      <c r="E200" s="93">
        <f>C107</f>
        <v>1369</v>
      </c>
      <c r="F200" s="14"/>
      <c r="G200" s="14"/>
      <c r="H200" s="14"/>
      <c r="I200" s="50"/>
    </row>
    <row r="201" ht="30" customHeight="1" spans="1:9">
      <c r="A201" s="80"/>
      <c r="B201" s="81"/>
      <c r="C201" s="82" t="s">
        <v>114</v>
      </c>
      <c r="D201" s="82"/>
      <c r="E201" s="97">
        <f>(F51+E181)-(SUM(E183:E192)+SUM(E194:E200))</f>
        <v>173.339999999998</v>
      </c>
      <c r="F201" s="14"/>
      <c r="G201" s="14"/>
      <c r="H201" s="14"/>
      <c r="I201" s="50"/>
    </row>
    <row r="202" ht="30" customHeight="1" spans="1:9">
      <c r="A202" s="14"/>
      <c r="B202" s="14"/>
      <c r="C202" s="14"/>
      <c r="D202" s="14"/>
      <c r="E202" s="14"/>
      <c r="F202" s="14"/>
      <c r="G202" s="14"/>
      <c r="H202" s="14"/>
      <c r="I202" s="50"/>
    </row>
    <row r="203" ht="30" customHeight="1"/>
  </sheetData>
  <mergeCells count="207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55:C55"/>
    <mergeCell ref="A57:C57"/>
    <mergeCell ref="A67:C67"/>
    <mergeCell ref="A78:C78"/>
    <mergeCell ref="A87:C87"/>
    <mergeCell ref="A97:C97"/>
    <mergeCell ref="A108:C108"/>
    <mergeCell ref="A125:E125"/>
    <mergeCell ref="A126:B126"/>
    <mergeCell ref="C126:D126"/>
    <mergeCell ref="A127:B127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B200"/>
    <mergeCell ref="C200:D200"/>
    <mergeCell ref="A201:B201"/>
    <mergeCell ref="C201:D201"/>
    <mergeCell ref="A2:A3"/>
    <mergeCell ref="A128:B145"/>
    <mergeCell ref="A155:B172"/>
    <mergeCell ref="A182:B199"/>
  </mergeCells>
  <conditionalFormatting sqref="C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88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27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29">
    <cfRule type="cellIs" dxfId="4" priority="27" operator="equal">
      <formula>0</formula>
    </cfRule>
    <cfRule type="cellIs" dxfId="6" priority="28" operator="equal">
      <formula>0</formula>
    </cfRule>
  </conditionalFormatting>
  <conditionalFormatting sqref="E131">
    <cfRule type="cellIs" dxfId="4" priority="29" operator="equal">
      <formula>0</formula>
    </cfRule>
    <cfRule type="cellIs" dxfId="6" priority="30" operator="equal">
      <formula>0</formula>
    </cfRule>
  </conditionalFormatting>
  <conditionalFormatting sqref="E140">
    <cfRule type="cellIs" dxfId="4" priority="31" operator="equal">
      <formula>0</formula>
    </cfRule>
    <cfRule type="cellIs" dxfId="6" priority="32" operator="equal">
      <formula>0</formula>
    </cfRule>
  </conditionalFormatting>
  <conditionalFormatting sqref="E147">
    <cfRule type="cellIs" dxfId="2" priority="69" operator="greaterThanOrEqual">
      <formula>0</formula>
    </cfRule>
    <cfRule type="cellIs" dxfId="3" priority="68" operator="lessThan">
      <formula>0</formula>
    </cfRule>
  </conditionalFormatting>
  <conditionalFormatting sqref="E154">
    <cfRule type="cellIs" dxfId="2" priority="56" operator="greaterThanOrEqual">
      <formula>0</formula>
    </cfRule>
    <cfRule type="cellIs" dxfId="3" priority="55" operator="lessThan">
      <formula>0</formula>
    </cfRule>
  </conditionalFormatting>
  <conditionalFormatting sqref="E156">
    <cfRule type="cellIs" dxfId="4" priority="23" operator="equal">
      <formula>0</formula>
    </cfRule>
    <cfRule type="cellIs" dxfId="6" priority="24" operator="equal">
      <formula>0</formula>
    </cfRule>
  </conditionalFormatting>
  <conditionalFormatting sqref="E158">
    <cfRule type="cellIs" dxfId="4" priority="21" operator="equal">
      <formula>0</formula>
    </cfRule>
    <cfRule type="cellIs" dxfId="6" priority="22" operator="equal">
      <formula>0</formula>
    </cfRule>
  </conditionalFormatting>
  <conditionalFormatting sqref="E167">
    <cfRule type="cellIs" dxfId="4" priority="19" operator="equal">
      <formula>0</formula>
    </cfRule>
    <cfRule type="cellIs" dxfId="6" priority="20" operator="equal">
      <formula>0</formula>
    </cfRule>
  </conditionalFormatting>
  <conditionalFormatting sqref="E168">
    <cfRule type="cellIs" dxfId="4" priority="17" operator="equal">
      <formula>0</formula>
    </cfRule>
    <cfRule type="cellIs" dxfId="6" priority="18" operator="equal">
      <formula>0</formula>
    </cfRule>
  </conditionalFormatting>
  <conditionalFormatting sqref="E169">
    <cfRule type="cellIs" dxfId="4" priority="15" operator="equal">
      <formula>0</formula>
    </cfRule>
    <cfRule type="cellIs" dxfId="6" priority="16" operator="equal">
      <formula>0</formula>
    </cfRule>
  </conditionalFormatting>
  <conditionalFormatting sqref="E174">
    <cfRule type="cellIs" dxfId="2" priority="58" operator="greaterThanOrEqual">
      <formula>0</formula>
    </cfRule>
    <cfRule type="cellIs" dxfId="3" priority="57" operator="lessThan">
      <formula>0</formula>
    </cfRule>
  </conditionalFormatting>
  <conditionalFormatting sqref="E181">
    <cfRule type="cellIs" dxfId="2" priority="50" operator="greaterThanOrEqual">
      <formula>0</formula>
    </cfRule>
    <cfRule type="cellIs" dxfId="3" priority="49" operator="lessThan">
      <formula>0</formula>
    </cfRule>
  </conditionalFormatting>
  <conditionalFormatting sqref="E183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85">
    <cfRule type="cellIs" dxfId="4" priority="9" operator="equal">
      <formula>0</formula>
    </cfRule>
    <cfRule type="cellIs" dxfId="6" priority="10" operator="equal">
      <formula>0</formula>
    </cfRule>
  </conditionalFormatting>
  <conditionalFormatting sqref="E194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95">
    <cfRule type="cellIs" dxfId="4" priority="7" operator="equal">
      <formula>0</formula>
    </cfRule>
    <cfRule type="cellIs" dxfId="6" priority="8" operator="equal">
      <formula>0</formula>
    </cfRule>
  </conditionalFormatting>
  <conditionalFormatting sqref="E196">
    <cfRule type="cellIs" dxfId="4" priority="5" operator="equal">
      <formula>0</formula>
    </cfRule>
    <cfRule type="cellIs" dxfId="6" priority="6" operator="equal">
      <formula>0</formula>
    </cfRule>
  </conditionalFormatting>
  <conditionalFormatting sqref="E197">
    <cfRule type="cellIs" dxfId="4" priority="3" operator="equal">
      <formula>0</formula>
    </cfRule>
    <cfRule type="cellIs" dxfId="6" priority="4" operator="equal">
      <formula>0</formula>
    </cfRule>
  </conditionalFormatting>
  <conditionalFormatting sqref="E198">
    <cfRule type="cellIs" dxfId="4" priority="1" operator="equal">
      <formula>0</formula>
    </cfRule>
    <cfRule type="cellIs" dxfId="6" priority="2" operator="equal">
      <formula>0</formula>
    </cfRule>
  </conditionalFormatting>
  <conditionalFormatting sqref="E201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C58:C60">
    <cfRule type="cellIs" dxfId="6" priority="35" operator="equal">
      <formula>0</formula>
    </cfRule>
    <cfRule type="cellIs" dxfId="4" priority="36" operator="equal">
      <formula>0</formula>
    </cfRule>
  </conditionalFormatting>
  <conditionalFormatting sqref="C68:C77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9:C80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1:C8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1:C9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98:C101">
    <cfRule type="cellIs" dxfId="6" priority="33" operator="equal">
      <formula>0</formula>
    </cfRule>
    <cfRule type="cellIs" dxfId="4" priority="34" operator="equal">
      <formula>0</formula>
    </cfRule>
  </conditionalFormatting>
  <conditionalFormatting sqref="C102:C105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109:C118">
    <cfRule type="cellIs" dxfId="1" priority="46" operator="lessThan">
      <formula>0</formula>
    </cfRule>
    <cfRule type="cellIs" dxfId="5" priority="45" operator="greaterThanOrEqual">
      <formula>0</formula>
    </cfRule>
  </conditionalFormatting>
  <conditionalFormatting sqref="C119:C12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41:E143">
    <cfRule type="cellIs" dxfId="4" priority="25" operator="equal">
      <formula>0</formula>
    </cfRule>
    <cfRule type="cellIs" dxfId="6" priority="26" operator="equal">
      <formula>0</formula>
    </cfRule>
  </conditionalFormatting>
  <conditionalFormatting sqref="C61:C66 C96 C89:C90 C106:C107">
    <cfRule type="cellIs" dxfId="0" priority="83" operator="equal">
      <formula>0</formula>
    </cfRule>
  </conditionalFormatting>
  <conditionalFormatting sqref="C61:C66 C96 C89:C90 C106:C107 E155 E166 E170:E173">
    <cfRule type="cellIs" dxfId="1" priority="82" operator="greaterThan">
      <formula>0</formula>
    </cfRule>
  </conditionalFormatting>
  <conditionalFormatting sqref="E128 E139 E144:E146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E130 E132:E13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55 E166 E170:E173">
    <cfRule type="cellIs" dxfId="5" priority="59" operator="equal">
      <formula>0</formula>
    </cfRule>
  </conditionalFormatting>
  <conditionalFormatting sqref="E157 E159:E165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82 E193 E199:E200">
    <cfRule type="cellIs" dxfId="5" priority="54" operator="equal">
      <formula>0</formula>
    </cfRule>
    <cfRule type="cellIs" dxfId="1" priority="53" operator="greaterThan">
      <formula>0</formula>
    </cfRule>
  </conditionalFormatting>
  <conditionalFormatting sqref="E184 E186:E192">
    <cfRule type="cellIs" dxfId="0" priority="40" operator="equal">
      <formula>0</formula>
    </cfRule>
    <cfRule type="cellIs" dxfId="1" priority="39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abSelected="1" workbookViewId="0">
      <selection activeCell="E162" sqref="E162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355.2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E195</f>
        <v>769.199999999998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1124.4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C113</f>
        <v>-6983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 t="s">
        <v>264</v>
      </c>
      <c r="B10" s="99" t="s">
        <v>52</v>
      </c>
      <c r="C10" s="139"/>
      <c r="D10" s="100" t="s">
        <v>53</v>
      </c>
      <c r="E10" s="145"/>
      <c r="F10" s="7">
        <v>2405</v>
      </c>
      <c r="G10" s="7"/>
      <c r="H10" s="14"/>
      <c r="I10" s="50"/>
    </row>
    <row r="11" ht="24.75" customHeight="1" spans="1:9">
      <c r="A11" s="98" t="s">
        <v>265</v>
      </c>
      <c r="B11" s="99" t="s">
        <v>66</v>
      </c>
      <c r="C11" s="139"/>
      <c r="D11" s="100" t="s">
        <v>153</v>
      </c>
      <c r="E11" s="145"/>
      <c r="F11" s="7">
        <v>0</v>
      </c>
      <c r="G11" s="7"/>
      <c r="H11" s="14"/>
      <c r="I11" s="50"/>
    </row>
    <row r="12" ht="24.75" customHeight="1" spans="1:9">
      <c r="A12" s="98" t="s">
        <v>266</v>
      </c>
      <c r="B12" s="99" t="s">
        <v>267</v>
      </c>
      <c r="C12" s="139"/>
      <c r="D12" s="100" t="s">
        <v>268</v>
      </c>
      <c r="E12" s="145"/>
      <c r="F12" s="7">
        <v>1000</v>
      </c>
      <c r="G12" s="7"/>
      <c r="H12" s="14"/>
      <c r="I12" s="50"/>
    </row>
    <row r="13" ht="24.75" customHeight="1" spans="1:9">
      <c r="A13" s="98" t="s">
        <v>269</v>
      </c>
      <c r="B13" s="99" t="s">
        <v>270</v>
      </c>
      <c r="C13" s="139"/>
      <c r="D13" s="100" t="s">
        <v>268</v>
      </c>
      <c r="E13" s="145"/>
      <c r="F13" s="7">
        <v>1000</v>
      </c>
      <c r="G13" s="7"/>
      <c r="H13" s="14"/>
      <c r="I13" s="50"/>
    </row>
    <row r="14" ht="24.75" customHeight="1" spans="1:9">
      <c r="A14" s="98"/>
      <c r="B14" s="99" t="s">
        <v>103</v>
      </c>
      <c r="C14" s="139"/>
      <c r="D14" s="100" t="s">
        <v>271</v>
      </c>
      <c r="E14" s="145"/>
      <c r="F14" s="7">
        <v>2</v>
      </c>
      <c r="G14" s="7"/>
      <c r="H14" s="14"/>
      <c r="I14" s="50"/>
    </row>
    <row r="15" ht="24.75" customHeight="1" spans="1:9">
      <c r="A15" s="98"/>
      <c r="B15" s="99" t="s">
        <v>272</v>
      </c>
      <c r="C15" s="139"/>
      <c r="D15" s="100" t="s">
        <v>273</v>
      </c>
      <c r="E15" s="145"/>
      <c r="F15" s="7">
        <v>1</v>
      </c>
      <c r="G15" s="7"/>
      <c r="H15" s="14"/>
      <c r="I15" s="50"/>
    </row>
    <row r="16" ht="24.75" customHeight="1" spans="1:9">
      <c r="A16" s="98" t="s">
        <v>274</v>
      </c>
      <c r="B16" s="99" t="s">
        <v>103</v>
      </c>
      <c r="C16" s="139"/>
      <c r="D16" s="100" t="s">
        <v>275</v>
      </c>
      <c r="E16" s="145"/>
      <c r="F16" s="7">
        <v>500</v>
      </c>
      <c r="G16" s="7"/>
      <c r="H16" s="14"/>
      <c r="I16" s="50"/>
    </row>
    <row r="17" ht="24.75" customHeight="1" spans="1:9">
      <c r="A17" s="98" t="s">
        <v>276</v>
      </c>
      <c r="B17" s="99" t="s">
        <v>277</v>
      </c>
      <c r="C17" s="139"/>
      <c r="D17" s="100" t="s">
        <v>278</v>
      </c>
      <c r="E17" s="145"/>
      <c r="F17" s="7">
        <v>6</v>
      </c>
      <c r="G17" s="7"/>
      <c r="H17" s="14"/>
      <c r="I17" s="50"/>
    </row>
    <row r="18" ht="24.75" customHeight="1" spans="1:9">
      <c r="A18" s="98" t="s">
        <v>276</v>
      </c>
      <c r="B18" s="99" t="s">
        <v>279</v>
      </c>
      <c r="C18" s="139"/>
      <c r="D18" s="100" t="s">
        <v>280</v>
      </c>
      <c r="E18" s="145"/>
      <c r="F18" s="7">
        <v>10</v>
      </c>
      <c r="G18" s="7"/>
      <c r="H18" s="14"/>
      <c r="I18" s="50"/>
    </row>
    <row r="19" ht="24.75" customHeight="1" spans="1:9">
      <c r="A19" s="98" t="s">
        <v>281</v>
      </c>
      <c r="B19" s="99" t="s">
        <v>103</v>
      </c>
      <c r="C19" s="139"/>
      <c r="D19" s="100" t="s">
        <v>282</v>
      </c>
      <c r="E19" s="145"/>
      <c r="F19" s="7">
        <v>4.5</v>
      </c>
      <c r="G19" s="7"/>
      <c r="H19" s="14"/>
      <c r="I19" s="50"/>
    </row>
    <row r="20" ht="24.75" customHeight="1" spans="1:9">
      <c r="A20" s="98" t="s">
        <v>283</v>
      </c>
      <c r="B20" s="99" t="s">
        <v>277</v>
      </c>
      <c r="C20" s="139"/>
      <c r="D20" s="100" t="s">
        <v>284</v>
      </c>
      <c r="E20" s="145"/>
      <c r="F20" s="7">
        <v>1</v>
      </c>
      <c r="G20" s="7"/>
      <c r="H20" s="14"/>
      <c r="I20" s="50"/>
    </row>
    <row r="21" ht="24.75" customHeight="1" spans="1:9">
      <c r="A21" s="24"/>
      <c r="B21" s="140"/>
      <c r="C21" s="141"/>
      <c r="D21" s="142" t="s">
        <v>140</v>
      </c>
      <c r="E21" s="146"/>
      <c r="F21" s="147">
        <f>SUM(F10:G20)</f>
        <v>4929.5</v>
      </c>
      <c r="G21" s="148"/>
      <c r="H21" s="14"/>
      <c r="I21" s="50"/>
    </row>
    <row r="22" ht="24.75" customHeight="1" spans="1:9">
      <c r="A22" s="14"/>
      <c r="B22" s="14"/>
      <c r="C22" s="14"/>
      <c r="D22" s="14"/>
      <c r="E22" s="14"/>
      <c r="F22" s="14"/>
      <c r="G22" s="14"/>
      <c r="H22" s="14"/>
      <c r="I22" s="50"/>
    </row>
    <row r="23" ht="24.75" customHeight="1" spans="1:9">
      <c r="A23" s="14"/>
      <c r="B23" s="14"/>
      <c r="C23" s="14"/>
      <c r="D23" s="14"/>
      <c r="E23" s="14"/>
      <c r="F23" s="14"/>
      <c r="G23" s="14"/>
      <c r="H23" s="14"/>
      <c r="I23" s="50"/>
    </row>
    <row r="24" ht="24.75" customHeight="1" spans="1:9">
      <c r="A24" s="14"/>
      <c r="B24" s="14"/>
      <c r="C24" s="14"/>
      <c r="D24" s="14"/>
      <c r="E24" s="14"/>
      <c r="F24" s="14"/>
      <c r="G24" s="14"/>
      <c r="H24" s="14"/>
      <c r="I24" s="50"/>
    </row>
    <row r="25" ht="24.75" customHeight="1" spans="1:9">
      <c r="A25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5" s="16"/>
      <c r="C25" s="16"/>
      <c r="D25" s="16"/>
      <c r="E25" s="16"/>
      <c r="F25" s="16"/>
      <c r="G25" s="16"/>
      <c r="H25" s="14"/>
      <c r="I25" s="50"/>
    </row>
    <row r="26" ht="24.75" customHeight="1" spans="1:9">
      <c r="A26" s="17" t="s">
        <v>29</v>
      </c>
      <c r="B26" s="116" t="s">
        <v>48</v>
      </c>
      <c r="C26" s="116"/>
      <c r="D26" s="117" t="s">
        <v>49</v>
      </c>
      <c r="E26" s="117"/>
      <c r="F26" s="117" t="s">
        <v>50</v>
      </c>
      <c r="G26" s="117"/>
      <c r="H26" s="14"/>
      <c r="I26" s="50"/>
    </row>
    <row r="27" ht="24.75" customHeight="1" spans="1:9">
      <c r="A27" s="98" t="s">
        <v>285</v>
      </c>
      <c r="B27" s="99" t="s">
        <v>52</v>
      </c>
      <c r="C27" s="99"/>
      <c r="D27" s="100" t="s">
        <v>53</v>
      </c>
      <c r="E27" s="100"/>
      <c r="F27" s="7">
        <v>2435</v>
      </c>
      <c r="G27" s="7"/>
      <c r="H27" s="14"/>
      <c r="I27" s="50"/>
    </row>
    <row r="28" ht="24.75" customHeight="1" spans="1:9">
      <c r="A28" s="98" t="s">
        <v>286</v>
      </c>
      <c r="B28" s="99" t="s">
        <v>66</v>
      </c>
      <c r="C28" s="99"/>
      <c r="D28" s="100" t="s">
        <v>153</v>
      </c>
      <c r="E28" s="100"/>
      <c r="F28" s="7">
        <v>0</v>
      </c>
      <c r="G28" s="7"/>
      <c r="H28" s="14"/>
      <c r="I28" s="50"/>
    </row>
    <row r="29" ht="24.75" customHeight="1" spans="1:9">
      <c r="A29" s="98"/>
      <c r="B29" s="99" t="s">
        <v>287</v>
      </c>
      <c r="C29" s="99"/>
      <c r="D29" s="100" t="s">
        <v>288</v>
      </c>
      <c r="E29" s="100"/>
      <c r="F29" s="7">
        <v>0</v>
      </c>
      <c r="G29" s="7"/>
      <c r="H29" s="14"/>
      <c r="I29" s="50"/>
    </row>
    <row r="30" ht="24.75" customHeight="1" spans="1:9">
      <c r="A30" s="98"/>
      <c r="B30" s="99" t="s">
        <v>289</v>
      </c>
      <c r="C30" s="99"/>
      <c r="D30" s="100" t="s">
        <v>290</v>
      </c>
      <c r="E30" s="100"/>
      <c r="F30" s="7">
        <v>50</v>
      </c>
      <c r="G30" s="7"/>
      <c r="H30" s="14"/>
      <c r="I30" s="50"/>
    </row>
    <row r="31" ht="44.25" customHeight="1" spans="1:9">
      <c r="A31" s="19" t="s">
        <v>291</v>
      </c>
      <c r="B31" s="112" t="s">
        <v>103</v>
      </c>
      <c r="C31" s="113"/>
      <c r="D31" s="112" t="s">
        <v>292</v>
      </c>
      <c r="E31" s="113"/>
      <c r="F31" s="114">
        <v>16</v>
      </c>
      <c r="G31" s="115"/>
      <c r="H31" s="14"/>
      <c r="I31" s="50"/>
    </row>
    <row r="32" ht="24.75" customHeight="1" spans="1:9">
      <c r="A32" s="19" t="s">
        <v>293</v>
      </c>
      <c r="B32" s="21" t="s">
        <v>105</v>
      </c>
      <c r="C32" s="22"/>
      <c r="D32" s="21" t="s">
        <v>294</v>
      </c>
      <c r="E32" s="22"/>
      <c r="F32" s="44">
        <v>800</v>
      </c>
      <c r="G32" s="45"/>
      <c r="H32" s="14"/>
      <c r="I32" s="50"/>
    </row>
    <row r="33" ht="24.75" customHeight="1" spans="1:9">
      <c r="A33" s="24"/>
      <c r="B33" s="143"/>
      <c r="C33" s="144"/>
      <c r="D33" s="27" t="s">
        <v>140</v>
      </c>
      <c r="E33" s="47"/>
      <c r="F33" s="48">
        <f>SUM(F27:G32)</f>
        <v>3301</v>
      </c>
      <c r="G33" s="49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24.75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24.75" customHeight="1" spans="1:9">
      <c r="A37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24.75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24.75" customHeight="1" spans="1:9">
      <c r="A39" s="98"/>
      <c r="B39" s="99" t="s">
        <v>52</v>
      </c>
      <c r="C39" s="99"/>
      <c r="D39" s="145" t="s">
        <v>53</v>
      </c>
      <c r="E39" s="149"/>
      <c r="F39" s="7">
        <v>2435</v>
      </c>
      <c r="G39" s="7"/>
      <c r="H39" s="14"/>
      <c r="I39" s="50"/>
    </row>
    <row r="40" ht="24.75" customHeight="1" spans="1:9">
      <c r="A40" s="98" t="s">
        <v>295</v>
      </c>
      <c r="B40" s="99" t="s">
        <v>66</v>
      </c>
      <c r="C40" s="99"/>
      <c r="D40" s="145" t="s">
        <v>153</v>
      </c>
      <c r="E40" s="149"/>
      <c r="F40" s="7">
        <v>0</v>
      </c>
      <c r="G40" s="7"/>
      <c r="H40" s="14"/>
      <c r="I40" s="50"/>
    </row>
    <row r="41" ht="24.75" customHeight="1" spans="1:9">
      <c r="A41" s="98"/>
      <c r="B41" s="99" t="s">
        <v>289</v>
      </c>
      <c r="C41" s="99"/>
      <c r="D41" s="145" t="s">
        <v>290</v>
      </c>
      <c r="E41" s="149"/>
      <c r="F41" s="7">
        <v>50</v>
      </c>
      <c r="G41" s="7"/>
      <c r="H41" s="14"/>
      <c r="I41" s="51"/>
    </row>
    <row r="42" ht="24.75" customHeight="1" spans="1:9">
      <c r="A42" s="19"/>
      <c r="B42" s="112"/>
      <c r="C42" s="113"/>
      <c r="D42" s="112"/>
      <c r="E42" s="113"/>
      <c r="F42" s="114">
        <v>0</v>
      </c>
      <c r="G42" s="115"/>
      <c r="H42" s="14"/>
      <c r="I42" s="50"/>
    </row>
    <row r="43" ht="24.75" customHeight="1" spans="1:9">
      <c r="A43" s="19"/>
      <c r="B43" s="21"/>
      <c r="C43" s="22"/>
      <c r="D43" s="23"/>
      <c r="E43" s="46"/>
      <c r="F43" s="44">
        <v>0</v>
      </c>
      <c r="G43" s="45"/>
      <c r="H43" s="14"/>
      <c r="I43" s="50"/>
    </row>
    <row r="44" ht="24.75" customHeight="1" spans="1:9">
      <c r="A44" s="19"/>
      <c r="B44" s="21"/>
      <c r="C44" s="22"/>
      <c r="D44" s="23"/>
      <c r="E44" s="46"/>
      <c r="F44" s="44">
        <v>0</v>
      </c>
      <c r="G44" s="45"/>
      <c r="H44" s="14"/>
      <c r="I44" s="50"/>
    </row>
    <row r="45" ht="24.75" customHeight="1" spans="1:9">
      <c r="A45" s="24"/>
      <c r="B45" s="25"/>
      <c r="C45" s="26"/>
      <c r="D45" s="27" t="s">
        <v>140</v>
      </c>
      <c r="E45" s="47"/>
      <c r="F45" s="48">
        <f>SUM(F39:G44)</f>
        <v>2485</v>
      </c>
      <c r="G45" s="49"/>
      <c r="H45" s="14"/>
      <c r="I45" s="50"/>
    </row>
    <row r="46" ht="24.75" customHeight="1" spans="1:9">
      <c r="A46" s="14"/>
      <c r="B46" s="14"/>
      <c r="C46" s="14"/>
      <c r="D46" s="14"/>
      <c r="E46" s="14"/>
      <c r="F46" s="14"/>
      <c r="G46" s="14"/>
      <c r="H46" s="14"/>
      <c r="I46" s="50"/>
    </row>
    <row r="47" ht="24.75" customHeight="1" spans="1:9">
      <c r="A47" s="14"/>
      <c r="B47" s="14"/>
      <c r="C47" s="14"/>
      <c r="D47" s="14"/>
      <c r="E47" s="14"/>
      <c r="F47" s="14"/>
      <c r="G47" s="14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9" s="29"/>
      <c r="C49" s="30"/>
      <c r="D49" s="14"/>
      <c r="E49" s="14"/>
      <c r="F49" s="14"/>
      <c r="G49" s="14"/>
      <c r="H49" s="14"/>
      <c r="I49" s="50"/>
    </row>
    <row r="50" ht="24.75" customHeight="1" spans="1:9">
      <c r="A50" s="31" t="s">
        <v>48</v>
      </c>
      <c r="B50" s="31" t="s">
        <v>49</v>
      </c>
      <c r="C50" s="1" t="s">
        <v>50</v>
      </c>
      <c r="D50" s="14"/>
      <c r="E50" s="14"/>
      <c r="F50" s="14"/>
      <c r="G50" s="14"/>
      <c r="H50" s="14"/>
      <c r="I50" s="50"/>
    </row>
    <row r="51" ht="24.75" customHeight="1" spans="1:9">
      <c r="A51" s="32" t="s">
        <v>73</v>
      </c>
      <c r="B51" s="33"/>
      <c r="C51" s="34"/>
      <c r="D51" s="14"/>
      <c r="E51" s="14"/>
      <c r="F51" s="14"/>
      <c r="G51" s="14"/>
      <c r="H51" s="14"/>
      <c r="I51" s="50"/>
    </row>
    <row r="52" ht="42" customHeight="1" spans="1:9">
      <c r="A52" s="101" t="s">
        <v>195</v>
      </c>
      <c r="B52" s="102"/>
      <c r="C52" s="103">
        <v>78</v>
      </c>
      <c r="D52" s="14"/>
      <c r="E52" s="14"/>
      <c r="F52" s="14"/>
      <c r="G52" s="14"/>
      <c r="H52" s="14"/>
      <c r="I52" s="50"/>
    </row>
    <row r="53" ht="34.5" customHeight="1" spans="1:9">
      <c r="A53" s="101" t="s">
        <v>289</v>
      </c>
      <c r="B53" s="102" t="s">
        <v>296</v>
      </c>
      <c r="C53" s="103">
        <v>50</v>
      </c>
      <c r="D53" s="14"/>
      <c r="E53" s="14"/>
      <c r="F53" s="14"/>
      <c r="G53" s="14"/>
      <c r="H53" s="14"/>
      <c r="I53" s="50"/>
    </row>
    <row r="54" ht="24.75" customHeight="1" spans="1:9">
      <c r="A54" s="101" t="s">
        <v>75</v>
      </c>
      <c r="B54" s="102" t="s">
        <v>245</v>
      </c>
      <c r="C54" s="103">
        <v>149</v>
      </c>
      <c r="D54" s="14"/>
      <c r="E54" s="14"/>
      <c r="F54" s="14"/>
      <c r="G54" s="14"/>
      <c r="H54" s="14"/>
      <c r="I54" s="50"/>
    </row>
    <row r="55" ht="24.75" customHeight="1" spans="1:9">
      <c r="A55" s="35"/>
      <c r="B55" s="39"/>
      <c r="C55" s="37">
        <v>0</v>
      </c>
      <c r="D55" s="14"/>
      <c r="E55" s="14"/>
      <c r="F55" s="14"/>
      <c r="G55" s="14"/>
      <c r="H55" s="14"/>
      <c r="I55" s="50"/>
    </row>
    <row r="56" ht="24.75" customHeight="1" spans="1:9">
      <c r="A56" s="40"/>
      <c r="B56" s="39"/>
      <c r="C56" s="37">
        <v>0</v>
      </c>
      <c r="D56" s="14"/>
      <c r="E56" s="14"/>
      <c r="F56" s="14"/>
      <c r="G56" s="14"/>
      <c r="H56" s="14"/>
      <c r="I56" s="50"/>
    </row>
    <row r="57" ht="24.75" customHeight="1" spans="1:9">
      <c r="A57" s="40"/>
      <c r="B57" s="39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40"/>
      <c r="B58" s="39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40"/>
      <c r="B59" s="39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41"/>
      <c r="B60" s="121" t="s">
        <v>77</v>
      </c>
      <c r="C60" s="37">
        <f>SUM(C52:C59)</f>
        <v>277</v>
      </c>
      <c r="D60" s="14"/>
      <c r="E60" s="14"/>
      <c r="F60" s="14"/>
      <c r="G60" s="14"/>
      <c r="H60" s="14"/>
      <c r="I60" s="50"/>
    </row>
    <row r="61" ht="24.75" customHeight="1" spans="1:9">
      <c r="A61" s="32" t="s">
        <v>78</v>
      </c>
      <c r="B61" s="33"/>
      <c r="C61" s="34"/>
      <c r="D61" s="14"/>
      <c r="E61" s="14"/>
      <c r="F61" s="14"/>
      <c r="G61" s="14"/>
      <c r="H61" s="14"/>
      <c r="I61" s="50"/>
    </row>
    <row r="62" ht="24.75" customHeight="1" spans="1:9">
      <c r="A62" s="35" t="s">
        <v>79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80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81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82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35"/>
      <c r="B66" s="36"/>
      <c r="C66" s="37">
        <v>0</v>
      </c>
      <c r="D66" s="14"/>
      <c r="E66" s="14"/>
      <c r="F66" s="14"/>
      <c r="G66" s="14"/>
      <c r="H66" s="14"/>
      <c r="I66" s="50"/>
    </row>
    <row r="67" ht="24.75" customHeight="1" spans="1:9">
      <c r="A67" s="35"/>
      <c r="B67" s="36"/>
      <c r="C67" s="37">
        <v>0</v>
      </c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52"/>
      <c r="B71" s="121" t="s">
        <v>77</v>
      </c>
      <c r="C71" s="37">
        <f>SUM(C62:C70)</f>
        <v>0</v>
      </c>
      <c r="D71" s="14"/>
      <c r="E71" s="14"/>
      <c r="F71" s="14"/>
      <c r="G71" s="14"/>
      <c r="H71" s="14"/>
      <c r="I71" s="50"/>
    </row>
    <row r="72" ht="24.75" customHeight="1" spans="1:9">
      <c r="A72" s="32" t="s">
        <v>83</v>
      </c>
      <c r="B72" s="33"/>
      <c r="C72" s="34"/>
      <c r="D72" s="14"/>
      <c r="E72" s="14"/>
      <c r="F72" s="14"/>
      <c r="G72" s="14"/>
      <c r="H72" s="14"/>
      <c r="I72" s="50"/>
    </row>
    <row r="73" ht="24.75" customHeight="1" spans="1:9">
      <c r="A73" s="35" t="s">
        <v>84</v>
      </c>
      <c r="B73" s="36" t="s">
        <v>85</v>
      </c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86</v>
      </c>
      <c r="B74" s="36" t="s">
        <v>87</v>
      </c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24.75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52"/>
      <c r="B80" s="121" t="s">
        <v>77</v>
      </c>
      <c r="C80" s="37">
        <f>SUM(C73:C79)</f>
        <v>0</v>
      </c>
      <c r="D80" s="14"/>
      <c r="E80" s="14"/>
      <c r="F80" s="14"/>
      <c r="G80" s="14"/>
      <c r="H80" s="14"/>
      <c r="I80" s="50"/>
    </row>
    <row r="81" ht="24.75" customHeight="1" spans="1:9">
      <c r="A81" s="32" t="s">
        <v>89</v>
      </c>
      <c r="B81" s="33"/>
      <c r="C81" s="34"/>
      <c r="D81" s="14"/>
      <c r="E81" s="14"/>
      <c r="F81" s="14"/>
      <c r="G81" s="14"/>
      <c r="H81" s="14"/>
      <c r="I81" s="50"/>
    </row>
    <row r="82" ht="24.75" customHeight="1" spans="1:9">
      <c r="A82" s="35" t="s">
        <v>90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24.75" customHeight="1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52"/>
      <c r="B90" s="121" t="s">
        <v>91</v>
      </c>
      <c r="C90" s="37">
        <f>SUM(C82:C89)</f>
        <v>0</v>
      </c>
      <c r="D90" s="14"/>
      <c r="E90" s="14"/>
      <c r="F90" s="14"/>
      <c r="G90" s="14"/>
      <c r="H90" s="14"/>
      <c r="I90" s="50"/>
    </row>
    <row r="91" ht="24.75" customHeight="1" spans="1:9">
      <c r="A91" s="32" t="s">
        <v>92</v>
      </c>
      <c r="B91" s="33"/>
      <c r="C91" s="34"/>
      <c r="D91" s="14"/>
      <c r="E91" s="14"/>
      <c r="F91" s="14"/>
      <c r="G91" s="14"/>
      <c r="H91" s="14"/>
      <c r="I91" s="50"/>
    </row>
    <row r="92" ht="24.75" customHeight="1" spans="1:9">
      <c r="A92" s="101" t="s">
        <v>93</v>
      </c>
      <c r="B92" s="104" t="s">
        <v>94</v>
      </c>
      <c r="C92" s="103">
        <v>0</v>
      </c>
      <c r="D92" s="14"/>
      <c r="E92" s="14"/>
      <c r="F92" s="14"/>
      <c r="G92" s="14"/>
      <c r="H92" s="14"/>
      <c r="I92" s="50"/>
    </row>
    <row r="93" ht="24.75" customHeight="1" spans="1:9">
      <c r="A93" s="105" t="s">
        <v>95</v>
      </c>
      <c r="B93" s="106" t="s">
        <v>96</v>
      </c>
      <c r="C93" s="103">
        <v>68</v>
      </c>
      <c r="D93" s="14"/>
      <c r="E93" s="14"/>
      <c r="F93" s="14"/>
      <c r="G93" s="14"/>
      <c r="H93" s="14"/>
      <c r="I93" s="50"/>
    </row>
    <row r="94" ht="24.75" customHeight="1" spans="1:9">
      <c r="A94" s="101" t="s">
        <v>97</v>
      </c>
      <c r="B94" s="102" t="s">
        <v>297</v>
      </c>
      <c r="C94" s="103">
        <v>52</v>
      </c>
      <c r="D94" s="14"/>
      <c r="E94" s="14"/>
      <c r="F94" s="14"/>
      <c r="G94" s="14"/>
      <c r="H94" s="14"/>
      <c r="I94" s="50"/>
    </row>
    <row r="95" ht="24.75" customHeight="1" spans="1:9">
      <c r="A95" s="101" t="s">
        <v>287</v>
      </c>
      <c r="B95" s="104" t="s">
        <v>298</v>
      </c>
      <c r="C95" s="103">
        <v>0</v>
      </c>
      <c r="D95" s="14"/>
      <c r="E95" s="68"/>
      <c r="F95" s="14"/>
      <c r="G95" s="14"/>
      <c r="H95" s="14"/>
      <c r="I95" s="50"/>
    </row>
    <row r="96" ht="24.75" customHeight="1" spans="1:9">
      <c r="A96" s="35"/>
      <c r="B96" s="36"/>
      <c r="C96" s="37">
        <v>0</v>
      </c>
      <c r="D96" s="14"/>
      <c r="E96" s="14"/>
      <c r="F96" s="14"/>
      <c r="G96" s="14"/>
      <c r="H96" s="14"/>
      <c r="I96" s="50"/>
    </row>
    <row r="97" ht="24.75" customHeight="1" spans="1:9">
      <c r="A97" s="35"/>
      <c r="B97" s="36"/>
      <c r="C97" s="37">
        <v>0</v>
      </c>
      <c r="D97" s="14"/>
      <c r="E97" s="14"/>
      <c r="F97" s="14"/>
      <c r="G97" s="14"/>
      <c r="H97" s="14"/>
      <c r="I97" s="50"/>
    </row>
    <row r="98" ht="24.7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4.7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121" t="s">
        <v>77</v>
      </c>
      <c r="C100" s="37">
        <f>SUM(C92:C99)</f>
        <v>120</v>
      </c>
      <c r="D100" s="14"/>
      <c r="E100" s="14"/>
      <c r="F100" s="14"/>
      <c r="G100" s="14"/>
      <c r="H100" s="14"/>
      <c r="I100" s="50"/>
    </row>
    <row r="101" ht="24.75" customHeight="1" spans="1:9">
      <c r="A101" s="52"/>
      <c r="B101" s="121" t="s">
        <v>101</v>
      </c>
      <c r="C101" s="37">
        <f>C60+C71+C80+C90+C100</f>
        <v>397</v>
      </c>
      <c r="D101" s="14"/>
      <c r="E101" s="14"/>
      <c r="F101" s="14"/>
      <c r="G101" s="14"/>
      <c r="H101" s="14"/>
      <c r="I101" s="50"/>
    </row>
    <row r="102" ht="24.75" customHeight="1" spans="1:9">
      <c r="A102" s="32" t="s">
        <v>102</v>
      </c>
      <c r="B102" s="33"/>
      <c r="C102" s="34"/>
      <c r="D102" s="14"/>
      <c r="E102" s="14"/>
      <c r="F102" s="14"/>
      <c r="G102" s="14"/>
      <c r="H102" s="14"/>
      <c r="I102" s="50"/>
    </row>
    <row r="103" ht="24.75" customHeight="1" spans="1:9">
      <c r="A103" s="107" t="s">
        <v>103</v>
      </c>
      <c r="B103" s="36"/>
      <c r="C103" s="37">
        <f>('October 2024 - December 2024'!C109)+SUM(E123+E150+E177)</f>
        <v>-6983</v>
      </c>
      <c r="D103" s="14"/>
      <c r="E103" s="69"/>
      <c r="F103" s="14"/>
      <c r="G103" s="14"/>
      <c r="H103" s="14"/>
      <c r="I103" s="50"/>
    </row>
    <row r="104" ht="24.75" customHeight="1" spans="1:9">
      <c r="A104" s="107" t="s">
        <v>104</v>
      </c>
      <c r="B104" s="36"/>
      <c r="C104" s="37">
        <f>('October 2024 - December 2024'!C110)+SUM(E124+E151+E178)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107" t="s">
        <v>105</v>
      </c>
      <c r="B105" s="36"/>
      <c r="C105" s="37">
        <f>('October 2024 - December 2024'!C111)+SUM(E125+E152+E179)</f>
        <v>0</v>
      </c>
      <c r="D105" s="14"/>
      <c r="E105" s="14"/>
      <c r="F105" s="14"/>
      <c r="G105" s="14"/>
      <c r="H105" s="14"/>
      <c r="I105" s="50"/>
    </row>
    <row r="106" ht="39.75" customHeight="1" spans="1:9">
      <c r="A106" s="101" t="s">
        <v>106</v>
      </c>
      <c r="B106" s="36"/>
      <c r="C106" s="37">
        <f>('October 2024 - December 2024'!C112)+SUM(E126+E153+E180)</f>
        <v>0</v>
      </c>
      <c r="D106" s="14"/>
      <c r="E106" s="14"/>
      <c r="F106" s="14"/>
      <c r="G106" s="14"/>
      <c r="H106" s="14"/>
      <c r="I106" s="50"/>
    </row>
    <row r="107" ht="44.25" customHeight="1" spans="1:9">
      <c r="A107" s="101" t="s">
        <v>107</v>
      </c>
      <c r="B107" s="36"/>
      <c r="C107" s="37">
        <f>('October 2024 - December 2024'!C113)+SUM(E127+E154+E181)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35"/>
      <c r="B108" s="36"/>
      <c r="C108" s="37">
        <f>('October 2024 - December 2024'!C114)+SUM(E128+E155+E182)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35"/>
      <c r="B109" s="36"/>
      <c r="C109" s="37">
        <f>('October 2024 - December 2024'!C115)+SUM(E129+E156+E183)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35"/>
      <c r="B110" s="36"/>
      <c r="C110" s="37">
        <f>('October 2024 - December 2024'!C116)+SUM(E130+E157+E184)</f>
        <v>0</v>
      </c>
      <c r="D110" s="14"/>
      <c r="E110" s="14"/>
      <c r="F110" s="14"/>
      <c r="G110" s="14"/>
      <c r="H110" s="14"/>
      <c r="I110" s="50"/>
    </row>
    <row r="111" ht="24.75" customHeight="1" spans="1:9">
      <c r="A111" s="35"/>
      <c r="B111" s="36"/>
      <c r="C111" s="37">
        <f>('October 2024 - December 2024'!C117)+SUM(E131+E158+E185)</f>
        <v>0</v>
      </c>
      <c r="D111" s="14"/>
      <c r="E111" s="14"/>
      <c r="F111" s="14"/>
      <c r="G111" s="14"/>
      <c r="H111" s="14"/>
      <c r="I111" s="50"/>
    </row>
    <row r="112" ht="24.75" customHeight="1" spans="1:9">
      <c r="A112" s="35"/>
      <c r="B112" s="36"/>
      <c r="C112" s="37">
        <f>('October 2024 - December 2024'!C118)+SUM(E132+E159+E186)</f>
        <v>0</v>
      </c>
      <c r="D112" s="14"/>
      <c r="E112" s="14"/>
      <c r="F112" s="14"/>
      <c r="G112" s="14"/>
      <c r="H112" s="14"/>
      <c r="I112" s="50"/>
    </row>
    <row r="113" ht="24.75" customHeight="1" spans="1:9">
      <c r="A113" s="52"/>
      <c r="B113" s="121" t="s">
        <v>108</v>
      </c>
      <c r="C113" s="37">
        <f>SUM(C103:C107)</f>
        <v>-6983</v>
      </c>
      <c r="D113" s="14"/>
      <c r="E113" s="14"/>
      <c r="F113" s="14"/>
      <c r="G113" s="14"/>
      <c r="H113" s="14"/>
      <c r="I113" s="50"/>
    </row>
    <row r="114" ht="24.75" customHeight="1" spans="1:9">
      <c r="A114" s="52"/>
      <c r="B114" s="121" t="s">
        <v>109</v>
      </c>
      <c r="C114" s="37">
        <f>ABS(C101+ABS(C113))</f>
        <v>7380</v>
      </c>
      <c r="D114" s="14"/>
      <c r="E114" s="14"/>
      <c r="F114" s="14"/>
      <c r="G114" s="14"/>
      <c r="H114" s="14"/>
      <c r="I114" s="50"/>
    </row>
    <row r="115" ht="24.75" customHeight="1" spans="1:9">
      <c r="A115" s="14"/>
      <c r="B115" s="14"/>
      <c r="C115" s="14"/>
      <c r="D115" s="14"/>
      <c r="E115" s="14"/>
      <c r="F115" s="14"/>
      <c r="G115" s="14"/>
      <c r="H115" s="14"/>
      <c r="I115" s="50"/>
    </row>
    <row r="116" ht="24.75" customHeight="1" spans="1:9">
      <c r="A116" s="14"/>
      <c r="B116" s="14"/>
      <c r="C116" s="14"/>
      <c r="D116" s="14"/>
      <c r="E116" s="14"/>
      <c r="F116" s="14"/>
      <c r="G116" s="14"/>
      <c r="H116" s="14"/>
      <c r="I116" s="50"/>
    </row>
    <row r="117" ht="24.75" customHeight="1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ht="24.75" customHeight="1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9" s="54"/>
      <c r="C119" s="54"/>
      <c r="D119" s="54"/>
      <c r="E119" s="55"/>
      <c r="F119" s="14"/>
      <c r="G119" s="14"/>
      <c r="H119" s="14"/>
      <c r="I119" s="50"/>
    </row>
    <row r="120" ht="24.75" customHeight="1" spans="1:9">
      <c r="A120" s="53" t="s">
        <v>110</v>
      </c>
      <c r="B120" s="55"/>
      <c r="C120" s="53" t="s">
        <v>49</v>
      </c>
      <c r="D120" s="55"/>
      <c r="E120" s="70" t="s">
        <v>50</v>
      </c>
      <c r="F120" s="14"/>
      <c r="G120" s="14"/>
      <c r="H120" s="14"/>
      <c r="I120" s="50"/>
    </row>
    <row r="121" ht="24.75" customHeight="1" spans="1:9">
      <c r="A121" s="56" t="str">
        <f>"Balance Brought Forward From "&amp;IF(Main!B2,TEXT(EDATE(Main!B3,9)-1,"mmmm yyyy"),TEXT(Main!B3+((Main!B5-Main!B3)*9+8),"mmmm yyyy"))</f>
        <v>Balance Brought Forward From January 2025</v>
      </c>
      <c r="B121" s="57"/>
      <c r="C121" s="58"/>
      <c r="D121" s="58"/>
      <c r="E121" s="71">
        <f>'October 2024 - December 2024'!E201</f>
        <v>173.339999999998</v>
      </c>
      <c r="F121" s="14"/>
      <c r="G121" s="14"/>
      <c r="H121" s="14"/>
      <c r="I121" s="50"/>
    </row>
    <row r="122" ht="24.75" customHeight="1" spans="1:9">
      <c r="A122" s="85" t="s">
        <v>92</v>
      </c>
      <c r="B122" s="123"/>
      <c r="C122" s="61" t="s">
        <v>111</v>
      </c>
      <c r="D122" s="62"/>
      <c r="E122" s="72"/>
      <c r="F122" s="14"/>
      <c r="G122" s="14"/>
      <c r="H122" s="14"/>
      <c r="I122" s="50"/>
    </row>
    <row r="123" ht="24.75" customHeight="1" spans="1:9">
      <c r="A123" s="89"/>
      <c r="B123" s="124"/>
      <c r="C123" s="128" t="s">
        <v>299</v>
      </c>
      <c r="D123" s="128"/>
      <c r="E123" s="110">
        <v>1400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102" t="s">
        <v>178</v>
      </c>
      <c r="D125" s="102"/>
      <c r="E125" s="110">
        <v>500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7" t="s">
        <v>112</v>
      </c>
      <c r="D133" s="62"/>
      <c r="E133" s="72"/>
      <c r="F133" s="14"/>
      <c r="G133" s="14"/>
      <c r="H133" s="14"/>
      <c r="I133" s="50"/>
    </row>
    <row r="134" ht="178" customHeight="1" spans="1:9">
      <c r="A134" s="89"/>
      <c r="B134" s="124"/>
      <c r="C134" s="102" t="s">
        <v>300</v>
      </c>
      <c r="D134" s="102"/>
      <c r="E134" s="110">
        <v>2132.94</v>
      </c>
      <c r="F134" s="14"/>
      <c r="G134" s="14"/>
      <c r="H134" s="14"/>
      <c r="I134" s="50"/>
    </row>
    <row r="135" ht="348" customHeight="1" spans="1:9">
      <c r="A135" s="89"/>
      <c r="B135" s="124"/>
      <c r="C135" s="102" t="s">
        <v>301</v>
      </c>
      <c r="D135" s="102"/>
      <c r="E135" s="110">
        <v>316.9</v>
      </c>
      <c r="F135" s="14"/>
      <c r="G135" s="14"/>
      <c r="H135" s="14"/>
      <c r="I135" s="50"/>
    </row>
    <row r="136" ht="202.5" customHeight="1" spans="1:9">
      <c r="A136" s="89"/>
      <c r="B136" s="124"/>
      <c r="C136" s="132" t="s">
        <v>302</v>
      </c>
      <c r="D136" s="133"/>
      <c r="E136" s="110">
        <v>244</v>
      </c>
      <c r="F136" s="14"/>
      <c r="G136" s="14"/>
      <c r="H136" s="14"/>
      <c r="I136" s="50"/>
    </row>
    <row r="137" ht="24.75" customHeight="1" spans="1:9">
      <c r="A137" s="89"/>
      <c r="B137" s="124"/>
      <c r="C137" s="65"/>
      <c r="D137" s="66"/>
      <c r="E137" s="93">
        <v>0</v>
      </c>
      <c r="F137" s="14"/>
      <c r="G137" s="14"/>
      <c r="H137" s="14"/>
      <c r="I137" s="50"/>
    </row>
    <row r="138" ht="24.75" customHeight="1" spans="1:9">
      <c r="A138" s="89"/>
      <c r="B138" s="124"/>
      <c r="C138" s="65"/>
      <c r="D138" s="66"/>
      <c r="E138" s="93">
        <v>0</v>
      </c>
      <c r="F138" s="14"/>
      <c r="G138" s="14"/>
      <c r="H138" s="14"/>
      <c r="I138" s="50"/>
    </row>
    <row r="139" ht="24.75" customHeight="1" spans="1:9">
      <c r="A139" s="91"/>
      <c r="B139" s="125"/>
      <c r="C139" s="65"/>
      <c r="D139" s="66"/>
      <c r="E139" s="93">
        <v>0</v>
      </c>
      <c r="F139" s="14"/>
      <c r="G139" s="14"/>
      <c r="H139" s="14"/>
      <c r="I139" s="50"/>
    </row>
    <row r="140" ht="24.75" customHeight="1" spans="1:9">
      <c r="A140" s="56" t="s">
        <v>113</v>
      </c>
      <c r="B140" s="77"/>
      <c r="C140" s="78"/>
      <c r="D140" s="79"/>
      <c r="E140" s="93">
        <f>C101</f>
        <v>397</v>
      </c>
      <c r="F140" s="14"/>
      <c r="G140" s="14"/>
      <c r="H140" s="14"/>
      <c r="I140" s="50"/>
    </row>
    <row r="141" ht="24.75" customHeight="1" spans="1:9">
      <c r="A141" s="80"/>
      <c r="B141" s="81"/>
      <c r="C141" s="82" t="s">
        <v>114</v>
      </c>
      <c r="D141" s="82"/>
      <c r="E141" s="94">
        <f>(F21+E121)-(SUM(E123:E132)+SUM(E134:E140))</f>
        <v>111.999999999998</v>
      </c>
      <c r="F141" s="14"/>
      <c r="G141" s="14"/>
      <c r="H141" s="14"/>
      <c r="I141" s="50"/>
    </row>
    <row r="142" ht="24.75" customHeight="1" spans="1:9">
      <c r="A142" s="14"/>
      <c r="B142" s="14"/>
      <c r="C142" s="14"/>
      <c r="D142" s="14"/>
      <c r="E142" s="14"/>
      <c r="F142" s="14"/>
      <c r="G142" s="14"/>
      <c r="H142" s="14"/>
      <c r="I142" s="50"/>
    </row>
    <row r="143" ht="24.75" customHeight="1" spans="1:9">
      <c r="A143" s="14"/>
      <c r="B143" s="14"/>
      <c r="C143" s="14"/>
      <c r="D143" s="14"/>
      <c r="E143" s="14"/>
      <c r="F143" s="14"/>
      <c r="G143" s="14"/>
      <c r="H143" s="14"/>
      <c r="I143" s="50"/>
    </row>
    <row r="144" ht="24.75" customHeight="1" spans="1:9">
      <c r="A144" s="14"/>
      <c r="B144" s="14"/>
      <c r="C144" s="14"/>
      <c r="D144" s="14"/>
      <c r="E144" s="14"/>
      <c r="F144" s="14"/>
      <c r="G144" s="14"/>
      <c r="H144" s="14"/>
      <c r="I144" s="50"/>
    </row>
    <row r="145" ht="24.75" customHeight="1" spans="1:9">
      <c r="A145" s="14"/>
      <c r="B145" s="14"/>
      <c r="C145" s="14"/>
      <c r="D145" s="14"/>
      <c r="E145" s="14"/>
      <c r="F145" s="14"/>
      <c r="G145" s="14"/>
      <c r="H145" s="14"/>
      <c r="I145" s="50"/>
    </row>
    <row r="146" ht="24.75" customHeight="1" spans="1:9">
      <c r="A146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6" s="54"/>
      <c r="C146" s="54"/>
      <c r="D146" s="54"/>
      <c r="E146" s="55"/>
      <c r="F146" s="14"/>
      <c r="G146" s="14"/>
      <c r="H146" s="14"/>
      <c r="I146" s="50"/>
    </row>
    <row r="147" ht="24.75" customHeight="1" spans="1:9">
      <c r="A147" s="53" t="s">
        <v>110</v>
      </c>
      <c r="B147" s="55"/>
      <c r="C147" s="83" t="s">
        <v>49</v>
      </c>
      <c r="D147" s="84"/>
      <c r="E147" s="95" t="s">
        <v>50</v>
      </c>
      <c r="F147" s="14"/>
      <c r="G147" s="14"/>
      <c r="H147" s="14"/>
      <c r="I147" s="50"/>
    </row>
    <row r="148" ht="24.75" customHeight="1" spans="1:9">
      <c r="A148" s="56" t="str">
        <f>"Balance Brought Forward From "&amp;IF(Main!B2,TEXT(EDATE(Main!B3,10)-1,"mmmm yyyy"),TEXT(Main!B3+((Main!B5-Main!B3)*10+9),"mmmm yyyy"))</f>
        <v>Balance Brought Forward From February 2025</v>
      </c>
      <c r="B148" s="57"/>
      <c r="C148" s="58"/>
      <c r="D148" s="58"/>
      <c r="E148" s="94">
        <f>E141</f>
        <v>111.999999999998</v>
      </c>
      <c r="F148" s="14"/>
      <c r="G148" s="14"/>
      <c r="H148" s="14"/>
      <c r="I148" s="50"/>
    </row>
    <row r="149" ht="24.75" customHeight="1" spans="1:9">
      <c r="A149" s="85" t="s">
        <v>92</v>
      </c>
      <c r="B149" s="86"/>
      <c r="C149" s="87" t="s">
        <v>111</v>
      </c>
      <c r="D149" s="88"/>
      <c r="E149" s="96"/>
      <c r="F149" s="14"/>
      <c r="G149" s="14"/>
      <c r="H149" s="14"/>
      <c r="I149" s="50"/>
    </row>
    <row r="150" ht="24.75" customHeight="1" spans="1:9">
      <c r="A150" s="89"/>
      <c r="B150" s="90"/>
      <c r="C150" s="102" t="s">
        <v>303</v>
      </c>
      <c r="D150" s="102"/>
      <c r="E150" s="110">
        <v>500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5"/>
      <c r="D155" s="66"/>
      <c r="E155" s="37">
        <v>0</v>
      </c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37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7" t="s">
        <v>112</v>
      </c>
      <c r="D160" s="62"/>
      <c r="E160" s="72"/>
      <c r="F160" s="14"/>
      <c r="G160" s="14"/>
      <c r="H160" s="14"/>
      <c r="I160" s="50"/>
    </row>
    <row r="161" ht="78" customHeight="1" spans="1:9">
      <c r="A161" s="89"/>
      <c r="B161" s="90"/>
      <c r="C161" s="102" t="s">
        <v>304</v>
      </c>
      <c r="D161" s="102"/>
      <c r="E161" s="110">
        <v>777.5</v>
      </c>
      <c r="F161" s="14"/>
      <c r="G161" s="14"/>
      <c r="H161" s="14"/>
      <c r="I161" s="50"/>
    </row>
    <row r="162" ht="362" customHeight="1" spans="1:9">
      <c r="A162" s="89"/>
      <c r="B162" s="90"/>
      <c r="C162" s="102" t="s">
        <v>305</v>
      </c>
      <c r="D162" s="102"/>
      <c r="E162" s="110">
        <v>533.3</v>
      </c>
      <c r="F162" s="14"/>
      <c r="G162" s="14"/>
      <c r="H162" s="14"/>
      <c r="I162" s="50"/>
    </row>
    <row r="163" ht="62" customHeight="1" spans="1:9">
      <c r="A163" s="89"/>
      <c r="B163" s="90"/>
      <c r="C163" s="73" t="s">
        <v>306</v>
      </c>
      <c r="D163" s="66"/>
      <c r="E163" s="93">
        <v>850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93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93">
        <v>0</v>
      </c>
      <c r="F165" s="14"/>
      <c r="G165" s="14"/>
      <c r="H165" s="14"/>
      <c r="I165" s="50"/>
    </row>
    <row r="166" ht="24.75" customHeight="1" spans="1:9">
      <c r="A166" s="91"/>
      <c r="B166" s="92"/>
      <c r="C166" s="65"/>
      <c r="D166" s="66"/>
      <c r="E166" s="93">
        <v>0</v>
      </c>
      <c r="F166" s="14"/>
      <c r="G166" s="14"/>
      <c r="H166" s="14"/>
      <c r="I166" s="50"/>
    </row>
    <row r="167" ht="24.75" customHeight="1" spans="1:9">
      <c r="A167" s="56" t="s">
        <v>113</v>
      </c>
      <c r="B167" s="77"/>
      <c r="C167" s="78"/>
      <c r="D167" s="79"/>
      <c r="E167" s="93">
        <f>C101</f>
        <v>397</v>
      </c>
      <c r="F167" s="14"/>
      <c r="G167" s="14"/>
      <c r="H167" s="14"/>
      <c r="I167" s="50"/>
    </row>
    <row r="168" ht="24.75" customHeight="1" spans="1:9">
      <c r="A168" s="80"/>
      <c r="B168" s="81"/>
      <c r="C168" s="82" t="s">
        <v>114</v>
      </c>
      <c r="D168" s="82"/>
      <c r="E168" s="97">
        <f>(F33+E148)-(SUM(E150:E159)+SUM(E161:E167))</f>
        <v>355.199999999998</v>
      </c>
      <c r="F168" s="14"/>
      <c r="G168" s="14"/>
      <c r="H168" s="14"/>
      <c r="I168" s="50"/>
    </row>
    <row r="169" ht="24.75" customHeight="1" spans="1:9">
      <c r="A169" s="14"/>
      <c r="B169" s="14"/>
      <c r="C169" s="14"/>
      <c r="D169" s="14"/>
      <c r="E169" s="14"/>
      <c r="F169" s="14"/>
      <c r="G169" s="14"/>
      <c r="H169" s="14"/>
      <c r="I169" s="50"/>
    </row>
    <row r="170" ht="24.75" customHeight="1" spans="1:9">
      <c r="A170" s="14"/>
      <c r="B170" s="14"/>
      <c r="C170" s="14"/>
      <c r="D170" s="14"/>
      <c r="E170" s="14"/>
      <c r="F170" s="14"/>
      <c r="G170" s="14"/>
      <c r="H170" s="14"/>
      <c r="I170" s="50"/>
    </row>
    <row r="171" ht="24.75" customHeight="1" spans="1:9">
      <c r="A171" s="14"/>
      <c r="B171" s="14"/>
      <c r="C171" s="14"/>
      <c r="D171" s="14"/>
      <c r="E171" s="14"/>
      <c r="F171" s="14"/>
      <c r="G171" s="14"/>
      <c r="H171" s="14"/>
      <c r="I171" s="50"/>
    </row>
    <row r="172" ht="24.75" customHeight="1" spans="1:9">
      <c r="A172" s="14"/>
      <c r="B172" s="14"/>
      <c r="C172" s="14"/>
      <c r="D172" s="14"/>
      <c r="E172" s="14"/>
      <c r="F172" s="14"/>
      <c r="G172" s="14"/>
      <c r="H172" s="14"/>
      <c r="I172" s="50"/>
    </row>
    <row r="173" ht="24.75" customHeight="1" spans="1:9">
      <c r="A173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73" s="54"/>
      <c r="C173" s="54"/>
      <c r="D173" s="54"/>
      <c r="E173" s="55"/>
      <c r="F173" s="14"/>
      <c r="G173" s="14"/>
      <c r="H173" s="14"/>
      <c r="I173" s="50"/>
    </row>
    <row r="174" ht="24.75" customHeight="1" spans="1:9">
      <c r="A174" s="53" t="s">
        <v>110</v>
      </c>
      <c r="B174" s="55"/>
      <c r="C174" s="83" t="s">
        <v>49</v>
      </c>
      <c r="D174" s="84"/>
      <c r="E174" s="95" t="s">
        <v>50</v>
      </c>
      <c r="F174" s="14"/>
      <c r="G174" s="14"/>
      <c r="H174" s="14"/>
      <c r="I174" s="50"/>
    </row>
    <row r="175" ht="24.75" customHeight="1" spans="1:9">
      <c r="A175" s="56" t="str">
        <f>"Balance Brought Forward From "&amp;IF(Main!B2,TEXT(EDATE(Main!B3,11)-1,"mmmm yyyy"),TEXT(Main!B3+((Main!B5-Main!B3)*11+10),"mmmm yyyy"))</f>
        <v>Balance Brought Forward From March 2025</v>
      </c>
      <c r="B175" s="57"/>
      <c r="C175" s="58"/>
      <c r="D175" s="58"/>
      <c r="E175" s="97">
        <f>E168</f>
        <v>355.199999999998</v>
      </c>
      <c r="F175" s="14"/>
      <c r="G175" s="14"/>
      <c r="H175" s="14"/>
      <c r="I175" s="50"/>
    </row>
    <row r="176" ht="24.75" customHeight="1" spans="1:9">
      <c r="A176" s="85" t="s">
        <v>92</v>
      </c>
      <c r="B176" s="86"/>
      <c r="C176" s="87" t="s">
        <v>111</v>
      </c>
      <c r="D176" s="88"/>
      <c r="E176" s="96"/>
      <c r="F176" s="14"/>
      <c r="G176" s="14"/>
      <c r="H176" s="14"/>
      <c r="I176" s="50"/>
    </row>
    <row r="177" ht="24.75" customHeight="1" spans="1:9">
      <c r="A177" s="89"/>
      <c r="B177" s="90"/>
      <c r="C177" s="128" t="s">
        <v>303</v>
      </c>
      <c r="D177" s="128"/>
      <c r="E177" s="110">
        <v>500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307</v>
      </c>
      <c r="D179" s="66"/>
      <c r="E179" s="37">
        <v>800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5"/>
      <c r="D182" s="66"/>
      <c r="E182" s="37">
        <v>0</v>
      </c>
      <c r="F182" s="14"/>
      <c r="G182" s="14"/>
      <c r="H182" s="14"/>
      <c r="I182" s="50"/>
    </row>
    <row r="183" ht="24.75" customHeight="1" spans="1:9">
      <c r="A183" s="89"/>
      <c r="B183" s="90"/>
      <c r="C183" s="65"/>
      <c r="D183" s="66"/>
      <c r="E183" s="37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37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7" t="s">
        <v>112</v>
      </c>
      <c r="D187" s="62"/>
      <c r="E187" s="72"/>
      <c r="F187" s="14"/>
      <c r="G187" s="14"/>
      <c r="H187" s="14"/>
      <c r="I187" s="50"/>
    </row>
    <row r="188" ht="41.25" customHeight="1" spans="1:9">
      <c r="A188" s="89"/>
      <c r="B188" s="90"/>
      <c r="C188" s="102" t="s">
        <v>308</v>
      </c>
      <c r="D188" s="102"/>
      <c r="E188" s="37">
        <v>0</v>
      </c>
      <c r="F188" s="14"/>
      <c r="G188" s="14"/>
      <c r="H188" s="14"/>
      <c r="I188" s="50"/>
    </row>
    <row r="189" ht="158" customHeight="1" spans="1:9">
      <c r="A189" s="89"/>
      <c r="B189" s="90"/>
      <c r="C189" s="102" t="s">
        <v>309</v>
      </c>
      <c r="D189" s="102"/>
      <c r="E189" s="110">
        <v>374</v>
      </c>
      <c r="F189" s="14"/>
      <c r="G189" s="14"/>
      <c r="H189" s="14"/>
      <c r="I189" s="50"/>
    </row>
    <row r="190" ht="24.75" customHeight="1" spans="1:9">
      <c r="A190" s="89"/>
      <c r="B190" s="90"/>
      <c r="C190" s="65"/>
      <c r="D190" s="66"/>
      <c r="E190" s="93">
        <v>0</v>
      </c>
      <c r="F190" s="14"/>
      <c r="G190" s="14"/>
      <c r="H190" s="14"/>
      <c r="I190" s="50"/>
    </row>
    <row r="191" spans="1:9">
      <c r="A191" s="89"/>
      <c r="B191" s="90"/>
      <c r="C191" s="65"/>
      <c r="D191" s="66"/>
      <c r="E191" s="93">
        <v>0</v>
      </c>
      <c r="F191" s="14"/>
      <c r="G191" s="14"/>
      <c r="H191" s="14"/>
      <c r="I191" s="50"/>
    </row>
    <row r="192" ht="24.75" customHeight="1" spans="1:9">
      <c r="A192" s="89"/>
      <c r="B192" s="90"/>
      <c r="C192" s="65"/>
      <c r="D192" s="66"/>
      <c r="E192" s="93">
        <v>0</v>
      </c>
      <c r="F192" s="14"/>
      <c r="G192" s="14"/>
      <c r="H192" s="14"/>
      <c r="I192" s="50"/>
    </row>
    <row r="193" ht="24.75" customHeight="1" spans="1:9">
      <c r="A193" s="91"/>
      <c r="B193" s="92"/>
      <c r="C193" s="65"/>
      <c r="D193" s="66"/>
      <c r="E193" s="93">
        <v>0</v>
      </c>
      <c r="F193" s="14"/>
      <c r="G193" s="14"/>
      <c r="H193" s="14"/>
      <c r="I193" s="50"/>
    </row>
    <row r="194" ht="24.75" customHeight="1" spans="1:9">
      <c r="A194" s="56" t="s">
        <v>113</v>
      </c>
      <c r="B194" s="77"/>
      <c r="C194" s="78"/>
      <c r="D194" s="79"/>
      <c r="E194" s="93">
        <f>C101</f>
        <v>397</v>
      </c>
      <c r="F194" s="14"/>
      <c r="G194" s="14"/>
      <c r="H194" s="14"/>
      <c r="I194" s="50"/>
    </row>
    <row r="195" ht="24.75" customHeight="1" spans="1:9">
      <c r="A195" s="80"/>
      <c r="B195" s="81"/>
      <c r="C195" s="82" t="s">
        <v>114</v>
      </c>
      <c r="D195" s="82"/>
      <c r="E195" s="97">
        <f>(F45+E175)-(SUM(E177:E186)+SUM(E188:E194))</f>
        <v>769.199999999998</v>
      </c>
      <c r="F195" s="14"/>
      <c r="G195" s="14"/>
      <c r="H195" s="14"/>
      <c r="I195" s="50"/>
    </row>
    <row r="196" ht="24.75" customHeight="1" spans="1:9">
      <c r="A196" s="14"/>
      <c r="B196" s="14"/>
      <c r="C196" s="14"/>
      <c r="D196" s="14"/>
      <c r="E196" s="14"/>
      <c r="F196" s="14"/>
      <c r="G196" s="14"/>
      <c r="H196" s="14"/>
      <c r="I196" s="50"/>
    </row>
    <row r="197" ht="24.75" customHeight="1" spans="1:9">
      <c r="A197" s="43"/>
      <c r="B197" s="43"/>
      <c r="C197" s="43"/>
      <c r="D197" s="43"/>
      <c r="E197" s="43"/>
      <c r="F197" s="43"/>
      <c r="G197" s="43"/>
      <c r="H197" s="43"/>
      <c r="I197" s="43"/>
    </row>
    <row r="198" spans="1:9">
      <c r="A198" s="43"/>
      <c r="B198" s="43"/>
      <c r="C198" s="43"/>
      <c r="D198" s="43"/>
      <c r="E198" s="43"/>
      <c r="F198" s="43"/>
      <c r="G198" s="43"/>
      <c r="H198" s="43"/>
      <c r="I198" s="43"/>
    </row>
  </sheetData>
  <mergeCells count="18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A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A49:C49"/>
    <mergeCell ref="A51:C51"/>
    <mergeCell ref="A61:C61"/>
    <mergeCell ref="A72:C72"/>
    <mergeCell ref="A81:C81"/>
    <mergeCell ref="A91:C91"/>
    <mergeCell ref="A102:C102"/>
    <mergeCell ref="A119:E119"/>
    <mergeCell ref="A120:B120"/>
    <mergeCell ref="C120:D120"/>
    <mergeCell ref="A121:B121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  <mergeCell ref="A146:E146"/>
    <mergeCell ref="A147:B147"/>
    <mergeCell ref="C147:D147"/>
    <mergeCell ref="A148:B148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A167:B167"/>
    <mergeCell ref="C167:D167"/>
    <mergeCell ref="A168:B168"/>
    <mergeCell ref="C168:D168"/>
    <mergeCell ref="A173:E173"/>
    <mergeCell ref="A174:B174"/>
    <mergeCell ref="C174:D174"/>
    <mergeCell ref="A175:B175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A194:B194"/>
    <mergeCell ref="C194:D194"/>
    <mergeCell ref="A195:B195"/>
    <mergeCell ref="C195:D195"/>
    <mergeCell ref="A2:A3"/>
    <mergeCell ref="A176:B193"/>
    <mergeCell ref="A149:B166"/>
    <mergeCell ref="A122:B139"/>
  </mergeCells>
  <conditionalFormatting sqref="C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2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5">
    <cfRule type="cellIs" dxfId="6" priority="19" operator="equal">
      <formula>0</formula>
    </cfRule>
  </conditionalFormatting>
  <conditionalFormatting sqref="E121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23">
    <cfRule type="cellIs" dxfId="4" priority="17" operator="equal">
      <formula>0</formula>
    </cfRule>
  </conditionalFormatting>
  <conditionalFormatting sqref="E125">
    <cfRule type="cellIs" dxfId="4" priority="15" operator="equal">
      <formula>0</formula>
    </cfRule>
  </conditionalFormatting>
  <conditionalFormatting sqref="E134">
    <cfRule type="cellIs" dxfId="4" priority="16" operator="equal">
      <formula>0</formula>
    </cfRule>
  </conditionalFormatting>
  <conditionalFormatting sqref="E135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41">
    <cfRule type="cellIs" dxfId="2" priority="53" operator="greaterThanOrEqual">
      <formula>0</formula>
    </cfRule>
    <cfRule type="cellIs" dxfId="3" priority="52" operator="lessThan">
      <formula>0</formula>
    </cfRule>
  </conditionalFormatting>
  <conditionalFormatting sqref="E148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50">
    <cfRule type="cellIs" dxfId="4" priority="9" operator="equal">
      <formula>0</formula>
    </cfRule>
  </conditionalFormatting>
  <conditionalFormatting sqref="E161">
    <cfRule type="cellIs" dxfId="4" priority="10" operator="equal">
      <formula>0</formula>
    </cfRule>
  </conditionalFormatting>
  <conditionalFormatting sqref="E162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8">
    <cfRule type="cellIs" dxfId="2" priority="42" operator="greaterThanOrEqual">
      <formula>0</formula>
    </cfRule>
    <cfRule type="cellIs" dxfId="3" priority="41" operator="lessThan">
      <formula>0</formula>
    </cfRule>
  </conditionalFormatting>
  <conditionalFormatting sqref="E175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E177">
    <cfRule type="cellIs" dxfId="4" priority="6" operator="equal">
      <formula>0</formula>
    </cfRule>
  </conditionalFormatting>
  <conditionalFormatting sqref="E18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9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5">
    <cfRule type="cellIs" dxfId="2" priority="36" operator="greaterThanOrEqual">
      <formula>0</formula>
    </cfRule>
    <cfRule type="cellIs" dxfId="3" priority="35" operator="lessThan">
      <formula>0</formula>
    </cfRule>
  </conditionalFormatting>
  <conditionalFormatting sqref="C52:C54">
    <cfRule type="cellIs" dxfId="4" priority="20" operator="equal">
      <formula>0</formula>
    </cfRule>
  </conditionalFormatting>
  <conditionalFormatting sqref="C62:C71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3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5:C7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85:C8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92:C95">
    <cfRule type="cellIs" dxfId="4" priority="18" operator="equal">
      <formula>0</formula>
    </cfRule>
  </conditionalFormatting>
  <conditionalFormatting sqref="C96:C9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3:C112">
    <cfRule type="cellIs" dxfId="1" priority="30" operator="lessThan">
      <formula>0</formula>
    </cfRule>
    <cfRule type="cellIs" dxfId="5" priority="29" operator="greaterThanOrEqual">
      <formula>0</formula>
    </cfRule>
  </conditionalFormatting>
  <conditionalFormatting sqref="C113:C11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51:E159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8:E186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55:C60 C90 C83:C84 C100:C101">
    <cfRule type="cellIs" dxfId="0" priority="67" operator="equal">
      <formula>0</formula>
    </cfRule>
  </conditionalFormatting>
  <conditionalFormatting sqref="C55:C60 C90 C83:C84 C100:C101 E149 E160 E163:E167">
    <cfRule type="cellIs" dxfId="1" priority="66" operator="greaterThan">
      <formula>0</formula>
    </cfRule>
  </conditionalFormatting>
  <conditionalFormatting sqref="E122 E133 E137:E140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24 E126:E132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9 E160 E163:E167">
    <cfRule type="cellIs" dxfId="5" priority="43" operator="equal">
      <formula>0</formula>
    </cfRule>
  </conditionalFormatting>
  <conditionalFormatting sqref="E176 E187 E190:E194">
    <cfRule type="cellIs" dxfId="5" priority="38" operator="equal">
      <formula>0</formula>
    </cfRule>
    <cfRule type="cellIs" dxfId="1" priority="37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355.2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1102.5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1457.7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-3083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/>
      <c r="B11" s="99" t="s">
        <v>287</v>
      </c>
      <c r="C11" s="99"/>
      <c r="D11" s="100" t="s">
        <v>288</v>
      </c>
      <c r="E11" s="100"/>
      <c r="F11" s="7">
        <v>0</v>
      </c>
      <c r="G11" s="7"/>
      <c r="H11" s="14"/>
      <c r="I11" s="50"/>
    </row>
    <row r="12" ht="24.75" customHeight="1" spans="1:9">
      <c r="A12" s="98" t="s">
        <v>310</v>
      </c>
      <c r="B12" s="99" t="s">
        <v>66</v>
      </c>
      <c r="C12" s="99"/>
      <c r="D12" s="100" t="s">
        <v>153</v>
      </c>
      <c r="E12" s="100"/>
      <c r="F12" s="7">
        <v>0</v>
      </c>
      <c r="G12" s="7"/>
      <c r="H12" s="14"/>
      <c r="I12" s="50"/>
    </row>
    <row r="13" ht="24.75" customHeight="1" spans="1:9">
      <c r="A13" s="98"/>
      <c r="B13" s="99" t="s">
        <v>311</v>
      </c>
      <c r="C13" s="99"/>
      <c r="D13" s="100" t="s">
        <v>312</v>
      </c>
      <c r="E13" s="100"/>
      <c r="F13" s="7">
        <v>0</v>
      </c>
      <c r="G13" s="7"/>
      <c r="H13" s="14"/>
      <c r="I13" s="50"/>
    </row>
    <row r="14" ht="24.75" customHeight="1" spans="1:9">
      <c r="A14" s="19"/>
      <c r="B14" s="112"/>
      <c r="C14" s="113"/>
      <c r="D14" s="118"/>
      <c r="E14" s="122"/>
      <c r="F14" s="114">
        <v>0</v>
      </c>
      <c r="G14" s="11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313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129" t="s">
        <v>52</v>
      </c>
      <c r="C24" s="129"/>
      <c r="D24" s="130" t="s">
        <v>314</v>
      </c>
      <c r="E24" s="130"/>
      <c r="F24" s="131">
        <v>1035</v>
      </c>
      <c r="G24" s="131"/>
      <c r="H24" s="14"/>
      <c r="I24" s="50"/>
    </row>
    <row r="25" ht="24.75" customHeight="1" spans="1:9">
      <c r="A25" s="19"/>
      <c r="B25" s="112"/>
      <c r="C25" s="113"/>
      <c r="D25" s="118"/>
      <c r="E25" s="122"/>
      <c r="F25" s="114">
        <v>0</v>
      </c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3470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315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1"/>
      <c r="E37" s="22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7.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3.7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('January 2025 - March 2025'!C103)+SUM(E118+E145+E172)</f>
        <v>-3083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('January 2025 - March 2025'!C104)+SUM(E119+E146+E173)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('January 2025 - March 2025'!C105)+SUM(E120+E147+E174)</f>
        <v>0</v>
      </c>
      <c r="D100" s="14"/>
      <c r="E100" s="14"/>
      <c r="F100" s="14"/>
      <c r="G100" s="14"/>
      <c r="H100" s="14"/>
      <c r="I100" s="50"/>
    </row>
    <row r="101" ht="33" customHeight="1" spans="1:9">
      <c r="A101" s="101" t="s">
        <v>106</v>
      </c>
      <c r="B101" s="36"/>
      <c r="C101" s="37">
        <f>('January 2025 - March 2025'!C106)+SUM(E121+E148+E175)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('January 2025 - March 2025'!C107)+SUM(E122+E149+E176)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('January 2025 - March 2025'!C108)+SUM(E123+E150+E177)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('January 2025 - March 2025'!C109)+SUM(E124+E151+E178)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('January 2025 - March 2025'!C110)+SUM(E125+E152+E179)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('January 2025 - March 2025'!C111)+SUM(E126+E153+E180)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('January 2025 - March 2025'!C112)+SUM(E127+E154+E181)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-3083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3430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2025</v>
      </c>
      <c r="B116" s="57"/>
      <c r="C116" s="58"/>
      <c r="D116" s="58"/>
      <c r="E116" s="71">
        <f>'January 2025 - March 2025'!E195</f>
        <v>769.199999999998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316</v>
      </c>
      <c r="D118" s="128"/>
      <c r="E118" s="103">
        <v>700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112</v>
      </c>
      <c r="D128" s="62"/>
      <c r="E128" s="72"/>
      <c r="F128" s="14"/>
      <c r="G128" s="14"/>
      <c r="H128" s="14"/>
      <c r="I128" s="50"/>
    </row>
    <row r="129" ht="63" customHeight="1" spans="1:9">
      <c r="A129" s="89"/>
      <c r="B129" s="124"/>
      <c r="C129" s="102" t="s">
        <v>317</v>
      </c>
      <c r="D129" s="128"/>
      <c r="E129" s="103">
        <v>925</v>
      </c>
      <c r="F129" s="14"/>
      <c r="G129" s="14"/>
      <c r="H129" s="14"/>
      <c r="I129" s="50"/>
    </row>
    <row r="130" ht="166" customHeight="1" spans="1:9">
      <c r="A130" s="89"/>
      <c r="B130" s="124"/>
      <c r="C130" s="132" t="s">
        <v>309</v>
      </c>
      <c r="D130" s="133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858.199999999998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2025</v>
      </c>
      <c r="B143" s="57"/>
      <c r="C143" s="58"/>
      <c r="D143" s="58"/>
      <c r="E143" s="94">
        <f>E136</f>
        <v>858.199999999998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318</v>
      </c>
      <c r="D145" s="128"/>
      <c r="E145" s="103">
        <v>2600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94.5" customHeight="1" spans="1:9">
      <c r="A156" s="89"/>
      <c r="B156" s="90"/>
      <c r="C156" s="102" t="s">
        <v>319</v>
      </c>
      <c r="D156" s="102"/>
      <c r="E156" s="103">
        <v>69</v>
      </c>
      <c r="F156" s="14"/>
      <c r="G156" s="14"/>
      <c r="H156" s="14"/>
      <c r="I156" s="50"/>
    </row>
    <row r="157" ht="150" customHeight="1" spans="1:9">
      <c r="A157" s="89"/>
      <c r="B157" s="90"/>
      <c r="C157" s="102" t="s">
        <v>309</v>
      </c>
      <c r="D157" s="102"/>
      <c r="E157" s="103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938.199999999998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2025</v>
      </c>
      <c r="B170" s="57"/>
      <c r="C170" s="58"/>
      <c r="D170" s="58"/>
      <c r="E170" s="134">
        <f>E163</f>
        <v>938.199999999998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135"/>
      <c r="F171" s="14"/>
      <c r="G171" s="14"/>
      <c r="H171" s="14"/>
      <c r="I171" s="50"/>
    </row>
    <row r="172" ht="24.75" customHeight="1" spans="1:9">
      <c r="A172" s="89"/>
      <c r="B172" s="90"/>
      <c r="C172" s="128" t="s">
        <v>320</v>
      </c>
      <c r="D172" s="128"/>
      <c r="E172" s="103">
        <v>600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136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136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136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136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136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136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136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136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136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137"/>
      <c r="F182" s="14"/>
      <c r="G182" s="14"/>
      <c r="H182" s="14"/>
      <c r="I182" s="50"/>
    </row>
    <row r="183" ht="63.75" customHeight="1" spans="1:9">
      <c r="A183" s="89"/>
      <c r="B183" s="90"/>
      <c r="C183" s="102" t="s">
        <v>317</v>
      </c>
      <c r="D183" s="102"/>
      <c r="E183" s="103">
        <v>925</v>
      </c>
      <c r="F183" s="14"/>
      <c r="G183" s="14"/>
      <c r="H183" s="14"/>
      <c r="I183" s="50"/>
    </row>
    <row r="184" ht="113.25" customHeight="1" spans="1:9">
      <c r="A184" s="89"/>
      <c r="B184" s="90"/>
      <c r="C184" s="102" t="s">
        <v>321</v>
      </c>
      <c r="D184" s="102"/>
      <c r="E184" s="103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138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138">
        <v>0</v>
      </c>
      <c r="F186" s="14"/>
      <c r="G186" s="14"/>
      <c r="H186" s="14"/>
      <c r="I186" s="50"/>
    </row>
    <row r="187" spans="1:9">
      <c r="A187" s="89"/>
      <c r="B187" s="90"/>
      <c r="C187" s="65"/>
      <c r="D187" s="66"/>
      <c r="E187" s="138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138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138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1102.5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48">
    <cfRule type="cellIs" dxfId="4" priority="15" operator="equal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17" operator="greaterThanOrEqual">
      <formula>0</formula>
    </cfRule>
    <cfRule type="cellIs" dxfId="3" priority="16" operator="lessThan">
      <formula>0</formula>
    </cfRule>
  </conditionalFormatting>
  <conditionalFormatting sqref="E118">
    <cfRule type="cellIs" dxfId="4" priority="11" operator="equal">
      <formula>0</formula>
    </cfRule>
  </conditionalFormatting>
  <conditionalFormatting sqref="E129">
    <cfRule type="cellIs" dxfId="4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4" priority="8" operator="equal">
      <formula>0</formula>
    </cfRule>
  </conditionalFormatting>
  <conditionalFormatting sqref="E136">
    <cfRule type="cellIs" dxfId="2" priority="48" operator="greaterThanOrEqual">
      <formula>0</formula>
    </cfRule>
    <cfRule type="cellIs" dxfId="3" priority="47" operator="lessThan">
      <formula>0</formula>
    </cfRule>
  </conditionalFormatting>
  <conditionalFormatting sqref="E14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45">
    <cfRule type="cellIs" dxfId="4" priority="7" operator="equal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7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E172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2" priority="31" operator="greaterThanOrEqual">
      <formula>0</formula>
    </cfRule>
    <cfRule type="cellIs" dxfId="3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5" priority="24" operator="greaterThanOrEqual">
      <formula>0</formula>
    </cfRule>
  </conditionalFormatting>
  <conditionalFormatting sqref="C108:C10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19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6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3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4" priority="1" operator="equal">
      <formula>0</formula>
    </cfRule>
  </conditionalFormatting>
  <conditionalFormatting sqref="C49 C47">
    <cfRule type="cellIs" dxfId="4" priority="14" operator="equal">
      <formula>0</formula>
    </cfRule>
  </conditionalFormatting>
  <conditionalFormatting sqref="C50:C55 C85 C78:C79 C95:C96">
    <cfRule type="cellIs" dxfId="0" priority="62" operator="equal">
      <formula>0</formula>
    </cfRule>
  </conditionalFormatting>
  <conditionalFormatting sqref="C50:C55 C85 C78:C79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5" priority="38" operator="equal">
      <formula>0</formula>
    </cfRule>
  </conditionalFormatting>
  <conditionalFormatting sqref="E171 E182 E185:E189">
    <cfRule type="cellIs" dxfId="5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355.2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1348.5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1703.7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6">
        <f>C108</f>
        <v>0</v>
      </c>
      <c r="D5" s="127"/>
      <c r="E5" s="127"/>
      <c r="F5" s="127"/>
      <c r="G5" s="12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322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323</v>
      </c>
      <c r="C12" s="99"/>
      <c r="D12" s="100" t="s">
        <v>324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325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112"/>
      <c r="C25" s="113"/>
      <c r="D25" s="112"/>
      <c r="E25" s="113"/>
      <c r="F25" s="114"/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16" t="s">
        <v>48</v>
      </c>
      <c r="C33" s="116"/>
      <c r="D33" s="117" t="s">
        <v>49</v>
      </c>
      <c r="E33" s="117"/>
      <c r="F33" s="117" t="s">
        <v>50</v>
      </c>
      <c r="G33" s="117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326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19"/>
      <c r="B36" s="112"/>
      <c r="C36" s="113"/>
      <c r="D36" s="118"/>
      <c r="E36" s="122"/>
      <c r="F36" s="114">
        <v>0</v>
      </c>
      <c r="G36" s="11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.7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46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327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328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('April 2025 - June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('April 2025 - June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('April 2025 - June 2025'!C100)+SUM(E120+E147+E174)</f>
        <v>0</v>
      </c>
      <c r="D100" s="14"/>
      <c r="E100" s="14"/>
      <c r="F100" s="14"/>
      <c r="G100" s="14"/>
      <c r="H100" s="14"/>
      <c r="I100" s="50"/>
    </row>
    <row r="101" ht="32.25" customHeight="1" spans="1:9">
      <c r="A101" s="101" t="s">
        <v>106</v>
      </c>
      <c r="B101" s="36"/>
      <c r="C101" s="37">
        <f>('April 2025 - June 2025'!C101)+SUM(E121+E148+E175)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('April 2025 - June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('April 2025 - June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('April 2025 - June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('April 2025 - June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('April 2025 - June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('April 2025 - June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109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2025</v>
      </c>
      <c r="B116" s="57"/>
      <c r="C116" s="58"/>
      <c r="D116" s="58"/>
      <c r="E116" s="71">
        <f>'April 2025 - June 2025'!E190</f>
        <v>1102.5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329</v>
      </c>
      <c r="D118" s="128"/>
      <c r="E118" s="103">
        <v>800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112</v>
      </c>
      <c r="D128" s="62"/>
      <c r="E128" s="72"/>
      <c r="F128" s="14"/>
      <c r="G128" s="14"/>
      <c r="H128" s="14"/>
      <c r="I128" s="50"/>
    </row>
    <row r="129" ht="90" customHeight="1" spans="1:9">
      <c r="A129" s="89"/>
      <c r="B129" s="124"/>
      <c r="C129" s="102" t="s">
        <v>330</v>
      </c>
      <c r="D129" s="102"/>
      <c r="E129" s="103">
        <v>819</v>
      </c>
      <c r="F129" s="14"/>
      <c r="G129" s="14"/>
      <c r="H129" s="14"/>
      <c r="I129" s="50"/>
    </row>
    <row r="130" ht="163" customHeight="1" spans="1:9">
      <c r="A130" s="89"/>
      <c r="B130" s="124"/>
      <c r="C130" s="102" t="s">
        <v>309</v>
      </c>
      <c r="D130" s="102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1197.5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2025</v>
      </c>
      <c r="B143" s="57"/>
      <c r="C143" s="58"/>
      <c r="D143" s="58"/>
      <c r="E143" s="94">
        <f>E136</f>
        <v>1197.5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331</v>
      </c>
      <c r="D145" s="128"/>
      <c r="E145" s="103">
        <v>1400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332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5.5" customHeight="1" spans="1:9">
      <c r="A156" s="89"/>
      <c r="B156" s="90"/>
      <c r="C156" s="102" t="s">
        <v>333</v>
      </c>
      <c r="D156" s="102"/>
      <c r="E156" s="103">
        <v>175</v>
      </c>
      <c r="F156" s="14"/>
      <c r="G156" s="14"/>
      <c r="H156" s="14"/>
      <c r="I156" s="50"/>
    </row>
    <row r="157" ht="162" customHeight="1" spans="1:9">
      <c r="A157" s="89"/>
      <c r="B157" s="90"/>
      <c r="C157" s="102" t="s">
        <v>309</v>
      </c>
      <c r="D157" s="102"/>
      <c r="E157" s="103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1336.5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2025</v>
      </c>
      <c r="B170" s="57"/>
      <c r="C170" s="58"/>
      <c r="D170" s="58"/>
      <c r="E170" s="97">
        <f>E163</f>
        <v>1336.5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128" t="s">
        <v>334</v>
      </c>
      <c r="D172" s="128"/>
      <c r="E172" s="37">
        <v>883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7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105" customHeight="1" spans="1:9">
      <c r="A183" s="89"/>
      <c r="B183" s="90"/>
      <c r="C183" s="102" t="s">
        <v>330</v>
      </c>
      <c r="D183" s="102"/>
      <c r="E183" s="103">
        <v>819</v>
      </c>
      <c r="F183" s="14"/>
      <c r="G183" s="14"/>
      <c r="H183" s="14"/>
      <c r="I183" s="50"/>
    </row>
    <row r="184" ht="156" customHeight="1" spans="1:9">
      <c r="A184" s="89"/>
      <c r="B184" s="90"/>
      <c r="C184" s="102" t="s">
        <v>309</v>
      </c>
      <c r="D184" s="102"/>
      <c r="E184" s="103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1348.5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48">
    <cfRule type="cellIs" dxfId="4" priority="18" operator="equal">
      <formula>0</formula>
    </cfRule>
  </conditionalFormatting>
  <conditionalFormatting sqref="C75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77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0">
    <cfRule type="cellIs" dxfId="6" priority="16" operator="equal">
      <formula>0</formula>
    </cfRule>
  </conditionalFormatting>
  <conditionalFormatting sqref="E116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18">
    <cfRule type="cellIs" dxfId="4" priority="13" operator="equal">
      <formula>0</formula>
    </cfRule>
  </conditionalFormatting>
  <conditionalFormatting sqref="E129">
    <cfRule type="cellIs" dxfId="4" priority="14" operator="equal">
      <formula>0</formula>
    </cfRule>
  </conditionalFormatting>
  <conditionalFormatting sqref="E130">
    <cfRule type="cellIs" dxfId="6" priority="12" operator="equal">
      <formula>0</formula>
    </cfRule>
    <cfRule type="cellIs" dxfId="4" priority="11" operator="equal">
      <formula>0</formula>
    </cfRule>
  </conditionalFormatting>
  <conditionalFormatting sqref="E136">
    <cfRule type="cellIs" dxfId="2" priority="51" operator="greaterThanOrEqual">
      <formula>0</formula>
    </cfRule>
    <cfRule type="cellIs" dxfId="3" priority="50" operator="lessThan">
      <formula>0</formula>
    </cfRule>
  </conditionalFormatting>
  <conditionalFormatting sqref="E143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45">
    <cfRule type="cellIs" dxfId="4" priority="9" operator="equal">
      <formula>0</formula>
    </cfRule>
  </conditionalFormatting>
  <conditionalFormatting sqref="E156">
    <cfRule type="cellIs" dxfId="4" priority="10" operator="equal">
      <formula>0</formula>
    </cfRule>
  </conditionalFormatting>
  <conditionalFormatting sqref="E157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3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70">
    <cfRule type="cellIs" dxfId="2" priority="32" operator="greaterThanOrEqual">
      <formula>0</formula>
    </cfRule>
    <cfRule type="cellIs" dxfId="3" priority="31" operator="lessThan">
      <formula>0</formula>
    </cfRule>
  </conditionalFormatting>
  <conditionalFormatting sqref="E183">
    <cfRule type="cellIs" dxfId="4" priority="6" operator="equal">
      <formula>0</formula>
    </cfRule>
  </conditionalFormatting>
  <conditionalFormatting sqref="E184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0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C57:C66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68:C69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0:C74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80:C84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7:C90">
    <cfRule type="cellIs" dxfId="4" priority="15" operator="equal">
      <formula>0</formula>
    </cfRule>
  </conditionalFormatting>
  <conditionalFormatting sqref="C91:C9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8:C107">
    <cfRule type="cellIs" dxfId="1" priority="28" operator="lessThan">
      <formula>0</formula>
    </cfRule>
    <cfRule type="cellIs" dxfId="5" priority="27" operator="greaterThanOrEqual">
      <formula>0</formula>
    </cfRule>
  </conditionalFormatting>
  <conditionalFormatting sqref="C108:C109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E119:E127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46:E15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E172:E181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 C49">
    <cfRule type="cellIs" dxfId="4" priority="17" operator="equal">
      <formula>0</formula>
    </cfRule>
  </conditionalFormatting>
  <conditionalFormatting sqref="C50:C55 C85 C78:C79 C95:C96">
    <cfRule type="cellIs" dxfId="0" priority="65" operator="equal">
      <formula>0</formula>
    </cfRule>
  </conditionalFormatting>
  <conditionalFormatting sqref="C50:C55 C85 C78:C79 C95:C96 E144 E155 E158:E162">
    <cfRule type="cellIs" dxfId="1" priority="64" operator="greaterThan">
      <formula>0</formula>
    </cfRule>
  </conditionalFormatting>
  <conditionalFormatting sqref="E117 E128 E131:E135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44 E155 E158:E162">
    <cfRule type="cellIs" dxfId="5" priority="41" operator="equal">
      <formula>0</formula>
    </cfRule>
  </conditionalFormatting>
  <conditionalFormatting sqref="E171 E182 E185:E189">
    <cfRule type="cellIs" dxfId="5" priority="36" operator="equal">
      <formula>0</formula>
    </cfRule>
    <cfRule type="cellIs" dxfId="1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355.2</v>
      </c>
      <c r="D2" s="4"/>
      <c r="E2" s="4"/>
      <c r="F2" s="4"/>
      <c r="G2" s="4"/>
      <c r="H2" s="43"/>
      <c r="I2" s="43"/>
    </row>
    <row r="3" spans="1:9">
      <c r="A3" s="5"/>
      <c r="B3" s="6" t="s">
        <v>133</v>
      </c>
      <c r="C3" s="7">
        <f>E190</f>
        <v>6271.8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6627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335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336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19"/>
      <c r="B24" s="112"/>
      <c r="C24" s="113"/>
      <c r="D24" s="112"/>
      <c r="E24" s="113"/>
      <c r="F24" s="114">
        <v>0</v>
      </c>
      <c r="G24" s="11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19"/>
      <c r="C32" s="119"/>
      <c r="D32" s="119"/>
      <c r="E32" s="119"/>
      <c r="F32" s="119"/>
      <c r="G32" s="119"/>
      <c r="H32" s="14"/>
      <c r="I32" s="50"/>
    </row>
    <row r="33" ht="24.75" customHeight="1" spans="1:9">
      <c r="A33" s="120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337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112"/>
      <c r="C37" s="113"/>
      <c r="D37" s="118"/>
      <c r="E37" s="122"/>
      <c r="F37" s="114">
        <v>0</v>
      </c>
      <c r="G37" s="11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6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91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6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INDIRECT("'"&amp;INDIRECT("Main!B24")&amp;"'!C98")+SUM(E118+E145+E172)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50"/>
    </row>
    <row r="101" ht="36.75" customHeight="1" spans="1:9">
      <c r="A101" s="101" t="s">
        <v>106</v>
      </c>
      <c r="B101" s="36"/>
      <c r="C101" s="37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50"/>
    </row>
    <row r="102" ht="37.5" customHeight="1" spans="1:9">
      <c r="A102" s="101" t="s">
        <v>107</v>
      </c>
      <c r="B102" s="36"/>
      <c r="C102" s="37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2025</v>
      </c>
      <c r="B116" s="57"/>
      <c r="C116" s="58"/>
      <c r="D116" s="58"/>
      <c r="E116" s="71">
        <f>'July 2025 - September 2025'!E190</f>
        <v>1348.5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112</v>
      </c>
      <c r="D128" s="62"/>
      <c r="E128" s="72"/>
      <c r="F128" s="14"/>
      <c r="G128" s="14"/>
      <c r="H128" s="14"/>
      <c r="I128" s="50"/>
    </row>
    <row r="129" ht="80.25" customHeight="1" spans="1:9">
      <c r="A129" s="89"/>
      <c r="B129" s="124"/>
      <c r="C129" s="102" t="s">
        <v>338</v>
      </c>
      <c r="D129" s="102"/>
      <c r="E129" s="103">
        <v>125</v>
      </c>
      <c r="F129" s="14"/>
      <c r="G129" s="14"/>
      <c r="H129" s="14"/>
      <c r="I129" s="50"/>
    </row>
    <row r="130" ht="42.75" customHeight="1" spans="1:9">
      <c r="A130" s="89"/>
      <c r="B130" s="124"/>
      <c r="C130" s="102" t="s">
        <v>229</v>
      </c>
      <c r="D130" s="102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2937.5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2025</v>
      </c>
      <c r="B143" s="57"/>
      <c r="C143" s="58"/>
      <c r="D143" s="58"/>
      <c r="E143" s="94">
        <f>E136</f>
        <v>2937.5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102.75" customHeight="1" spans="1:9">
      <c r="A156" s="89"/>
      <c r="B156" s="90"/>
      <c r="C156" s="102" t="s">
        <v>339</v>
      </c>
      <c r="D156" s="102"/>
      <c r="E156" s="110">
        <v>69</v>
      </c>
      <c r="F156" s="14"/>
      <c r="G156" s="14"/>
      <c r="H156" s="14"/>
      <c r="I156" s="50"/>
    </row>
    <row r="157" ht="36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4582.5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2025</v>
      </c>
      <c r="B170" s="57"/>
      <c r="C170" s="58"/>
      <c r="D170" s="58"/>
      <c r="E170" s="97">
        <f>E163</f>
        <v>4582.5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51" customHeight="1" spans="1:9">
      <c r="A183" s="89"/>
      <c r="B183" s="90"/>
      <c r="C183" s="102" t="s">
        <v>338</v>
      </c>
      <c r="D183" s="102"/>
      <c r="E183" s="103">
        <v>0</v>
      </c>
      <c r="F183" s="14"/>
      <c r="G183" s="14"/>
      <c r="H183" s="14"/>
      <c r="I183" s="50"/>
    </row>
    <row r="184" ht="51" customHeight="1" spans="1:9">
      <c r="A184" s="89"/>
      <c r="B184" s="90"/>
      <c r="C184" s="102" t="s">
        <v>229</v>
      </c>
      <c r="D184" s="102"/>
      <c r="E184" s="103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6271.8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8">
    <cfRule type="cellIs" dxfId="4" priority="13" operator="equal">
      <formula>0</formula>
    </cfRule>
  </conditionalFormatting>
  <conditionalFormatting sqref="C7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E129">
    <cfRule type="cellIs" dxfId="4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46" operator="greaterThanOrEqual">
      <formula>0</formula>
    </cfRule>
    <cfRule type="cellIs" dxfId="3" priority="45" operator="lessThan">
      <formula>0</formula>
    </cfRule>
  </conditionalFormatting>
  <conditionalFormatting sqref="E143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70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183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57:C66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68:C69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0:C7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0:C8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98:C107">
    <cfRule type="cellIs" dxfId="1" priority="23" operator="lessThan">
      <formula>0</formula>
    </cfRule>
    <cfRule type="cellIs" dxfId="5" priority="22" operator="greaterThanOrEqual">
      <formula>0</formula>
    </cfRule>
  </conditionalFormatting>
  <conditionalFormatting sqref="C108:C109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18:E12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45:E154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72:E18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49 C47">
    <cfRule type="cellIs" dxfId="4" priority="12" operator="equal">
      <formula>0</formula>
    </cfRule>
  </conditionalFormatting>
  <conditionalFormatting sqref="C50:C55 C85 C78:C79 C95:C96">
    <cfRule type="cellIs" dxfId="0" priority="60" operator="equal">
      <formula>0</formula>
    </cfRule>
  </conditionalFormatting>
  <conditionalFormatting sqref="C50:C55 C85 C78:C79 C95:C96 E144 E155 E158:E162">
    <cfRule type="cellIs" dxfId="1" priority="59" operator="greaterThan">
      <formula>0</formula>
    </cfRule>
  </conditionalFormatting>
  <conditionalFormatting sqref="E117 E128 E131:E13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44 E155 E158:E162">
    <cfRule type="cellIs" dxfId="5" priority="36" operator="equal">
      <formula>0</formula>
    </cfRule>
  </conditionalFormatting>
  <conditionalFormatting sqref="E171 E182 E185:E18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355.2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11200.8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11556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340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112" t="s">
        <v>52</v>
      </c>
      <c r="C22" s="113"/>
      <c r="D22" s="112" t="s">
        <v>53</v>
      </c>
      <c r="E22" s="113"/>
      <c r="F22" s="114">
        <v>2435</v>
      </c>
      <c r="G22" s="115"/>
      <c r="H22" s="14"/>
      <c r="I22" s="50"/>
    </row>
    <row r="23" ht="24.75" customHeight="1" spans="1:9">
      <c r="A23" s="98" t="s">
        <v>341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342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61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INDIRECT("'"&amp;INDIRECT("Main!B27")&amp;"'!C98")+SUM(E118+E145+E172)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INDIRECT("'"&amp;INDIRECT("Main!B27")&amp;"'!C99")+SUM(E118+E145+E172)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INDIRECT("'"&amp;INDIRECT("Main!B27")&amp;"'!C100")+SUM(E118+E145+E172)</f>
        <v>0</v>
      </c>
      <c r="D100" s="14"/>
      <c r="E100" s="14"/>
      <c r="F100" s="14"/>
      <c r="G100" s="14"/>
      <c r="H100" s="14"/>
      <c r="I100" s="50"/>
    </row>
    <row r="101" ht="37" customHeight="1" spans="1:9">
      <c r="A101" s="101" t="s">
        <v>106</v>
      </c>
      <c r="B101" s="36"/>
      <c r="C101" s="37" cm="1">
        <f ca="1" t="array" ref="C101">INDIRECT("'"&amp;INDIRECT("Main!B27")&amp;"'!C101")+SUM(E118+E145+E172)</f>
        <v>0</v>
      </c>
      <c r="D101" s="14"/>
      <c r="E101" s="14"/>
      <c r="F101" s="14"/>
      <c r="G101" s="14"/>
      <c r="H101" s="14"/>
      <c r="I101" s="50"/>
    </row>
    <row r="102" ht="38" customHeight="1" spans="1:9">
      <c r="A102" s="101" t="s">
        <v>107</v>
      </c>
      <c r="B102" s="36"/>
      <c r="C102" s="37" cm="1">
        <f ca="1" t="array" ref="C102">INDIRECT("'"&amp;INDIRECT("Main!B27")&amp;"'!C102")+SUM(E118+E145+E172)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INDIRECT("'"&amp;INDIRECT("Main!B27")&amp;"'!C103")+SUM(E118+E145+E172)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INDIRECT("'"&amp;INDIRECT("Main!B27")&amp;"'!C104")+SUM(E118+E145+E172)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INDIRECT("'"&amp;INDIRECT("Main!B27")&amp;"'!C105")+SUM(E118+E145+E172)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INDIRECT("'"&amp;INDIRECT("Main!B27")&amp;"'!C106")+SUM(E118+E145+E172)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INDIRECT("'"&amp;INDIRECT("Main!B27")&amp;"'!C107")+SUM(E118+E145+E172)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2026</v>
      </c>
      <c r="B116" s="57"/>
      <c r="C116" s="58"/>
      <c r="D116" s="58"/>
      <c r="E116" s="71">
        <f>'October 2025 - December 2025'!E190</f>
        <v>6271.8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119" customHeight="1" spans="1:9">
      <c r="A129" s="63"/>
      <c r="B129" s="64"/>
      <c r="C129" s="108" t="s">
        <v>343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7966.8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2026</v>
      </c>
      <c r="B143" s="57"/>
      <c r="C143" s="58"/>
      <c r="D143" s="58"/>
      <c r="E143" s="94">
        <f>E136</f>
        <v>7966.8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90" customHeight="1" spans="1:9">
      <c r="A156" s="89"/>
      <c r="B156" s="90"/>
      <c r="C156" s="108" t="s">
        <v>333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9505.8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2026</v>
      </c>
      <c r="B170" s="57"/>
      <c r="C170" s="58"/>
      <c r="D170" s="58"/>
      <c r="E170" s="97">
        <f>E163</f>
        <v>9505.8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81" customHeight="1" spans="1:9">
      <c r="A183" s="89"/>
      <c r="B183" s="90"/>
      <c r="C183" s="108" t="s">
        <v>344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11200.8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355.2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16023.8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16379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345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346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347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2026 - March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2026 - March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2026 - March 2026'!C100)+SUM(E120+E147+E174)</f>
        <v>0</v>
      </c>
      <c r="D100" s="14"/>
      <c r="E100" s="14"/>
      <c r="F100" s="14"/>
      <c r="G100" s="14"/>
      <c r="H100" s="14"/>
      <c r="I100" s="50"/>
    </row>
    <row r="101" ht="42" customHeight="1" spans="1:9">
      <c r="A101" s="101" t="s">
        <v>106</v>
      </c>
      <c r="B101" s="36"/>
      <c r="C101" s="37">
        <f ca="1">('January 2026 - March 2026'!C101)+SUM(E121+E148+E175)</f>
        <v>0</v>
      </c>
      <c r="D101" s="14"/>
      <c r="E101" s="14"/>
      <c r="F101" s="14"/>
      <c r="G101" s="14"/>
      <c r="H101" s="14"/>
      <c r="I101" s="50"/>
    </row>
    <row r="102" ht="52" customHeight="1" spans="1:9">
      <c r="A102" s="101" t="s">
        <v>107</v>
      </c>
      <c r="B102" s="36"/>
      <c r="C102" s="37">
        <f ca="1">('January 2026 - March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('January 2026 - March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2026 - March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2026 - March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2026 - March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2026 - March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2026</v>
      </c>
      <c r="B116" s="57"/>
      <c r="C116" s="58"/>
      <c r="D116" s="58"/>
      <c r="E116" s="71">
        <f>'January 2026 - March 2026'!E190</f>
        <v>11200.8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348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349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105" customHeight="1" spans="1:9">
      <c r="A129" s="63"/>
      <c r="B129" s="64"/>
      <c r="C129" s="108" t="s">
        <v>350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349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12789.8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2026</v>
      </c>
      <c r="B143" s="57"/>
      <c r="C143" s="58"/>
      <c r="D143" s="58"/>
      <c r="E143" s="94">
        <f>E136</f>
        <v>12789.8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348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349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79" customHeight="1" spans="1:9">
      <c r="A156" s="89"/>
      <c r="B156" s="90"/>
      <c r="C156" s="108" t="s">
        <v>319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349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14434.8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2026</v>
      </c>
      <c r="B170" s="57"/>
      <c r="C170" s="58"/>
      <c r="D170" s="58"/>
      <c r="E170" s="97">
        <f>E163</f>
        <v>14434.8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348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349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79" customHeight="1" spans="1:9">
      <c r="A183" s="89"/>
      <c r="B183" s="90"/>
      <c r="C183" s="108" t="s">
        <v>351</v>
      </c>
      <c r="D183" s="111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349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16023.8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355.2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20952.8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21308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352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353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354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6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8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('April 2026 - June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2026 - June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2026 - June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2026 - June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2026 - June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2026</v>
      </c>
      <c r="B116" s="57"/>
      <c r="C116" s="58"/>
      <c r="D116" s="58"/>
      <c r="E116" s="71">
        <f>'April 2026 - June 2026'!E190</f>
        <v>16023.8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63" customHeight="1" spans="1:9">
      <c r="A129" s="63"/>
      <c r="B129" s="64"/>
      <c r="C129" s="108" t="s">
        <v>344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17718.8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2026</v>
      </c>
      <c r="B143" s="57"/>
      <c r="C143" s="58"/>
      <c r="D143" s="58"/>
      <c r="E143" s="94">
        <f>E136</f>
        <v>17718.8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76" customHeight="1" spans="1:9">
      <c r="A156" s="89"/>
      <c r="B156" s="90"/>
      <c r="C156" s="108" t="s">
        <v>333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19257.8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2026</v>
      </c>
      <c r="B170" s="57"/>
      <c r="C170" s="58"/>
      <c r="D170" s="58"/>
      <c r="E170" s="97">
        <f>E163</f>
        <v>19257.8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80" customHeight="1" spans="1:9">
      <c r="A183" s="89"/>
      <c r="B183" s="90"/>
      <c r="C183" s="108" t="s">
        <v>355</v>
      </c>
      <c r="D183" s="108"/>
      <c r="E183" s="109">
        <v>19</v>
      </c>
      <c r="F183" s="14"/>
      <c r="G183" s="14"/>
      <c r="H183" s="14"/>
      <c r="I183" s="50"/>
    </row>
    <row r="184" ht="3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20952.8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355.2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25775.8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26131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356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357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358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7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1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5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5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('July 2026 - September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('July 2026 - September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('July 2026 - September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('July 2026 - September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('July 2026 - September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2026</v>
      </c>
      <c r="B116" s="57"/>
      <c r="C116" s="58"/>
      <c r="D116" s="58"/>
      <c r="E116" s="71">
        <f>'July 2026 - September 2026'!E190</f>
        <v>20952.8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338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22541.8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2026</v>
      </c>
      <c r="B143" s="57"/>
      <c r="C143" s="58"/>
      <c r="D143" s="58"/>
      <c r="E143" s="94">
        <f>E136</f>
        <v>22541.8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0" customHeight="1" spans="1:9">
      <c r="A156" s="89"/>
      <c r="B156" s="90"/>
      <c r="C156" s="108" t="s">
        <v>319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24186.8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2026</v>
      </c>
      <c r="B170" s="57"/>
      <c r="C170" s="58"/>
      <c r="D170" s="58"/>
      <c r="E170" s="97">
        <f>E163</f>
        <v>24186.8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338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25775.8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355.2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30704.8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31060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340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341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359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39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('October 2026 - December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('October 2026 - December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('October 2026 - December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('October 2026 - December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('October 2026 - December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2027</v>
      </c>
      <c r="B116" s="57"/>
      <c r="C116" s="58"/>
      <c r="D116" s="58"/>
      <c r="E116" s="71">
        <f>'October 2026 - December 2026'!E190</f>
        <v>25775.8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74" customHeight="1" spans="1:9">
      <c r="A129" s="63"/>
      <c r="B129" s="64"/>
      <c r="C129" s="108" t="s">
        <v>344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27470.8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2027</v>
      </c>
      <c r="B143" s="57"/>
      <c r="C143" s="58"/>
      <c r="D143" s="58"/>
      <c r="E143" s="94">
        <f>E136</f>
        <v>27470.8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104" customHeight="1" spans="1:9">
      <c r="A156" s="89"/>
      <c r="B156" s="90"/>
      <c r="C156" s="108" t="s">
        <v>333</v>
      </c>
      <c r="D156" s="108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29009.8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2027</v>
      </c>
      <c r="B170" s="57"/>
      <c r="C170" s="58"/>
      <c r="D170" s="58"/>
      <c r="E170" s="97">
        <f>E163</f>
        <v>29009.8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93" customHeight="1" spans="1:9">
      <c r="A183" s="89"/>
      <c r="B183" s="90"/>
      <c r="C183" s="108" t="s">
        <v>344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30704.8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7" workbookViewId="0">
      <selection activeCell="C2" sqref="C2:G2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355.2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35527.8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35883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345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346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347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6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52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2027 - March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2027 - March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2027 - March 2027'!C100)+SUM(E120+E147+E174)</f>
        <v>0</v>
      </c>
      <c r="D100" s="14"/>
      <c r="E100" s="14"/>
      <c r="F100" s="14"/>
      <c r="G100" s="14"/>
      <c r="H100" s="14"/>
      <c r="I100" s="50"/>
    </row>
    <row r="101" ht="43" customHeight="1" spans="1:9">
      <c r="A101" s="101" t="s">
        <v>106</v>
      </c>
      <c r="B101" s="36"/>
      <c r="C101" s="37">
        <f ca="1">('January 2027 - March 2027'!C101)+SUM(E121+E148+E175)</f>
        <v>0</v>
      </c>
      <c r="D101" s="14"/>
      <c r="E101" s="14"/>
      <c r="F101" s="14"/>
      <c r="G101" s="14"/>
      <c r="H101" s="14"/>
      <c r="I101" s="50"/>
    </row>
    <row r="102" ht="42" customHeight="1" spans="1:9">
      <c r="A102" s="101" t="s">
        <v>107</v>
      </c>
      <c r="B102" s="36"/>
      <c r="C102" s="37">
        <f ca="1">('January 2027 - March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('January 2027 - March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2027 - March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2027 - March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2027 - March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2027 - March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2027</v>
      </c>
      <c r="B116" s="57"/>
      <c r="C116" s="58"/>
      <c r="D116" s="58"/>
      <c r="E116" s="71">
        <f>'January 2027 - March 2027'!E190</f>
        <v>30704.8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338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32293.8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2027</v>
      </c>
      <c r="B143" s="57"/>
      <c r="C143" s="58"/>
      <c r="D143" s="58"/>
      <c r="E143" s="94">
        <f>E136</f>
        <v>32293.8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7" customHeight="1" spans="1:9">
      <c r="A156" s="89"/>
      <c r="B156" s="90"/>
      <c r="C156" s="108" t="s">
        <v>360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33938.8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2027</v>
      </c>
      <c r="B170" s="57"/>
      <c r="C170" s="58"/>
      <c r="D170" s="58"/>
      <c r="E170" s="97">
        <f>E163</f>
        <v>33938.8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338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35527.8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355.2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35527.8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35883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5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('April 2027 - June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('April 2027 - June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('April 2027 - June 2027'!C100)+SUM(E120+E147+E174)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('April 2027 - June 2027'!C101)+SUM(E121+E148+E175)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('April 2027 - June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('April 2027 - June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2027 - June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2027 - June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2027 - June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2027 - June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2027</v>
      </c>
      <c r="B116" s="57"/>
      <c r="C116" s="58"/>
      <c r="D116" s="58"/>
      <c r="E116" s="71">
        <f>'April 2027 - June 2027'!E190</f>
        <v>35527.8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35527.8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2027</v>
      </c>
      <c r="B143" s="57"/>
      <c r="C143" s="58"/>
      <c r="D143" s="58"/>
      <c r="E143" s="94">
        <f>E136</f>
        <v>35527.8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35527.8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2027</v>
      </c>
      <c r="B170" s="57"/>
      <c r="C170" s="58"/>
      <c r="D170" s="58"/>
      <c r="E170" s="97">
        <f>E163</f>
        <v>35527.8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35527.8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355.2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35527.8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35883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2027</v>
      </c>
      <c r="B116" s="57"/>
      <c r="C116" s="58"/>
      <c r="D116" s="58"/>
      <c r="E116" s="71">
        <f>Forecast_14!E190</f>
        <v>35527.8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35527.8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2027</v>
      </c>
      <c r="B143" s="57"/>
      <c r="C143" s="58"/>
      <c r="D143" s="58"/>
      <c r="E143" s="94">
        <f>E136</f>
        <v>35527.8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35527.8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2027</v>
      </c>
      <c r="B170" s="57"/>
      <c r="C170" s="58"/>
      <c r="D170" s="58"/>
      <c r="E170" s="97">
        <f>E163</f>
        <v>35527.8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35527.8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D13" sqref="D13:E13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355.2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35527.8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35883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2028</v>
      </c>
      <c r="B116" s="57"/>
      <c r="C116" s="58"/>
      <c r="D116" s="58"/>
      <c r="E116" s="71">
        <f>Forecast_15!E190</f>
        <v>35527.8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35527.8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2028</v>
      </c>
      <c r="B143" s="57"/>
      <c r="C143" s="58"/>
      <c r="D143" s="58"/>
      <c r="E143" s="94">
        <f>E136</f>
        <v>35527.8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35527.8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2028</v>
      </c>
      <c r="B170" s="57"/>
      <c r="C170" s="58"/>
      <c r="D170" s="58"/>
      <c r="E170" s="97">
        <f>E163</f>
        <v>35527.8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35527.8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2025-02-25T21:27:00Z</dcterms:created>
  <dcterms:modified xsi:type="dcterms:W3CDTF">2025-03-19T14:48:56Z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AE399AD765BA60CD988AC66725DD78B7_42</vt:lpwstr>
  </property>
  <property fmtid="{D5CDD505-2E9C-101B-9397-08002B2CF9AE}" pid="3" name="KSOProductBuildVer">
    <vt:lpwstr>1033-6.11.0.8608</vt:lpwstr>
  </property>
</Properties>
</file>