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50" windowHeight="6855" activeTab="5"/>
  </bookViews>
  <sheets>
    <sheet name="行政总表" sheetId="1" r:id="rId1"/>
    <sheet name="M序列" sheetId="2" r:id="rId2"/>
    <sheet name="S序列" sheetId="3" r:id="rId3"/>
    <sheet name="Sheet1" sheetId="4" r:id="rId4"/>
    <sheet name="Sheet2" sheetId="5" r:id="rId5"/>
    <sheet name="导入" sheetId="6" r:id="rId6"/>
  </sheets>
  <definedNames>
    <definedName name="_xlnm._FilterDatabase" localSheetId="0" hidden="1">行政总表!$A$2:$S$67</definedName>
    <definedName name="_xlnm._FilterDatabase" localSheetId="5" hidden="1">导入!$A$1:$R$56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2" authorId="0">
      <text>
        <r>
          <rPr>
            <sz val="9"/>
            <rFont val="宋体"/>
            <charset val="134"/>
          </rPr>
          <t>考核系数在0.8-1.2之间，一季度考核一次，运用上季度考核系数，
季度指新历季度（三个月）</t>
        </r>
      </text>
    </comment>
    <comment ref="J2" authorId="0">
      <text>
        <r>
          <rPr>
            <b/>
            <sz val="9"/>
            <rFont val="宋体"/>
            <charset val="134"/>
          </rPr>
          <t>增加公司只包含：
培优、贝米、学校、幼儿园这四大系列</t>
        </r>
        <r>
          <rPr>
            <sz val="9"/>
            <rFont val="宋体"/>
            <charset val="134"/>
          </rPr>
          <t xml:space="preserve">
备注：内账真实校区</t>
        </r>
      </text>
    </comment>
    <comment ref="J3" authorId="0">
      <text>
        <r>
          <rPr>
            <b/>
            <sz val="9"/>
            <rFont val="宋体"/>
            <charset val="134"/>
          </rPr>
          <t>指入职一年后开始计算</t>
        </r>
        <r>
          <rPr>
            <sz val="9"/>
            <rFont val="宋体"/>
            <charset val="134"/>
          </rPr>
          <t xml:space="preserve">
</t>
        </r>
      </text>
    </comment>
    <comment ref="K3" authorId="0">
      <text>
        <r>
          <rPr>
            <b/>
            <sz val="9"/>
            <rFont val="宋体"/>
            <charset val="134"/>
          </rPr>
          <t>20家封顶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<sst xmlns="http://schemas.openxmlformats.org/spreadsheetml/2006/main" count="239">
  <si>
    <t>行政部评估系数(2018年11月）</t>
  </si>
  <si>
    <t>校区</t>
  </si>
  <si>
    <t>姓名</t>
  </si>
  <si>
    <t>拟定薪级</t>
  </si>
  <si>
    <t>拟定职级</t>
  </si>
  <si>
    <t>拟定保底</t>
  </si>
  <si>
    <r>
      <rPr>
        <b/>
        <sz val="10"/>
        <rFont val="宋体"/>
        <charset val="134"/>
      </rPr>
      <t xml:space="preserve">岗位工资    </t>
    </r>
    <r>
      <rPr>
        <b/>
        <sz val="8"/>
        <rFont val="宋体"/>
        <charset val="134"/>
      </rPr>
      <t>(保底的40%）</t>
    </r>
  </si>
  <si>
    <r>
      <rPr>
        <b/>
        <sz val="10"/>
        <rFont val="宋体"/>
        <charset val="134"/>
      </rPr>
      <t xml:space="preserve">基本工资    </t>
    </r>
    <r>
      <rPr>
        <b/>
        <sz val="8"/>
        <rFont val="宋体"/>
        <charset val="134"/>
      </rPr>
      <t>(保底的30%）</t>
    </r>
  </si>
  <si>
    <r>
      <rPr>
        <b/>
        <sz val="10"/>
        <rFont val="宋体"/>
        <charset val="134"/>
      </rPr>
      <t xml:space="preserve">绩效工资    </t>
    </r>
    <r>
      <rPr>
        <b/>
        <sz val="8"/>
        <rFont val="宋体"/>
        <charset val="134"/>
      </rPr>
      <t>(保底的30%）</t>
    </r>
  </si>
  <si>
    <t>OKR奖金（标准）</t>
  </si>
  <si>
    <t>总考核金额</t>
  </si>
  <si>
    <t>分数</t>
  </si>
  <si>
    <t>系数</t>
  </si>
  <si>
    <t>绩效工资(实际）</t>
  </si>
  <si>
    <t>OKR奖金(实际）</t>
  </si>
  <si>
    <t>总考核金额实得</t>
  </si>
  <si>
    <t>实得差额</t>
  </si>
  <si>
    <t>莞城初中</t>
  </si>
  <si>
    <t>陈嘉茹</t>
  </si>
  <si>
    <t>S8</t>
  </si>
  <si>
    <t>行政专员</t>
  </si>
  <si>
    <t>陈菊颖</t>
  </si>
  <si>
    <t>S12</t>
  </si>
  <si>
    <t>新晋行政主管</t>
  </si>
  <si>
    <t>谭红梅</t>
  </si>
  <si>
    <t>S7</t>
  </si>
  <si>
    <t>卢健辉</t>
  </si>
  <si>
    <t>S6</t>
  </si>
  <si>
    <t>肖玲</t>
  </si>
  <si>
    <t>莞城小学</t>
  </si>
  <si>
    <t>方月娥</t>
  </si>
  <si>
    <t>S9</t>
  </si>
  <si>
    <t>陈杨敏</t>
  </si>
  <si>
    <t>罗诗敏</t>
  </si>
  <si>
    <t>S5</t>
  </si>
  <si>
    <t>黄端翠</t>
  </si>
  <si>
    <t>S4</t>
  </si>
  <si>
    <t>卜文林</t>
  </si>
  <si>
    <t>莞城高中</t>
  </si>
  <si>
    <t>王爱华</t>
  </si>
  <si>
    <t>钟九</t>
  </si>
  <si>
    <t>大朗</t>
  </si>
  <si>
    <t>张少媚</t>
  </si>
  <si>
    <t>茶山培训</t>
  </si>
  <si>
    <t>邓兰英</t>
  </si>
  <si>
    <t>S10</t>
  </si>
  <si>
    <t>东城</t>
  </si>
  <si>
    <t>邓梅群</t>
  </si>
  <si>
    <t>S16</t>
  </si>
  <si>
    <t>成长行政主管</t>
  </si>
  <si>
    <t>林晓敏</t>
  </si>
  <si>
    <t>光明</t>
  </si>
  <si>
    <t>毛冠英</t>
  </si>
  <si>
    <t>厚街</t>
  </si>
  <si>
    <t>邓晓兰</t>
  </si>
  <si>
    <t>莫永怡</t>
  </si>
  <si>
    <t>过试用期</t>
  </si>
  <si>
    <t>西平</t>
  </si>
  <si>
    <t>罗嘉影</t>
  </si>
  <si>
    <t>陈心芯</t>
  </si>
  <si>
    <t>卢健萍</t>
  </si>
  <si>
    <t>周斌</t>
  </si>
  <si>
    <t>虎门</t>
  </si>
  <si>
    <t>詹淑婷</t>
  </si>
  <si>
    <t>过试用期　</t>
  </si>
  <si>
    <t>南城校区</t>
  </si>
  <si>
    <t>祁晓颖</t>
  </si>
  <si>
    <t>过试用期，并自己担当一个楼层</t>
  </si>
  <si>
    <t>李丽珍</t>
  </si>
  <si>
    <t>石龙</t>
  </si>
  <si>
    <t>陈嘉琪</t>
  </si>
  <si>
    <t>叶诗婷</t>
  </si>
  <si>
    <t>东城贝米</t>
  </si>
  <si>
    <t>香晓维</t>
  </si>
  <si>
    <t>石碣</t>
  </si>
  <si>
    <t>陈桂英</t>
  </si>
  <si>
    <t>S13</t>
  </si>
  <si>
    <t>莞城小学部</t>
  </si>
  <si>
    <t>朱琳娟</t>
  </si>
  <si>
    <t>S17</t>
  </si>
  <si>
    <t>成熟行政主任</t>
  </si>
  <si>
    <t>莞城初中部</t>
  </si>
  <si>
    <t>吴明兰</t>
  </si>
  <si>
    <t>S15</t>
  </si>
  <si>
    <t>休产假</t>
  </si>
  <si>
    <t>彭莹莹</t>
  </si>
  <si>
    <t>南城</t>
  </si>
  <si>
    <t>甘春燕</t>
  </si>
  <si>
    <t>庄小婷</t>
  </si>
  <si>
    <t>万江</t>
  </si>
  <si>
    <t>徐思玲</t>
  </si>
  <si>
    <t>管理中心</t>
  </si>
  <si>
    <t>袁换瑜</t>
  </si>
  <si>
    <t>M8</t>
  </si>
  <si>
    <t>专员</t>
  </si>
  <si>
    <t>吴海丹</t>
  </si>
  <si>
    <t>M5</t>
  </si>
  <si>
    <t>方依琳</t>
  </si>
  <si>
    <t>尹阳得</t>
  </si>
  <si>
    <t>M13</t>
  </si>
  <si>
    <t>资深专员</t>
  </si>
  <si>
    <t>王跃云</t>
  </si>
  <si>
    <t>M9</t>
  </si>
  <si>
    <t>梁观宇</t>
  </si>
  <si>
    <t>黄玉</t>
  </si>
  <si>
    <t>M6</t>
  </si>
  <si>
    <t>陈琼运</t>
  </si>
  <si>
    <t>陈金凤</t>
  </si>
  <si>
    <t>M19</t>
  </si>
  <si>
    <t>主管</t>
  </si>
  <si>
    <t>蓝海凤</t>
  </si>
  <si>
    <t>陈丽</t>
  </si>
  <si>
    <t>M17</t>
  </si>
  <si>
    <t>黄海燕</t>
  </si>
  <si>
    <t>李满凤</t>
  </si>
  <si>
    <t>另加300</t>
  </si>
  <si>
    <t>已确定级别,凤姐固定给0.85系数，外加300元伙食补贴。</t>
  </si>
  <si>
    <t>茶山贝米</t>
  </si>
  <si>
    <t>王秋玉</t>
  </si>
  <si>
    <t>12月调去石龙培优</t>
  </si>
  <si>
    <t>袁敏珊</t>
  </si>
  <si>
    <t>经套级后需要另外加100</t>
  </si>
  <si>
    <t>石龙贝米</t>
  </si>
  <si>
    <t>尹莉堃</t>
  </si>
  <si>
    <t>段外凤</t>
  </si>
  <si>
    <t>长安</t>
  </si>
  <si>
    <t>李伟平</t>
  </si>
  <si>
    <t>袁秀媚</t>
  </si>
  <si>
    <t>湖南校区</t>
  </si>
  <si>
    <t>阮伟</t>
  </si>
  <si>
    <t>刘思</t>
  </si>
  <si>
    <t>刘银菊</t>
  </si>
  <si>
    <t>惠州</t>
  </si>
  <si>
    <t>余 静</t>
  </si>
  <si>
    <t>赵丽贤</t>
  </si>
  <si>
    <t>陈秋云</t>
  </si>
  <si>
    <t>方楚君</t>
  </si>
  <si>
    <t>杨雪惠</t>
  </si>
  <si>
    <t>深圳</t>
  </si>
  <si>
    <t>邓群</t>
  </si>
  <si>
    <t>唐欢</t>
  </si>
  <si>
    <t>分数值</t>
  </si>
  <si>
    <t>&lt;80</t>
  </si>
  <si>
    <t>80-85</t>
  </si>
  <si>
    <t>86-90</t>
  </si>
  <si>
    <t>90-95</t>
  </si>
  <si>
    <t>96-100</t>
  </si>
  <si>
    <t>合计</t>
  </si>
  <si>
    <t>评估系数</t>
  </si>
  <si>
    <t>每月人数</t>
  </si>
  <si>
    <t>系数合计</t>
  </si>
  <si>
    <t>差值</t>
  </si>
  <si>
    <t>职能管理类M序列</t>
  </si>
  <si>
    <t>岗位</t>
  </si>
  <si>
    <t>级别</t>
  </si>
  <si>
    <t>薪级</t>
  </si>
  <si>
    <t>月工资</t>
  </si>
  <si>
    <t>月管理奖金</t>
  </si>
  <si>
    <t>新增公司级别工资工资</t>
  </si>
  <si>
    <t>工龄工资</t>
  </si>
  <si>
    <t>OKR奖金</t>
  </si>
  <si>
    <t>岗位工资</t>
  </si>
  <si>
    <t>基本工资</t>
  </si>
  <si>
    <t>绩效工资</t>
  </si>
  <si>
    <t>增加工资</t>
  </si>
  <si>
    <t>封顶值</t>
  </si>
  <si>
    <t>占比</t>
  </si>
  <si>
    <t>主管\资深专员</t>
  </si>
  <si>
    <t>成熟</t>
  </si>
  <si>
    <t>每增加一年加400/月，3000元封顶</t>
  </si>
  <si>
    <t>M18</t>
  </si>
  <si>
    <t>成长</t>
  </si>
  <si>
    <t>M16</t>
  </si>
  <si>
    <t>M15</t>
  </si>
  <si>
    <t>M14</t>
  </si>
  <si>
    <t>新晋\资深专员</t>
  </si>
  <si>
    <t>每增加一年加300/月，3000元封顶</t>
  </si>
  <si>
    <t>M12</t>
  </si>
  <si>
    <t>M11</t>
  </si>
  <si>
    <t>M10</t>
  </si>
  <si>
    <t>M7</t>
  </si>
  <si>
    <t>新晋</t>
  </si>
  <si>
    <t>助理/实习</t>
  </si>
  <si>
    <t>试用</t>
  </si>
  <si>
    <t>M4</t>
  </si>
  <si>
    <t>M3</t>
  </si>
  <si>
    <t>M2</t>
  </si>
  <si>
    <t>M1</t>
  </si>
  <si>
    <t>校区行政服务类S序列</t>
  </si>
  <si>
    <t>月保底工资</t>
  </si>
  <si>
    <t>岗位工资40%</t>
  </si>
  <si>
    <t>基本工资30%</t>
  </si>
  <si>
    <t>绩效工资30%</t>
  </si>
  <si>
    <t>OKR考核</t>
  </si>
  <si>
    <t>绩效比例</t>
  </si>
  <si>
    <t>资深行政主任</t>
  </si>
  <si>
    <t>S24</t>
  </si>
  <si>
    <t>季度考核</t>
  </si>
  <si>
    <t>按校区收入的0.15%</t>
  </si>
  <si>
    <t>S23</t>
  </si>
  <si>
    <t>S22</t>
  </si>
  <si>
    <t>S21</t>
  </si>
  <si>
    <t>S20</t>
  </si>
  <si>
    <t>按校区收入的0.12%</t>
  </si>
  <si>
    <t>S19</t>
  </si>
  <si>
    <t>S18</t>
  </si>
  <si>
    <t>月考核0.8-1.2</t>
  </si>
  <si>
    <t>按校区收入的0.10%</t>
  </si>
  <si>
    <t>S14</t>
  </si>
  <si>
    <t>按校区收入的0.08%</t>
  </si>
  <si>
    <t>S11</t>
  </si>
  <si>
    <t>按校区收入的0.06%</t>
  </si>
  <si>
    <t>无</t>
  </si>
  <si>
    <t>每增加一年加200/月，3000元封顶</t>
  </si>
  <si>
    <t>S3</t>
  </si>
  <si>
    <t>S2</t>
  </si>
  <si>
    <t>S1</t>
  </si>
  <si>
    <t>备注：</t>
  </si>
  <si>
    <t>资深行政主任、成熟行政主任分季度OKR考核，每季度考核阶段为1-3月、4-6月、7-9月、10-12月，考核系数运用于下季度各月。</t>
  </si>
  <si>
    <t>主任级别以上月管理奖金最底500元。</t>
  </si>
  <si>
    <t>工资组成=基本工资+岗位工资+绩效工资*系数+月管理奖金*系数+伙食300+工龄+福利+年底奖金</t>
  </si>
  <si>
    <t>月管理奖金=所在校区总收入*绩效比例，最底为500元</t>
  </si>
  <si>
    <t>年底奖金=近一年平均工资*考核系数</t>
  </si>
  <si>
    <t>工资方案</t>
  </si>
  <si>
    <t>岗位工资    (保底的40%）</t>
  </si>
  <si>
    <t>基本工资    (保底的30%）</t>
  </si>
  <si>
    <t>绩效工资    (保底的30%）</t>
  </si>
  <si>
    <t>OKR_行政服务方案</t>
  </si>
  <si>
    <t>S08</t>
  </si>
  <si>
    <t>S07</t>
  </si>
  <si>
    <t>S06</t>
  </si>
  <si>
    <t>S09</t>
  </si>
  <si>
    <t>S05</t>
  </si>
  <si>
    <t>S04</t>
  </si>
  <si>
    <t>OKR_管理中心方案</t>
  </si>
  <si>
    <t>M08</t>
  </si>
  <si>
    <t>M05</t>
  </si>
  <si>
    <t>M09</t>
  </si>
  <si>
    <t>M06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</si>
</sst>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_ * #,##0.0_ ;_ * \-#,##0.0_ ;_ * &quot;-&quot;??_ ;_ @_ "/>
    <numFmt numFmtId="177" formatCode="_ * #,##0_ ;_ * \-#,##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8" formatCode="_ * #,##0_ ;_ * \-#,##0_ ;_ * &quot;-&quot;?_ ;_ @_ "/>
  </numFmts>
  <fonts count="42">
    <font>
      <sz val="11"/>
      <color theme="1"/>
      <name val="宋体"/>
      <charset val="134"/>
      <scheme val="minor"/>
    </font>
    <font>
      <b/>
      <sz val="14"/>
      <color indexed="0"/>
      <name val="黑体"/>
      <charset val="134"/>
    </font>
    <font>
      <b/>
      <sz val="11"/>
      <color indexed="0"/>
      <name val="黑体"/>
      <charset val="134"/>
    </font>
    <font>
      <sz val="11"/>
      <color indexed="0"/>
      <name val="黑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9"/>
      <color indexed="0"/>
      <name val="黑体"/>
      <charset val="134"/>
    </font>
    <font>
      <b/>
      <sz val="9"/>
      <name val="黑体"/>
      <charset val="134"/>
    </font>
    <font>
      <sz val="9"/>
      <color indexed="0"/>
      <name val="黑体"/>
      <charset val="134"/>
    </font>
    <font>
      <sz val="9"/>
      <name val="黑体"/>
      <charset val="134"/>
    </font>
    <font>
      <sz val="9"/>
      <color rgb="FFFF0000"/>
      <name val="黑体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2"/>
      <color indexed="0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b/>
      <sz val="16"/>
      <name val="宋体"/>
      <charset val="134"/>
    </font>
    <font>
      <b/>
      <sz val="10"/>
      <color rgb="FFFF0000"/>
      <name val="宋体"/>
      <charset val="134"/>
    </font>
    <font>
      <sz val="9"/>
      <color rgb="FFFF0000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37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theme="1" tint="0.499984740745262"/>
      </bottom>
      <diagonal/>
    </border>
    <border>
      <left/>
      <right/>
      <top style="thin">
        <color indexed="55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2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11" borderId="32" applyNumberFormat="0" applyFont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24" fillId="10" borderId="31" applyNumberFormat="0" applyAlignment="0" applyProtection="0">
      <alignment vertical="center"/>
    </xf>
    <xf numFmtId="0" fontId="38" fillId="10" borderId="34" applyNumberFormat="0" applyAlignment="0" applyProtection="0">
      <alignment vertical="center"/>
    </xf>
    <xf numFmtId="0" fontId="21" fillId="9" borderId="29" applyNumberFormat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7" fillId="0" borderId="35" applyNumberFormat="0" applyFill="0" applyAlignment="0" applyProtection="0">
      <alignment vertical="center"/>
    </xf>
    <xf numFmtId="0" fontId="40" fillId="0" borderId="36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9" fillId="0" borderId="0">
      <alignment vertical="center"/>
    </xf>
  </cellStyleXfs>
  <cellXfs count="142">
    <xf numFmtId="0" fontId="0" fillId="0" borderId="0" xfId="0">
      <alignment vertical="center"/>
    </xf>
    <xf numFmtId="0" fontId="0" fillId="0" borderId="0" xfId="0" applyFill="1" applyAlignment="1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2" fillId="0" borderId="0" xfId="0" applyFont="1" applyAlignment="1"/>
    <xf numFmtId="0" fontId="0" fillId="0" borderId="0" xfId="0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1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10" fontId="9" fillId="3" borderId="17" xfId="0" applyNumberFormat="1" applyFont="1" applyFill="1" applyBorder="1" applyAlignment="1">
      <alignment horizontal="center" vertical="center" wrapText="1"/>
    </xf>
    <xf numFmtId="10" fontId="9" fillId="0" borderId="17" xfId="0" applyNumberFormat="1" applyFont="1" applyFill="1" applyBorder="1" applyAlignment="1">
      <alignment horizontal="center" vertical="center" wrapText="1"/>
    </xf>
    <xf numFmtId="10" fontId="10" fillId="3" borderId="17" xfId="0" applyNumberFormat="1" applyFont="1" applyFill="1" applyBorder="1" applyAlignment="1">
      <alignment horizontal="center" vertical="center" wrapText="1"/>
    </xf>
    <xf numFmtId="10" fontId="10" fillId="0" borderId="17" xfId="0" applyNumberFormat="1" applyFont="1" applyFill="1" applyBorder="1" applyAlignment="1">
      <alignment horizontal="center" vertical="center" wrapText="1"/>
    </xf>
    <xf numFmtId="177" fontId="0" fillId="0" borderId="0" xfId="8" applyNumberFormat="1" applyFont="1">
      <alignment vertical="center"/>
    </xf>
    <xf numFmtId="0" fontId="0" fillId="0" borderId="17" xfId="0" applyBorder="1" applyAlignment="1">
      <alignment horizontal="center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0" borderId="0" xfId="0" applyFont="1" applyAlignment="1"/>
    <xf numFmtId="10" fontId="0" fillId="0" borderId="0" xfId="11" applyNumberFormat="1" applyFill="1" applyAlignment="1"/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justify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10" fontId="0" fillId="0" borderId="10" xfId="11" applyNumberForma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wrapText="1"/>
    </xf>
    <xf numFmtId="0" fontId="8" fillId="0" borderId="12" xfId="0" applyFont="1" applyFill="1" applyBorder="1" applyAlignment="1">
      <alignment horizontal="center" wrapText="1"/>
    </xf>
    <xf numFmtId="0" fontId="8" fillId="0" borderId="9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Fill="1">
      <alignment vertical="center"/>
    </xf>
    <xf numFmtId="0" fontId="16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16" fillId="7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 applyFill="1">
      <alignment vertical="center"/>
    </xf>
    <xf numFmtId="0" fontId="18" fillId="0" borderId="26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 wrapText="1"/>
    </xf>
    <xf numFmtId="0" fontId="15" fillId="8" borderId="21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vertical="center" wrapText="1"/>
    </xf>
    <xf numFmtId="0" fontId="16" fillId="0" borderId="21" xfId="0" applyFont="1" applyFill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center" vertical="center"/>
    </xf>
    <xf numFmtId="0" fontId="16" fillId="5" borderId="21" xfId="0" applyFont="1" applyFill="1" applyBorder="1" applyAlignment="1">
      <alignment vertical="center" wrapText="1"/>
    </xf>
    <xf numFmtId="0" fontId="16" fillId="5" borderId="21" xfId="0" applyFont="1" applyFill="1" applyBorder="1" applyAlignment="1">
      <alignment horizontal="center" vertical="center" wrapText="1"/>
    </xf>
    <xf numFmtId="0" fontId="16" fillId="6" borderId="21" xfId="0" applyFont="1" applyFill="1" applyBorder="1" applyAlignment="1">
      <alignment horizontal="center" vertical="center"/>
    </xf>
    <xf numFmtId="0" fontId="16" fillId="6" borderId="21" xfId="0" applyFont="1" applyFill="1" applyBorder="1" applyAlignment="1">
      <alignment vertical="center" wrapText="1"/>
    </xf>
    <xf numFmtId="0" fontId="16" fillId="6" borderId="21" xfId="0" applyFont="1" applyFill="1" applyBorder="1" applyAlignment="1">
      <alignment horizontal="center" vertical="center" wrapText="1"/>
    </xf>
    <xf numFmtId="0" fontId="16" fillId="0" borderId="27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vertical="center"/>
    </xf>
    <xf numFmtId="0" fontId="16" fillId="5" borderId="27" xfId="0" applyFont="1" applyFill="1" applyBorder="1" applyAlignment="1">
      <alignment vertical="center"/>
    </xf>
    <xf numFmtId="0" fontId="16" fillId="7" borderId="21" xfId="0" applyFont="1" applyFill="1" applyBorder="1" applyAlignment="1">
      <alignment horizontal="center" vertical="center"/>
    </xf>
    <xf numFmtId="0" fontId="16" fillId="7" borderId="21" xfId="0" applyFont="1" applyFill="1" applyBorder="1" applyAlignment="1">
      <alignment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/>
    </xf>
    <xf numFmtId="0" fontId="16" fillId="5" borderId="27" xfId="0" applyFont="1" applyFill="1" applyBorder="1" applyAlignment="1">
      <alignment vertical="center" wrapText="1"/>
    </xf>
    <xf numFmtId="0" fontId="16" fillId="0" borderId="27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 wrapText="1"/>
    </xf>
    <xf numFmtId="176" fontId="16" fillId="0" borderId="27" xfId="8" applyNumberFormat="1" applyFont="1" applyFill="1" applyBorder="1" applyAlignment="1">
      <alignment horizontal="center" vertical="center" wrapText="1"/>
    </xf>
    <xf numFmtId="178" fontId="16" fillId="0" borderId="21" xfId="0" applyNumberFormat="1" applyFont="1" applyFill="1" applyBorder="1" applyAlignment="1">
      <alignment vertical="center" wrapText="1"/>
    </xf>
    <xf numFmtId="10" fontId="16" fillId="0" borderId="21" xfId="11" applyNumberFormat="1" applyFont="1" applyFill="1" applyBorder="1" applyAlignment="1">
      <alignment vertical="center" wrapText="1"/>
    </xf>
    <xf numFmtId="0" fontId="17" fillId="5" borderId="21" xfId="0" applyFont="1" applyFill="1" applyBorder="1" applyAlignment="1">
      <alignment horizontal="center" vertical="center" wrapText="1"/>
    </xf>
    <xf numFmtId="176" fontId="16" fillId="5" borderId="27" xfId="8" applyNumberFormat="1" applyFont="1" applyFill="1" applyBorder="1" applyAlignment="1">
      <alignment horizontal="center" vertical="center" wrapText="1"/>
    </xf>
    <xf numFmtId="178" fontId="16" fillId="5" borderId="21" xfId="0" applyNumberFormat="1" applyFont="1" applyFill="1" applyBorder="1" applyAlignment="1">
      <alignment vertical="center" wrapText="1"/>
    </xf>
    <xf numFmtId="0" fontId="17" fillId="6" borderId="21" xfId="0" applyFont="1" applyFill="1" applyBorder="1" applyAlignment="1">
      <alignment horizontal="center" vertical="center" wrapText="1"/>
    </xf>
    <xf numFmtId="176" fontId="16" fillId="6" borderId="27" xfId="8" applyNumberFormat="1" applyFont="1" applyFill="1" applyBorder="1" applyAlignment="1">
      <alignment horizontal="center" vertical="center" wrapText="1"/>
    </xf>
    <xf numFmtId="178" fontId="16" fillId="6" borderId="21" xfId="0" applyNumberFormat="1" applyFont="1" applyFill="1" applyBorder="1" applyAlignment="1">
      <alignment vertical="center" wrapText="1"/>
    </xf>
    <xf numFmtId="10" fontId="16" fillId="7" borderId="21" xfId="11" applyNumberFormat="1" applyFont="1" applyFill="1" applyBorder="1" applyAlignment="1">
      <alignment vertical="center" wrapText="1"/>
    </xf>
    <xf numFmtId="0" fontId="17" fillId="7" borderId="21" xfId="0" applyFont="1" applyFill="1" applyBorder="1" applyAlignment="1">
      <alignment horizontal="center" vertical="center" wrapText="1"/>
    </xf>
    <xf numFmtId="176" fontId="16" fillId="7" borderId="27" xfId="8" applyNumberFormat="1" applyFont="1" applyFill="1" applyBorder="1" applyAlignment="1">
      <alignment horizontal="center" vertical="center" wrapText="1"/>
    </xf>
    <xf numFmtId="178" fontId="16" fillId="7" borderId="21" xfId="0" applyNumberFormat="1" applyFont="1" applyFill="1" applyBorder="1" applyAlignment="1">
      <alignment vertical="center" wrapText="1"/>
    </xf>
    <xf numFmtId="43" fontId="19" fillId="7" borderId="27" xfId="8" applyNumberFormat="1" applyFont="1" applyFill="1" applyBorder="1" applyAlignment="1">
      <alignment horizontal="center" vertical="center" wrapText="1"/>
    </xf>
    <xf numFmtId="178" fontId="16" fillId="0" borderId="0" xfId="0" applyNumberFormat="1" applyFont="1" applyFill="1">
      <alignment vertical="center"/>
    </xf>
    <xf numFmtId="0" fontId="16" fillId="0" borderId="0" xfId="0" applyFont="1" applyFill="1" applyAlignment="1">
      <alignment vertical="center" wrapText="1"/>
    </xf>
    <xf numFmtId="0" fontId="4" fillId="7" borderId="21" xfId="0" applyFont="1" applyFill="1" applyBorder="1" applyAlignment="1">
      <alignment horizontal="left" vertical="center" wrapText="1"/>
    </xf>
    <xf numFmtId="0" fontId="20" fillId="7" borderId="0" xfId="0" applyFont="1" applyFill="1" applyAlignment="1">
      <alignment vertical="center" wrapText="1"/>
    </xf>
    <xf numFmtId="0" fontId="16" fillId="0" borderId="28" xfId="0" applyFont="1" applyFill="1" applyBorder="1" applyAlignment="1">
      <alignment horizontal="center" vertical="center"/>
    </xf>
    <xf numFmtId="0" fontId="13" fillId="8" borderId="21" xfId="0" applyFont="1" applyFill="1" applyBorder="1" applyAlignment="1">
      <alignment horizontal="center" vertical="center"/>
    </xf>
    <xf numFmtId="0" fontId="0" fillId="0" borderId="21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 8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5"/>
  <sheetViews>
    <sheetView zoomScale="130" zoomScaleNormal="130" workbookViewId="0">
      <pane xSplit="2" ySplit="2" topLeftCell="C3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2"/>
  <cols>
    <col min="1" max="1" width="9.125" style="88" customWidth="1"/>
    <col min="2" max="2" width="6.14166666666667" style="88" customWidth="1"/>
    <col min="3" max="3" width="5.48333333333333" style="92" customWidth="1"/>
    <col min="4" max="4" width="8.26666666666667" style="92" customWidth="1"/>
    <col min="5" max="5" width="6.05833333333333" style="88" customWidth="1"/>
    <col min="6" max="6" width="7.88333333333333" style="88" customWidth="1"/>
    <col min="7" max="7" width="7.79166666666667" style="88" customWidth="1"/>
    <col min="8" max="8" width="7.88333333333333" style="88" customWidth="1"/>
    <col min="9" max="9" width="8.875" style="88" customWidth="1"/>
    <col min="10" max="10" width="7.01666666666667" style="88" customWidth="1"/>
    <col min="11" max="11" width="6.5" style="93" customWidth="1"/>
    <col min="12" max="12" width="7.01666666666667" style="88" customWidth="1"/>
    <col min="13" max="13" width="8.175" style="88" customWidth="1"/>
    <col min="14" max="16" width="7.75" style="88" customWidth="1"/>
    <col min="17" max="17" width="7.625" style="88" customWidth="1"/>
    <col min="18" max="16384" width="9" style="88"/>
  </cols>
  <sheetData>
    <row r="1" ht="20.25" spans="1:16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116"/>
      <c r="P1" s="116"/>
    </row>
    <row r="2" s="87" customFormat="1" ht="36.75" customHeight="1" spans="1:16">
      <c r="A2" s="95" t="s">
        <v>1</v>
      </c>
      <c r="B2" s="95" t="s">
        <v>2</v>
      </c>
      <c r="C2" s="95" t="s">
        <v>3</v>
      </c>
      <c r="D2" s="95" t="s">
        <v>4</v>
      </c>
      <c r="E2" s="95" t="s">
        <v>5</v>
      </c>
      <c r="F2" s="96" t="s">
        <v>6</v>
      </c>
      <c r="G2" s="96" t="s">
        <v>7</v>
      </c>
      <c r="H2" s="97" t="s">
        <v>8</v>
      </c>
      <c r="I2" s="97" t="s">
        <v>9</v>
      </c>
      <c r="J2" s="95" t="s">
        <v>10</v>
      </c>
      <c r="K2" s="117" t="s">
        <v>11</v>
      </c>
      <c r="L2" s="95" t="s">
        <v>12</v>
      </c>
      <c r="M2" s="97" t="s">
        <v>13</v>
      </c>
      <c r="N2" s="97" t="s">
        <v>14</v>
      </c>
      <c r="O2" s="95" t="s">
        <v>15</v>
      </c>
      <c r="P2" s="95" t="s">
        <v>16</v>
      </c>
    </row>
    <row r="3" ht="14.25" customHeight="1" spans="1:16">
      <c r="A3" s="98" t="s">
        <v>17</v>
      </c>
      <c r="B3" s="99" t="s">
        <v>18</v>
      </c>
      <c r="C3" s="100" t="s">
        <v>19</v>
      </c>
      <c r="D3" s="100" t="s">
        <v>20</v>
      </c>
      <c r="E3" s="99">
        <f>VLOOKUP(C3,S序列!$B$4:$J$27,6,0)</f>
        <v>4000</v>
      </c>
      <c r="F3" s="99">
        <f>VLOOKUP(C3,S序列!$B$4:$J$27,2,0)</f>
        <v>1600</v>
      </c>
      <c r="G3" s="99">
        <f>VLOOKUP(C3,S序列!$B$4:$J$27,3,0)</f>
        <v>1200</v>
      </c>
      <c r="H3" s="99">
        <f>VLOOKUP(C3,S序列!$B$4:$J$27,4,0)</f>
        <v>1200</v>
      </c>
      <c r="I3" s="99">
        <f>VLOOKUP(C3,S序列!$B$4:$J$27,9,0)</f>
        <v>500</v>
      </c>
      <c r="J3" s="99">
        <f>H3+I3</f>
        <v>1700</v>
      </c>
      <c r="K3" s="118">
        <v>85</v>
      </c>
      <c r="L3" s="119">
        <f>IF(K3&gt;=95,1.2,IF(K3&gt;=90,1.1,IF(K3&gt;=85,1,IF(K3&gt;=80,0.9,IF(K3&gt;0,0.8,0)))))</f>
        <v>1</v>
      </c>
      <c r="M3" s="120">
        <f>H3*L3</f>
        <v>1200</v>
      </c>
      <c r="N3" s="120">
        <f>I3*L3</f>
        <v>500</v>
      </c>
      <c r="O3" s="120">
        <f>M3+N3</f>
        <v>1700</v>
      </c>
      <c r="P3" s="120">
        <f>O3-J3</f>
        <v>0</v>
      </c>
    </row>
    <row r="4" s="88" customFormat="1" ht="14.25" customHeight="1" spans="1:16">
      <c r="A4" s="98" t="s">
        <v>17</v>
      </c>
      <c r="B4" s="99" t="s">
        <v>21</v>
      </c>
      <c r="C4" s="100" t="s">
        <v>22</v>
      </c>
      <c r="D4" s="100" t="s">
        <v>23</v>
      </c>
      <c r="E4" s="99">
        <f>VLOOKUP(C4,S序列!$B$4:$J$27,6,0)</f>
        <v>4800</v>
      </c>
      <c r="F4" s="99">
        <f>VLOOKUP(C4,S序列!$B$4:$J$27,2,0)</f>
        <v>1920</v>
      </c>
      <c r="G4" s="99">
        <f>VLOOKUP(C4,S序列!$B$4:$J$27,3,0)</f>
        <v>1440</v>
      </c>
      <c r="H4" s="99">
        <f>VLOOKUP(C4,S序列!$B$4:$J$27,4,0)</f>
        <v>1440</v>
      </c>
      <c r="I4" s="99">
        <f>VLOOKUP(C4,S序列!$B$4:$J$27,9,0)</f>
        <v>0.0008</v>
      </c>
      <c r="J4" s="99"/>
      <c r="K4" s="118"/>
      <c r="L4" s="119"/>
      <c r="M4" s="120"/>
      <c r="N4" s="120"/>
      <c r="O4" s="120"/>
      <c r="P4" s="120"/>
    </row>
    <row r="5" ht="14.25" customHeight="1" spans="1:16">
      <c r="A5" s="98" t="s">
        <v>17</v>
      </c>
      <c r="B5" s="99" t="s">
        <v>24</v>
      </c>
      <c r="C5" s="100" t="s">
        <v>25</v>
      </c>
      <c r="D5" s="100" t="s">
        <v>20</v>
      </c>
      <c r="E5" s="99">
        <f>VLOOKUP(C5,S序列!$B$4:$J$27,6,0)</f>
        <v>3800</v>
      </c>
      <c r="F5" s="99">
        <f>VLOOKUP(C5,S序列!$B$4:$J$27,2,0)</f>
        <v>1520</v>
      </c>
      <c r="G5" s="99">
        <f>VLOOKUP(C5,S序列!$B$4:$J$27,3,0)</f>
        <v>1140</v>
      </c>
      <c r="H5" s="99">
        <f>VLOOKUP(C5,S序列!$B$4:$J$27,4,0)</f>
        <v>1140</v>
      </c>
      <c r="I5" s="99">
        <f>VLOOKUP(C5,S序列!$B$4:$J$27,9,0)</f>
        <v>500</v>
      </c>
      <c r="J5" s="99">
        <f t="shared" ref="J5:J7" si="0">H5+I5</f>
        <v>1640</v>
      </c>
      <c r="K5" s="118">
        <v>85</v>
      </c>
      <c r="L5" s="119">
        <f t="shared" ref="L5:L8" si="1">IF(K5&gt;=95,1.2,IF(K5&gt;=90,1.1,IF(K5&gt;=85,1,IF(K5&gt;=80,0.9,IF(K5&gt;0,0.8,0)))))</f>
        <v>1</v>
      </c>
      <c r="M5" s="120">
        <f>H5*L5</f>
        <v>1140</v>
      </c>
      <c r="N5" s="120">
        <f t="shared" ref="N5:P67" si="2">I5*L5</f>
        <v>500</v>
      </c>
      <c r="O5" s="120">
        <f t="shared" ref="O5:P7" si="3">M5+N5</f>
        <v>1640</v>
      </c>
      <c r="P5" s="120">
        <f t="shared" ref="P5:P12" si="4">O5-J5</f>
        <v>0</v>
      </c>
    </row>
    <row r="6" ht="13.5" customHeight="1" spans="1:16">
      <c r="A6" s="98" t="s">
        <v>17</v>
      </c>
      <c r="B6" s="99" t="s">
        <v>26</v>
      </c>
      <c r="C6" s="100" t="s">
        <v>27</v>
      </c>
      <c r="D6" s="100" t="s">
        <v>20</v>
      </c>
      <c r="E6" s="99">
        <f>VLOOKUP(C6,S序列!$B$4:$J$27,6,0)</f>
        <v>3600</v>
      </c>
      <c r="F6" s="99">
        <f>VLOOKUP(C6,S序列!$B$4:$J$27,2,0)</f>
        <v>1440</v>
      </c>
      <c r="G6" s="99">
        <f>VLOOKUP(C6,S序列!$B$4:$J$27,3,0)</f>
        <v>1080</v>
      </c>
      <c r="H6" s="99">
        <f>VLOOKUP(C6,S序列!$B$4:$J$27,4,0)</f>
        <v>1080</v>
      </c>
      <c r="I6" s="99">
        <f>VLOOKUP(C6,S序列!$B$4:$J$27,9,0)</f>
        <v>400</v>
      </c>
      <c r="J6" s="99">
        <f t="shared" si="0"/>
        <v>1480</v>
      </c>
      <c r="K6" s="118">
        <v>85</v>
      </c>
      <c r="L6" s="119">
        <f t="shared" ref="L6" si="5">IF(K6&gt;=95,1.2,IF(K6&gt;=90,1.1,IF(K6&gt;=85,1,IF(K6&gt;=80,0.9,IF(K6&gt;0,0.8,0)))))</f>
        <v>1</v>
      </c>
      <c r="M6" s="120">
        <f t="shared" ref="M6:M12" si="6">H6*L6</f>
        <v>1080</v>
      </c>
      <c r="N6" s="120">
        <f t="shared" ref="N6" si="7">I6*L6</f>
        <v>400</v>
      </c>
      <c r="O6" s="120">
        <f t="shared" si="3"/>
        <v>1480</v>
      </c>
      <c r="P6" s="120">
        <f t="shared" si="4"/>
        <v>0</v>
      </c>
    </row>
    <row r="7" spans="1:17">
      <c r="A7" s="98" t="s">
        <v>17</v>
      </c>
      <c r="B7" s="99" t="s">
        <v>28</v>
      </c>
      <c r="C7" s="100" t="s">
        <v>27</v>
      </c>
      <c r="D7" s="100" t="s">
        <v>20</v>
      </c>
      <c r="E7" s="99">
        <f>VLOOKUP(C7,S序列!$B$4:$J$27,6,0)</f>
        <v>3600</v>
      </c>
      <c r="F7" s="99">
        <f>VLOOKUP(C7,S序列!$B$4:$J$27,2,0)</f>
        <v>1440</v>
      </c>
      <c r="G7" s="99">
        <f>VLOOKUP(C7,S序列!$B$4:$J$27,3,0)</f>
        <v>1080</v>
      </c>
      <c r="H7" s="99">
        <f>VLOOKUP(C7,S序列!$B$4:$J$27,4,0)</f>
        <v>1080</v>
      </c>
      <c r="I7" s="99">
        <f>VLOOKUP(C7,S序列!$B$4:$J$27,9,0)</f>
        <v>400</v>
      </c>
      <c r="J7" s="99">
        <f t="shared" si="0"/>
        <v>1480</v>
      </c>
      <c r="K7" s="118">
        <v>85</v>
      </c>
      <c r="L7" s="119">
        <v>0.8</v>
      </c>
      <c r="M7" s="120">
        <f t="shared" si="6"/>
        <v>864</v>
      </c>
      <c r="N7" s="120">
        <f t="shared" si="2"/>
        <v>320</v>
      </c>
      <c r="O7" s="120">
        <f t="shared" si="3"/>
        <v>1184</v>
      </c>
      <c r="P7" s="120">
        <f t="shared" si="4"/>
        <v>-296</v>
      </c>
      <c r="Q7" s="133"/>
    </row>
    <row r="8" ht="13.5" customHeight="1" spans="1:16">
      <c r="A8" s="98" t="s">
        <v>29</v>
      </c>
      <c r="B8" s="99" t="s">
        <v>30</v>
      </c>
      <c r="C8" s="100" t="s">
        <v>31</v>
      </c>
      <c r="D8" s="100" t="s">
        <v>23</v>
      </c>
      <c r="E8" s="99">
        <f>VLOOKUP(C8,S序列!$B$4:$J$27,6,0)</f>
        <v>4200</v>
      </c>
      <c r="F8" s="99">
        <f>VLOOKUP(C8,S序列!$B$4:$J$27,2,0)</f>
        <v>1680</v>
      </c>
      <c r="G8" s="99">
        <f>VLOOKUP(C8,S序列!$B$4:$J$27,3,0)</f>
        <v>1260</v>
      </c>
      <c r="H8" s="99">
        <f>VLOOKUP(C8,S序列!$B$4:$J$27,4,0)</f>
        <v>1260</v>
      </c>
      <c r="I8" s="99">
        <f>VLOOKUP(C8,S序列!$B$4:$J$27,9,0)</f>
        <v>0.0006</v>
      </c>
      <c r="J8" s="121"/>
      <c r="K8" s="118"/>
      <c r="L8" s="119">
        <f t="shared" si="1"/>
        <v>0</v>
      </c>
      <c r="M8" s="120">
        <f t="shared" si="6"/>
        <v>0</v>
      </c>
      <c r="N8" s="120">
        <f t="shared" si="2"/>
        <v>0</v>
      </c>
      <c r="O8" s="120">
        <f t="shared" si="2"/>
        <v>0</v>
      </c>
      <c r="P8" s="120">
        <f t="shared" si="4"/>
        <v>0</v>
      </c>
    </row>
    <row r="9" ht="13.5" customHeight="1" spans="1:17">
      <c r="A9" s="98" t="s">
        <v>29</v>
      </c>
      <c r="B9" s="99" t="s">
        <v>32</v>
      </c>
      <c r="C9" s="100" t="s">
        <v>31</v>
      </c>
      <c r="D9" s="100" t="s">
        <v>20</v>
      </c>
      <c r="E9" s="99">
        <f>VLOOKUP(C9,S序列!$B$4:$J$27,6,0)</f>
        <v>4200</v>
      </c>
      <c r="F9" s="99">
        <f>VLOOKUP(C9,S序列!$B$4:$J$27,2,0)</f>
        <v>1680</v>
      </c>
      <c r="G9" s="99">
        <f>VLOOKUP(C9,S序列!$B$4:$J$27,3,0)</f>
        <v>1260</v>
      </c>
      <c r="H9" s="99">
        <f>VLOOKUP(C9,S序列!$B$4:$J$27,4,0)</f>
        <v>1260</v>
      </c>
      <c r="I9" s="99">
        <f>VLOOKUP(C9,S序列!$B$4:$J$27,9,0)</f>
        <v>0.0006</v>
      </c>
      <c r="J9" s="99">
        <f t="shared" ref="J9:J12" si="8">H9+I9</f>
        <v>1260.0006</v>
      </c>
      <c r="K9" s="118">
        <v>85</v>
      </c>
      <c r="L9" s="119">
        <f t="shared" ref="L9:L12" si="9">IF(K9&gt;=95,1.2,IF(K9&gt;=90,1.1,IF(K9&gt;=85,1,IF(K9&gt;=80,0.9,IF(K9&gt;0,0.8,0)))))</f>
        <v>1</v>
      </c>
      <c r="M9" s="120">
        <f t="shared" si="6"/>
        <v>1260</v>
      </c>
      <c r="N9" s="120">
        <f t="shared" si="2"/>
        <v>0.0006</v>
      </c>
      <c r="O9" s="120">
        <f t="shared" ref="O9:P12" si="10">M9+N9</f>
        <v>1260.0006</v>
      </c>
      <c r="P9" s="120">
        <f t="shared" si="4"/>
        <v>0</v>
      </c>
      <c r="Q9" s="133"/>
    </row>
    <row r="10" ht="13.5" customHeight="1" spans="1:16">
      <c r="A10" s="98" t="s">
        <v>29</v>
      </c>
      <c r="B10" s="99" t="s">
        <v>33</v>
      </c>
      <c r="C10" s="100" t="s">
        <v>34</v>
      </c>
      <c r="D10" s="100" t="s">
        <v>20</v>
      </c>
      <c r="E10" s="99">
        <f>VLOOKUP(C10,S序列!$B$4:$J$27,6,0)</f>
        <v>3400</v>
      </c>
      <c r="F10" s="99">
        <f>VLOOKUP(C10,S序列!$B$4:$J$27,2,0)</f>
        <v>1360</v>
      </c>
      <c r="G10" s="99">
        <f>VLOOKUP(C10,S序列!$B$4:$J$27,3,0)</f>
        <v>1020</v>
      </c>
      <c r="H10" s="99">
        <f>VLOOKUP(C10,S序列!$B$4:$J$27,4,0)</f>
        <v>1020</v>
      </c>
      <c r="I10" s="99">
        <f>VLOOKUP(C10,S序列!$B$4:$J$27,9,0)</f>
        <v>300</v>
      </c>
      <c r="J10" s="99">
        <f t="shared" si="8"/>
        <v>1320</v>
      </c>
      <c r="K10" s="118">
        <v>85</v>
      </c>
      <c r="L10" s="119">
        <v>0.8</v>
      </c>
      <c r="M10" s="120">
        <f t="shared" si="6"/>
        <v>816</v>
      </c>
      <c r="N10" s="120">
        <f t="shared" si="2"/>
        <v>240</v>
      </c>
      <c r="O10" s="120">
        <f t="shared" si="10"/>
        <v>1056</v>
      </c>
      <c r="P10" s="120">
        <f t="shared" si="4"/>
        <v>-264</v>
      </c>
    </row>
    <row r="11" ht="13.5" customHeight="1" spans="1:16">
      <c r="A11" s="98" t="s">
        <v>29</v>
      </c>
      <c r="B11" s="99" t="s">
        <v>35</v>
      </c>
      <c r="C11" s="100" t="s">
        <v>36</v>
      </c>
      <c r="D11" s="100" t="s">
        <v>20</v>
      </c>
      <c r="E11" s="99">
        <f>VLOOKUP(C11,S序列!$B$4:$J$27,6,0)</f>
        <v>3200</v>
      </c>
      <c r="F11" s="99">
        <f>VLOOKUP(C11,S序列!$B$4:$J$27,2,0)</f>
        <v>1280</v>
      </c>
      <c r="G11" s="99">
        <f>VLOOKUP(C11,S序列!$B$4:$J$27,3,0)</f>
        <v>960</v>
      </c>
      <c r="H11" s="99">
        <f>VLOOKUP(C11,S序列!$B$4:$J$27,4,0)</f>
        <v>960</v>
      </c>
      <c r="I11" s="99">
        <f>VLOOKUP(C11,S序列!$B$4:$J$27,9,0)</f>
        <v>300</v>
      </c>
      <c r="J11" s="99">
        <f t="shared" si="8"/>
        <v>1260</v>
      </c>
      <c r="K11" s="118">
        <v>85</v>
      </c>
      <c r="L11" s="119">
        <f t="shared" si="9"/>
        <v>1</v>
      </c>
      <c r="M11" s="120">
        <f t="shared" si="6"/>
        <v>960</v>
      </c>
      <c r="N11" s="120">
        <f t="shared" si="2"/>
        <v>300</v>
      </c>
      <c r="O11" s="120">
        <f t="shared" si="10"/>
        <v>1260</v>
      </c>
      <c r="P11" s="120">
        <f t="shared" si="4"/>
        <v>0</v>
      </c>
    </row>
    <row r="12" ht="13.5" customHeight="1" spans="1:16">
      <c r="A12" s="98" t="s">
        <v>29</v>
      </c>
      <c r="B12" s="99" t="s">
        <v>37</v>
      </c>
      <c r="C12" s="100" t="s">
        <v>34</v>
      </c>
      <c r="D12" s="100" t="s">
        <v>20</v>
      </c>
      <c r="E12" s="99">
        <f>VLOOKUP(C12,S序列!$B$4:$J$27,6,0)</f>
        <v>3400</v>
      </c>
      <c r="F12" s="99">
        <f>VLOOKUP(C12,S序列!$B$4:$J$27,2,0)</f>
        <v>1360</v>
      </c>
      <c r="G12" s="99">
        <f>VLOOKUP(C12,S序列!$B$4:$J$27,3,0)</f>
        <v>1020</v>
      </c>
      <c r="H12" s="99">
        <f>VLOOKUP(C12,S序列!$B$4:$J$27,4,0)</f>
        <v>1020</v>
      </c>
      <c r="I12" s="99">
        <f>VLOOKUP(C12,S序列!$B$4:$J$27,9,0)</f>
        <v>300</v>
      </c>
      <c r="J12" s="99">
        <f t="shared" si="8"/>
        <v>1320</v>
      </c>
      <c r="K12" s="118">
        <v>85</v>
      </c>
      <c r="L12" s="119">
        <f t="shared" si="9"/>
        <v>1</v>
      </c>
      <c r="M12" s="120">
        <f t="shared" si="6"/>
        <v>1020</v>
      </c>
      <c r="N12" s="120">
        <f t="shared" si="2"/>
        <v>300</v>
      </c>
      <c r="O12" s="120">
        <f t="shared" si="10"/>
        <v>1320</v>
      </c>
      <c r="P12" s="120">
        <f t="shared" si="4"/>
        <v>0</v>
      </c>
    </row>
    <row r="13" ht="13.5" customHeight="1" spans="1:16">
      <c r="A13" s="98" t="s">
        <v>38</v>
      </c>
      <c r="B13" s="99" t="s">
        <v>39</v>
      </c>
      <c r="C13" s="100" t="s">
        <v>31</v>
      </c>
      <c r="D13" s="100" t="s">
        <v>23</v>
      </c>
      <c r="E13" s="99">
        <f>VLOOKUP(C13,S序列!$B$4:$J$27,6,0)</f>
        <v>4200</v>
      </c>
      <c r="F13" s="99">
        <f>VLOOKUP(C13,S序列!$B$4:$J$27,2,0)</f>
        <v>1680</v>
      </c>
      <c r="G13" s="99">
        <f>VLOOKUP(C13,S序列!$B$4:$J$27,3,0)</f>
        <v>1260</v>
      </c>
      <c r="H13" s="99">
        <f>VLOOKUP(C13,S序列!$B$4:$J$27,4,0)</f>
        <v>1260</v>
      </c>
      <c r="I13" s="99">
        <f>VLOOKUP(C13,S序列!$B$4:$J$27,9,0)</f>
        <v>0.0006</v>
      </c>
      <c r="J13" s="121"/>
      <c r="K13" s="118"/>
      <c r="L13" s="119"/>
      <c r="M13" s="120"/>
      <c r="N13" s="120"/>
      <c r="O13" s="120"/>
      <c r="P13" s="120"/>
    </row>
    <row r="14" spans="1:16">
      <c r="A14" s="98" t="s">
        <v>38</v>
      </c>
      <c r="B14" s="99" t="s">
        <v>40</v>
      </c>
      <c r="C14" s="100" t="s">
        <v>36</v>
      </c>
      <c r="D14" s="100" t="s">
        <v>20</v>
      </c>
      <c r="E14" s="99">
        <f>VLOOKUP(C14,S序列!$B$4:$J$27,6,0)</f>
        <v>3200</v>
      </c>
      <c r="F14" s="99">
        <f>VLOOKUP(C14,S序列!$B$4:$J$27,2,0)</f>
        <v>1280</v>
      </c>
      <c r="G14" s="99">
        <f>VLOOKUP(C14,S序列!$B$4:$J$27,3,0)</f>
        <v>960</v>
      </c>
      <c r="H14" s="99">
        <f>VLOOKUP(C14,S序列!$B$4:$J$27,4,0)</f>
        <v>960</v>
      </c>
      <c r="I14" s="99">
        <f>VLOOKUP(C14,S序列!$B$4:$J$27,9,0)</f>
        <v>300</v>
      </c>
      <c r="J14" s="99">
        <f t="shared" ref="J14:J15" si="11">H14+I14</f>
        <v>1260</v>
      </c>
      <c r="K14" s="118">
        <v>85</v>
      </c>
      <c r="L14" s="119">
        <f t="shared" ref="L14:L15" si="12">IF(K14&gt;=95,1.2,IF(K14&gt;=90,1.1,IF(K14&gt;=85,1,IF(K14&gt;=80,0.9,IF(K14&gt;0,0.8,0)))))</f>
        <v>1</v>
      </c>
      <c r="M14" s="120">
        <f>H14*L14</f>
        <v>960</v>
      </c>
      <c r="N14" s="120">
        <f t="shared" si="2"/>
        <v>300</v>
      </c>
      <c r="O14" s="120">
        <f t="shared" ref="O14:P15" si="13">M14+N14</f>
        <v>1260</v>
      </c>
      <c r="P14" s="120">
        <f t="shared" ref="P14:P15" si="14">O14-J14</f>
        <v>0</v>
      </c>
    </row>
    <row r="15" ht="13.5" customHeight="1" spans="1:16">
      <c r="A15" s="100" t="s">
        <v>41</v>
      </c>
      <c r="B15" s="99" t="s">
        <v>42</v>
      </c>
      <c r="C15" s="100" t="s">
        <v>27</v>
      </c>
      <c r="D15" s="100" t="s">
        <v>20</v>
      </c>
      <c r="E15" s="99">
        <f>VLOOKUP(C15,S序列!$B$4:$J$27,6,0)</f>
        <v>3600</v>
      </c>
      <c r="F15" s="99">
        <f>VLOOKUP(C15,S序列!$B$4:$J$27,2,0)</f>
        <v>1440</v>
      </c>
      <c r="G15" s="99">
        <f>VLOOKUP(C15,S序列!$B$4:$J$27,3,0)</f>
        <v>1080</v>
      </c>
      <c r="H15" s="99">
        <f>VLOOKUP(C15,S序列!$B$4:$J$27,4,0)</f>
        <v>1080</v>
      </c>
      <c r="I15" s="99">
        <f>VLOOKUP(C15,S序列!$B$4:$J$27,9,0)</f>
        <v>400</v>
      </c>
      <c r="J15" s="99">
        <f t="shared" si="11"/>
        <v>1480</v>
      </c>
      <c r="K15" s="118">
        <v>85</v>
      </c>
      <c r="L15" s="119">
        <f t="shared" si="12"/>
        <v>1</v>
      </c>
      <c r="M15" s="120">
        <f>H15*L15</f>
        <v>1080</v>
      </c>
      <c r="N15" s="120">
        <f t="shared" si="2"/>
        <v>400</v>
      </c>
      <c r="O15" s="120">
        <f t="shared" si="13"/>
        <v>1480</v>
      </c>
      <c r="P15" s="120">
        <f t="shared" si="14"/>
        <v>0</v>
      </c>
    </row>
    <row r="16" ht="13.5" customHeight="1" spans="1:16">
      <c r="A16" s="98" t="s">
        <v>43</v>
      </c>
      <c r="B16" s="99" t="s">
        <v>44</v>
      </c>
      <c r="C16" s="100" t="s">
        <v>45</v>
      </c>
      <c r="D16" s="100" t="s">
        <v>23</v>
      </c>
      <c r="E16" s="99">
        <f>VLOOKUP(C16,S序列!$B$4:$J$27,6,0)</f>
        <v>4400</v>
      </c>
      <c r="F16" s="99">
        <f>VLOOKUP(C16,S序列!$B$4:$J$27,2,0)</f>
        <v>1760</v>
      </c>
      <c r="G16" s="99">
        <f>VLOOKUP(C16,S序列!$B$4:$J$27,3,0)</f>
        <v>1320</v>
      </c>
      <c r="H16" s="99">
        <f>VLOOKUP(C16,S序列!$B$4:$J$27,4,0)</f>
        <v>1320</v>
      </c>
      <c r="I16" s="99">
        <f>VLOOKUP(C16,S序列!$B$4:$J$27,9,0)</f>
        <v>0.0006</v>
      </c>
      <c r="J16" s="121"/>
      <c r="K16" s="118"/>
      <c r="L16" s="119"/>
      <c r="M16" s="120"/>
      <c r="N16" s="120"/>
      <c r="O16" s="120"/>
      <c r="P16" s="120"/>
    </row>
    <row r="17" ht="13.5" customHeight="1" spans="1:16">
      <c r="A17" s="98" t="s">
        <v>46</v>
      </c>
      <c r="B17" s="99" t="s">
        <v>47</v>
      </c>
      <c r="C17" s="100" t="s">
        <v>48</v>
      </c>
      <c r="D17" s="100" t="s">
        <v>49</v>
      </c>
      <c r="E17" s="99">
        <f>VLOOKUP(C17,S序列!$B$4:$J$27,6,0)</f>
        <v>5800</v>
      </c>
      <c r="F17" s="99">
        <f>VLOOKUP(C17,S序列!$B$4:$J$27,2,0)</f>
        <v>2320</v>
      </c>
      <c r="G17" s="99">
        <f>VLOOKUP(C17,S序列!$B$4:$J$27,3,0)</f>
        <v>1740</v>
      </c>
      <c r="H17" s="99">
        <f>VLOOKUP(C17,S序列!$B$4:$J$27,4,0)</f>
        <v>1740</v>
      </c>
      <c r="I17" s="99">
        <f>VLOOKUP(C17,S序列!$B$4:$J$27,9,0)</f>
        <v>0.001</v>
      </c>
      <c r="J17" s="121"/>
      <c r="K17" s="118"/>
      <c r="L17" s="119"/>
      <c r="M17" s="120"/>
      <c r="N17" s="120"/>
      <c r="O17" s="120"/>
      <c r="P17" s="120"/>
    </row>
    <row r="18" ht="13.5" customHeight="1" spans="1:16">
      <c r="A18" s="98" t="s">
        <v>46</v>
      </c>
      <c r="B18" s="99" t="s">
        <v>50</v>
      </c>
      <c r="C18" s="100" t="s">
        <v>19</v>
      </c>
      <c r="D18" s="100" t="s">
        <v>20</v>
      </c>
      <c r="E18" s="99">
        <f>VLOOKUP(C18,S序列!$B$4:$J$27,6,0)</f>
        <v>4000</v>
      </c>
      <c r="F18" s="99">
        <f>VLOOKUP(C18,S序列!$B$4:$J$27,2,0)</f>
        <v>1600</v>
      </c>
      <c r="G18" s="99">
        <f>VLOOKUP(C18,S序列!$B$4:$J$27,3,0)</f>
        <v>1200</v>
      </c>
      <c r="H18" s="99">
        <f>VLOOKUP(C18,S序列!$B$4:$J$27,4,0)</f>
        <v>1200</v>
      </c>
      <c r="I18" s="99">
        <f>VLOOKUP(C18,S序列!$B$4:$J$27,9,0)</f>
        <v>500</v>
      </c>
      <c r="J18" s="99">
        <f t="shared" ref="J18:J23" si="15">H18+I18</f>
        <v>1700</v>
      </c>
      <c r="K18" s="118">
        <v>85</v>
      </c>
      <c r="L18" s="119">
        <f t="shared" ref="L18:L23" si="16">IF(K18&gt;=95,1.2,IF(K18&gt;=90,1.1,IF(K18&gt;=85,1,IF(K18&gt;=80,0.9,IF(K18&gt;0,0.8,0)))))</f>
        <v>1</v>
      </c>
      <c r="M18" s="120">
        <f t="shared" ref="M18:M23" si="17">H18*L18</f>
        <v>1200</v>
      </c>
      <c r="N18" s="120">
        <f t="shared" si="2"/>
        <v>500</v>
      </c>
      <c r="O18" s="120">
        <f t="shared" ref="O18:P23" si="18">M18+N18</f>
        <v>1700</v>
      </c>
      <c r="P18" s="120">
        <f t="shared" ref="P18:P23" si="19">O18-J18</f>
        <v>0</v>
      </c>
    </row>
    <row r="19" ht="13.5" customHeight="1" spans="1:16">
      <c r="A19" s="98" t="s">
        <v>51</v>
      </c>
      <c r="B19" s="99" t="s">
        <v>52</v>
      </c>
      <c r="C19" s="100" t="s">
        <v>27</v>
      </c>
      <c r="D19" s="100" t="s">
        <v>20</v>
      </c>
      <c r="E19" s="99">
        <f>VLOOKUP(C19,S序列!$B$4:$J$27,6,0)</f>
        <v>3600</v>
      </c>
      <c r="F19" s="99">
        <f>VLOOKUP(C19,S序列!$B$4:$J$27,2,0)</f>
        <v>1440</v>
      </c>
      <c r="G19" s="99">
        <f>VLOOKUP(C19,S序列!$B$4:$J$27,3,0)</f>
        <v>1080</v>
      </c>
      <c r="H19" s="99">
        <f>VLOOKUP(C19,S序列!$B$4:$J$27,4,0)</f>
        <v>1080</v>
      </c>
      <c r="I19" s="99">
        <f>VLOOKUP(C19,S序列!$B$4:$J$27,9,0)</f>
        <v>400</v>
      </c>
      <c r="J19" s="99">
        <f t="shared" si="15"/>
        <v>1480</v>
      </c>
      <c r="K19" s="118">
        <v>80</v>
      </c>
      <c r="L19" s="119">
        <f t="shared" si="16"/>
        <v>0.9</v>
      </c>
      <c r="M19" s="120">
        <f t="shared" si="17"/>
        <v>972</v>
      </c>
      <c r="N19" s="120">
        <f t="shared" si="2"/>
        <v>360</v>
      </c>
      <c r="O19" s="120">
        <f t="shared" si="18"/>
        <v>1332</v>
      </c>
      <c r="P19" s="120">
        <f t="shared" si="19"/>
        <v>-148</v>
      </c>
    </row>
    <row r="20" ht="13.5" customHeight="1" spans="1:16">
      <c r="A20" s="98" t="s">
        <v>53</v>
      </c>
      <c r="B20" s="99" t="s">
        <v>54</v>
      </c>
      <c r="C20" s="100" t="s">
        <v>25</v>
      </c>
      <c r="D20" s="100" t="s">
        <v>20</v>
      </c>
      <c r="E20" s="99">
        <f>VLOOKUP(C20,S序列!$B$4:$J$27,6,0)</f>
        <v>3800</v>
      </c>
      <c r="F20" s="99">
        <f>VLOOKUP(C20,S序列!$B$4:$J$27,2,0)</f>
        <v>1520</v>
      </c>
      <c r="G20" s="99">
        <f>VLOOKUP(C20,S序列!$B$4:$J$27,3,0)</f>
        <v>1140</v>
      </c>
      <c r="H20" s="99">
        <f>VLOOKUP(C20,S序列!$B$4:$J$27,4,0)</f>
        <v>1140</v>
      </c>
      <c r="I20" s="99">
        <f>VLOOKUP(C20,S序列!$B$4:$J$27,9,0)</f>
        <v>500</v>
      </c>
      <c r="J20" s="99">
        <f t="shared" si="15"/>
        <v>1640</v>
      </c>
      <c r="K20" s="118">
        <v>85</v>
      </c>
      <c r="L20" s="119">
        <f t="shared" si="16"/>
        <v>1</v>
      </c>
      <c r="M20" s="120">
        <f t="shared" si="17"/>
        <v>1140</v>
      </c>
      <c r="N20" s="120">
        <f t="shared" si="2"/>
        <v>500</v>
      </c>
      <c r="O20" s="120">
        <f t="shared" si="18"/>
        <v>1640</v>
      </c>
      <c r="P20" s="120">
        <f t="shared" si="19"/>
        <v>0</v>
      </c>
    </row>
    <row r="21" s="89" customFormat="1" ht="13.5" customHeight="1" spans="1:17">
      <c r="A21" s="101" t="s">
        <v>53</v>
      </c>
      <c r="B21" s="102" t="s">
        <v>55</v>
      </c>
      <c r="C21" s="103" t="s">
        <v>34</v>
      </c>
      <c r="D21" s="103" t="s">
        <v>20</v>
      </c>
      <c r="E21" s="102">
        <f>VLOOKUP(C21,S序列!$B$4:$J$27,6,0)</f>
        <v>3400</v>
      </c>
      <c r="F21" s="102">
        <f>VLOOKUP(C21,S序列!$B$4:$J$27,2,0)</f>
        <v>1360</v>
      </c>
      <c r="G21" s="102">
        <f>VLOOKUP(C21,S序列!$B$4:$J$27,3,0)</f>
        <v>1020</v>
      </c>
      <c r="H21" s="102">
        <f>VLOOKUP(C21,S序列!$B$4:$J$27,4,0)</f>
        <v>1020</v>
      </c>
      <c r="I21" s="102">
        <f>VLOOKUP(C21,S序列!$B$4:$J$27,9,0)</f>
        <v>300</v>
      </c>
      <c r="J21" s="102">
        <f t="shared" si="15"/>
        <v>1320</v>
      </c>
      <c r="K21" s="122">
        <v>85</v>
      </c>
      <c r="L21" s="123">
        <f t="shared" si="16"/>
        <v>1</v>
      </c>
      <c r="M21" s="124">
        <f t="shared" si="17"/>
        <v>1020</v>
      </c>
      <c r="N21" s="124">
        <f t="shared" si="2"/>
        <v>300</v>
      </c>
      <c r="O21" s="124">
        <f t="shared" si="18"/>
        <v>1320</v>
      </c>
      <c r="P21" s="124">
        <f t="shared" si="19"/>
        <v>0</v>
      </c>
      <c r="Q21" s="89" t="s">
        <v>56</v>
      </c>
    </row>
    <row r="22" ht="13.5" customHeight="1" spans="1:16">
      <c r="A22" s="98" t="s">
        <v>57</v>
      </c>
      <c r="B22" s="99" t="s">
        <v>58</v>
      </c>
      <c r="C22" s="100" t="s">
        <v>34</v>
      </c>
      <c r="D22" s="100" t="s">
        <v>20</v>
      </c>
      <c r="E22" s="99">
        <f>VLOOKUP(C22,S序列!$B$4:$J$27,6,0)</f>
        <v>3400</v>
      </c>
      <c r="F22" s="99">
        <f>VLOOKUP(C22,S序列!$B$4:$J$27,2,0)</f>
        <v>1360</v>
      </c>
      <c r="G22" s="99">
        <f>VLOOKUP(C22,S序列!$B$4:$J$27,3,0)</f>
        <v>1020</v>
      </c>
      <c r="H22" s="99">
        <f>VLOOKUP(C22,S序列!$B$4:$J$27,4,0)</f>
        <v>1020</v>
      </c>
      <c r="I22" s="99">
        <f>VLOOKUP(C22,S序列!$B$4:$J$27,9,0)</f>
        <v>300</v>
      </c>
      <c r="J22" s="99">
        <f t="shared" si="15"/>
        <v>1320</v>
      </c>
      <c r="K22" s="118">
        <v>85</v>
      </c>
      <c r="L22" s="119">
        <f t="shared" si="16"/>
        <v>1</v>
      </c>
      <c r="M22" s="120">
        <f t="shared" si="17"/>
        <v>1020</v>
      </c>
      <c r="N22" s="120">
        <f t="shared" si="2"/>
        <v>300</v>
      </c>
      <c r="O22" s="120">
        <f t="shared" si="18"/>
        <v>1320</v>
      </c>
      <c r="P22" s="120">
        <f t="shared" si="19"/>
        <v>0</v>
      </c>
    </row>
    <row r="23" ht="13.5" customHeight="1" spans="1:16">
      <c r="A23" s="98" t="s">
        <v>57</v>
      </c>
      <c r="B23" s="99" t="s">
        <v>59</v>
      </c>
      <c r="C23" s="100" t="s">
        <v>27</v>
      </c>
      <c r="D23" s="100" t="s">
        <v>20</v>
      </c>
      <c r="E23" s="99">
        <f>VLOOKUP(C23,S序列!$B$4:$J$27,6,0)</f>
        <v>3600</v>
      </c>
      <c r="F23" s="99">
        <f>VLOOKUP(C23,S序列!$B$4:$J$27,2,0)</f>
        <v>1440</v>
      </c>
      <c r="G23" s="99">
        <f>VLOOKUP(C23,S序列!$B$4:$J$27,3,0)</f>
        <v>1080</v>
      </c>
      <c r="H23" s="99">
        <f>VLOOKUP(C23,S序列!$B$4:$J$27,4,0)</f>
        <v>1080</v>
      </c>
      <c r="I23" s="99">
        <f>VLOOKUP(C23,S序列!$B$4:$J$27,9,0)</f>
        <v>400</v>
      </c>
      <c r="J23" s="99">
        <f t="shared" si="15"/>
        <v>1480</v>
      </c>
      <c r="K23" s="118">
        <v>85</v>
      </c>
      <c r="L23" s="119">
        <f t="shared" si="16"/>
        <v>1</v>
      </c>
      <c r="M23" s="120">
        <f t="shared" si="17"/>
        <v>1080</v>
      </c>
      <c r="N23" s="120">
        <f t="shared" si="2"/>
        <v>400</v>
      </c>
      <c r="O23" s="120">
        <f t="shared" si="18"/>
        <v>1480</v>
      </c>
      <c r="P23" s="120">
        <f t="shared" si="19"/>
        <v>0</v>
      </c>
    </row>
    <row r="24" ht="13.5" customHeight="1" spans="1:16">
      <c r="A24" s="98" t="s">
        <v>57</v>
      </c>
      <c r="B24" s="99" t="s">
        <v>60</v>
      </c>
      <c r="C24" s="100" t="s">
        <v>31</v>
      </c>
      <c r="D24" s="100" t="s">
        <v>23</v>
      </c>
      <c r="E24" s="99">
        <f>VLOOKUP(C24,S序列!$B$4:$J$27,6,0)</f>
        <v>4200</v>
      </c>
      <c r="F24" s="99">
        <f>VLOOKUP(C24,S序列!$B$4:$J$27,2,0)</f>
        <v>1680</v>
      </c>
      <c r="G24" s="99">
        <f>VLOOKUP(C24,S序列!$B$4:$J$27,3,0)</f>
        <v>1260</v>
      </c>
      <c r="H24" s="99">
        <f>VLOOKUP(C24,S序列!$B$4:$J$27,4,0)</f>
        <v>1260</v>
      </c>
      <c r="I24" s="99">
        <f>VLOOKUP(C24,S序列!$B$4:$J$27,9,0)</f>
        <v>0.0006</v>
      </c>
      <c r="J24" s="121"/>
      <c r="K24" s="118"/>
      <c r="L24" s="119"/>
      <c r="M24" s="120"/>
      <c r="N24" s="120"/>
      <c r="O24" s="120"/>
      <c r="P24" s="120"/>
    </row>
    <row r="25" spans="1:16">
      <c r="A25" s="98" t="s">
        <v>57</v>
      </c>
      <c r="B25" s="99" t="s">
        <v>61</v>
      </c>
      <c r="C25" s="100" t="s">
        <v>34</v>
      </c>
      <c r="D25" s="100" t="s">
        <v>20</v>
      </c>
      <c r="E25" s="99">
        <f>VLOOKUP(C25,S序列!$B$4:$J$27,6,0)</f>
        <v>3400</v>
      </c>
      <c r="F25" s="99">
        <f>VLOOKUP(C25,S序列!$B$4:$J$27,2,0)</f>
        <v>1360</v>
      </c>
      <c r="G25" s="99">
        <f>VLOOKUP(C25,S序列!$B$4:$J$27,3,0)</f>
        <v>1020</v>
      </c>
      <c r="H25" s="99">
        <f>VLOOKUP(C25,S序列!$B$4:$J$27,4,0)</f>
        <v>1020</v>
      </c>
      <c r="I25" s="99">
        <f>VLOOKUP(C25,S序列!$B$4:$J$27,9,0)</f>
        <v>300</v>
      </c>
      <c r="J25" s="99">
        <f t="shared" ref="J25:J27" si="20">H25+I25</f>
        <v>1320</v>
      </c>
      <c r="K25" s="118">
        <v>85</v>
      </c>
      <c r="L25" s="119">
        <f t="shared" ref="L25:L31" si="21">IF(K25&gt;=95,1.2,IF(K25&gt;=90,1.1,IF(K25&gt;=85,1,IF(K25&gt;=80,0.9,IF(K25&gt;0,0.8,0)))))</f>
        <v>1</v>
      </c>
      <c r="M25" s="120">
        <f t="shared" ref="M25:M31" si="22">H25*L25</f>
        <v>1020</v>
      </c>
      <c r="N25" s="120">
        <f t="shared" si="2"/>
        <v>300</v>
      </c>
      <c r="O25" s="120">
        <f t="shared" ref="O25:P27" si="23">M25+N25</f>
        <v>1320</v>
      </c>
      <c r="P25" s="120">
        <f t="shared" ref="P25:P27" si="24">O25-J25</f>
        <v>0</v>
      </c>
    </row>
    <row r="26" s="89" customFormat="1" ht="13.5" customHeight="1" spans="1:17">
      <c r="A26" s="101" t="s">
        <v>62</v>
      </c>
      <c r="B26" s="102" t="s">
        <v>63</v>
      </c>
      <c r="C26" s="103" t="s">
        <v>27</v>
      </c>
      <c r="D26" s="103" t="s">
        <v>20</v>
      </c>
      <c r="E26" s="102">
        <f>VLOOKUP(C26,S序列!$B$4:$J$27,6,0)</f>
        <v>3600</v>
      </c>
      <c r="F26" s="102">
        <f>VLOOKUP(C26,S序列!$B$4:$J$27,2,0)</f>
        <v>1440</v>
      </c>
      <c r="G26" s="102">
        <f>VLOOKUP(C26,S序列!$B$4:$J$27,3,0)</f>
        <v>1080</v>
      </c>
      <c r="H26" s="102">
        <f>VLOOKUP(C26,S序列!$B$4:$J$27,4,0)</f>
        <v>1080</v>
      </c>
      <c r="I26" s="102">
        <f>VLOOKUP(C26,S序列!$B$4:$J$27,9,0)</f>
        <v>400</v>
      </c>
      <c r="J26" s="102">
        <f t="shared" si="20"/>
        <v>1480</v>
      </c>
      <c r="K26" s="122">
        <v>85</v>
      </c>
      <c r="L26" s="123">
        <f t="shared" si="21"/>
        <v>1</v>
      </c>
      <c r="M26" s="124">
        <f t="shared" si="22"/>
        <v>1080</v>
      </c>
      <c r="N26" s="124">
        <f t="shared" si="2"/>
        <v>400</v>
      </c>
      <c r="O26" s="124">
        <f t="shared" si="23"/>
        <v>1480</v>
      </c>
      <c r="P26" s="124">
        <f t="shared" si="24"/>
        <v>0</v>
      </c>
      <c r="Q26" s="89" t="s">
        <v>64</v>
      </c>
    </row>
    <row r="27" s="90" customFormat="1" ht="13.5" customHeight="1" spans="1:17">
      <c r="A27" s="104" t="s">
        <v>65</v>
      </c>
      <c r="B27" s="105" t="s">
        <v>66</v>
      </c>
      <c r="C27" s="106" t="s">
        <v>25</v>
      </c>
      <c r="D27" s="106" t="s">
        <v>20</v>
      </c>
      <c r="E27" s="105">
        <f>VLOOKUP(C27,S序列!$B$4:$J$27,6,0)</f>
        <v>3800</v>
      </c>
      <c r="F27" s="105">
        <f>VLOOKUP(C27,S序列!$B$4:$J$27,2,0)</f>
        <v>1520</v>
      </c>
      <c r="G27" s="105">
        <f>VLOOKUP(C27,S序列!$B$4:$J$27,3,0)</f>
        <v>1140</v>
      </c>
      <c r="H27" s="105">
        <f>VLOOKUP(C27,S序列!$B$4:$J$27,4,0)</f>
        <v>1140</v>
      </c>
      <c r="I27" s="105">
        <f>VLOOKUP(C27,S序列!$B$4:$J$27,9,0)</f>
        <v>500</v>
      </c>
      <c r="J27" s="105">
        <f t="shared" si="20"/>
        <v>1640</v>
      </c>
      <c r="K27" s="125">
        <v>85</v>
      </c>
      <c r="L27" s="126">
        <f t="shared" si="21"/>
        <v>1</v>
      </c>
      <c r="M27" s="127">
        <f t="shared" si="22"/>
        <v>1140</v>
      </c>
      <c r="N27" s="127">
        <f t="shared" si="2"/>
        <v>500</v>
      </c>
      <c r="O27" s="127">
        <f t="shared" si="23"/>
        <v>1640</v>
      </c>
      <c r="P27" s="127">
        <f t="shared" si="24"/>
        <v>0</v>
      </c>
      <c r="Q27" s="134" t="s">
        <v>67</v>
      </c>
    </row>
    <row r="28" s="89" customFormat="1" ht="13.5" customHeight="1" spans="1:17">
      <c r="A28" s="101" t="s">
        <v>65</v>
      </c>
      <c r="B28" s="102" t="s">
        <v>68</v>
      </c>
      <c r="C28" s="103" t="s">
        <v>36</v>
      </c>
      <c r="D28" s="106" t="s">
        <v>20</v>
      </c>
      <c r="E28" s="102">
        <f>VLOOKUP(C28,S序列!$B$4:$J$27,6,0)</f>
        <v>3200</v>
      </c>
      <c r="F28" s="102">
        <f>VLOOKUP(C28,S序列!$B$4:$J$27,2,0)</f>
        <v>1280</v>
      </c>
      <c r="G28" s="102">
        <f>VLOOKUP(C28,S序列!$B$4:$J$27,3,0)</f>
        <v>960</v>
      </c>
      <c r="H28" s="102">
        <f>VLOOKUP(C28,S序列!$B$4:$J$27,4,0)</f>
        <v>960</v>
      </c>
      <c r="I28" s="102">
        <f>VLOOKUP(C28,S序列!$B$4:$J$27,9,0)</f>
        <v>300</v>
      </c>
      <c r="J28" s="102"/>
      <c r="K28" s="122">
        <v>85</v>
      </c>
      <c r="L28" s="123">
        <f t="shared" si="21"/>
        <v>1</v>
      </c>
      <c r="M28" s="124">
        <f t="shared" si="22"/>
        <v>960</v>
      </c>
      <c r="N28" s="124">
        <f t="shared" si="2"/>
        <v>300</v>
      </c>
      <c r="O28" s="124">
        <f t="shared" si="2"/>
        <v>0</v>
      </c>
      <c r="P28" s="124">
        <f t="shared" si="2"/>
        <v>25500</v>
      </c>
      <c r="Q28" s="88" t="s">
        <v>56</v>
      </c>
    </row>
    <row r="29" spans="1:16">
      <c r="A29" s="107" t="s">
        <v>69</v>
      </c>
      <c r="B29" s="108" t="s">
        <v>70</v>
      </c>
      <c r="C29" s="100" t="s">
        <v>19</v>
      </c>
      <c r="D29" s="100" t="s">
        <v>20</v>
      </c>
      <c r="E29" s="99">
        <f>VLOOKUP(C29,S序列!$B$4:$J$27,6,0)</f>
        <v>4000</v>
      </c>
      <c r="F29" s="99">
        <f>VLOOKUP(C29,S序列!$B$4:$J$27,2,0)</f>
        <v>1600</v>
      </c>
      <c r="G29" s="99">
        <f>VLOOKUP(C29,S序列!$B$4:$J$27,3,0)</f>
        <v>1200</v>
      </c>
      <c r="H29" s="99">
        <f>VLOOKUP(C29,S序列!$B$4:$J$27,4,0)</f>
        <v>1200</v>
      </c>
      <c r="I29" s="99">
        <f>VLOOKUP(C29,S序列!$B$4:$J$27,9,0)</f>
        <v>500</v>
      </c>
      <c r="J29" s="99">
        <f t="shared" ref="J29:J31" si="25">H29+I29</f>
        <v>1700</v>
      </c>
      <c r="K29" s="118">
        <v>85</v>
      </c>
      <c r="L29" s="119">
        <f t="shared" si="21"/>
        <v>1</v>
      </c>
      <c r="M29" s="120">
        <f t="shared" si="22"/>
        <v>1200</v>
      </c>
      <c r="N29" s="120">
        <f t="shared" si="2"/>
        <v>500</v>
      </c>
      <c r="O29" s="120">
        <f t="shared" ref="O29:P31" si="26">M29+N29</f>
        <v>1700</v>
      </c>
      <c r="P29" s="120">
        <f t="shared" ref="P29:P31" si="27">O29-J29</f>
        <v>0</v>
      </c>
    </row>
    <row r="30" spans="1:16">
      <c r="A30" s="98" t="s">
        <v>69</v>
      </c>
      <c r="B30" s="108" t="s">
        <v>71</v>
      </c>
      <c r="C30" s="100" t="s">
        <v>36</v>
      </c>
      <c r="D30" s="100" t="s">
        <v>20</v>
      </c>
      <c r="E30" s="99">
        <f>VLOOKUP(C30,S序列!$B$4:$J$27,6,0)</f>
        <v>3200</v>
      </c>
      <c r="F30" s="99">
        <f>VLOOKUP(C30,S序列!$B$4:$J$27,2,0)</f>
        <v>1280</v>
      </c>
      <c r="G30" s="99">
        <f>VLOOKUP(C30,S序列!$B$4:$J$27,3,0)</f>
        <v>960</v>
      </c>
      <c r="H30" s="99">
        <f>VLOOKUP(C30,S序列!$B$4:$J$27,4,0)</f>
        <v>960</v>
      </c>
      <c r="I30" s="99">
        <f>VLOOKUP(C30,S序列!$B$4:$J$27,9,0)</f>
        <v>300</v>
      </c>
      <c r="J30" s="99">
        <f t="shared" si="25"/>
        <v>1260</v>
      </c>
      <c r="K30" s="118">
        <v>85</v>
      </c>
      <c r="L30" s="119">
        <f t="shared" si="21"/>
        <v>1</v>
      </c>
      <c r="M30" s="120">
        <f t="shared" si="22"/>
        <v>960</v>
      </c>
      <c r="N30" s="120">
        <f t="shared" si="2"/>
        <v>300</v>
      </c>
      <c r="O30" s="120">
        <f t="shared" si="26"/>
        <v>1260</v>
      </c>
      <c r="P30" s="120">
        <f t="shared" si="27"/>
        <v>0</v>
      </c>
    </row>
    <row r="31" s="89" customFormat="1" spans="1:17">
      <c r="A31" s="101" t="s">
        <v>72</v>
      </c>
      <c r="B31" s="109" t="s">
        <v>73</v>
      </c>
      <c r="C31" s="103" t="s">
        <v>25</v>
      </c>
      <c r="D31" s="103" t="s">
        <v>20</v>
      </c>
      <c r="E31" s="102">
        <f>VLOOKUP(C31,S序列!$B$4:$J$27,6,0)</f>
        <v>3800</v>
      </c>
      <c r="F31" s="102">
        <f>VLOOKUP(C31,S序列!$B$4:$J$27,2,0)</f>
        <v>1520</v>
      </c>
      <c r="G31" s="102">
        <f>VLOOKUP(C31,S序列!$B$4:$J$27,3,0)</f>
        <v>1140</v>
      </c>
      <c r="H31" s="102">
        <f>VLOOKUP(C31,S序列!$B$4:$J$27,4,0)</f>
        <v>1140</v>
      </c>
      <c r="I31" s="102">
        <f>VLOOKUP(C31,S序列!$B$4:$J$27,9,0)</f>
        <v>500</v>
      </c>
      <c r="J31" s="102">
        <f t="shared" si="25"/>
        <v>1640</v>
      </c>
      <c r="K31" s="122">
        <v>85</v>
      </c>
      <c r="L31" s="123">
        <f t="shared" si="21"/>
        <v>1</v>
      </c>
      <c r="M31" s="124">
        <f t="shared" si="22"/>
        <v>1140</v>
      </c>
      <c r="N31" s="124">
        <f t="shared" si="2"/>
        <v>500</v>
      </c>
      <c r="O31" s="124">
        <f t="shared" si="26"/>
        <v>1640</v>
      </c>
      <c r="P31" s="124">
        <f t="shared" si="27"/>
        <v>0</v>
      </c>
      <c r="Q31" s="88" t="s">
        <v>56</v>
      </c>
    </row>
    <row r="32" ht="13.5" customHeight="1" spans="1:16">
      <c r="A32" s="98" t="s">
        <v>74</v>
      </c>
      <c r="B32" s="99" t="s">
        <v>75</v>
      </c>
      <c r="C32" s="100" t="s">
        <v>76</v>
      </c>
      <c r="D32" s="100" t="s">
        <v>49</v>
      </c>
      <c r="E32" s="99">
        <f>VLOOKUP(C32,S序列!$B$4:$J$27,6,0)</f>
        <v>5000</v>
      </c>
      <c r="F32" s="99">
        <f>VLOOKUP(C32,S序列!$B$4:$J$27,2,0)</f>
        <v>2000</v>
      </c>
      <c r="G32" s="99">
        <f>VLOOKUP(C32,S序列!$B$4:$J$27,3,0)</f>
        <v>1500</v>
      </c>
      <c r="H32" s="99">
        <f>VLOOKUP(C32,S序列!$B$4:$J$27,4,0)</f>
        <v>1500</v>
      </c>
      <c r="I32" s="99">
        <f>VLOOKUP(C32,S序列!$B$4:$J$27,9,0)</f>
        <v>0.001</v>
      </c>
      <c r="J32" s="121"/>
      <c r="K32" s="118"/>
      <c r="L32" s="119"/>
      <c r="M32" s="120"/>
      <c r="N32" s="120"/>
      <c r="O32" s="120"/>
      <c r="P32" s="120"/>
    </row>
    <row r="33" ht="13.5" customHeight="1" spans="1:16">
      <c r="A33" s="98" t="s">
        <v>77</v>
      </c>
      <c r="B33" s="99" t="s">
        <v>78</v>
      </c>
      <c r="C33" s="100" t="s">
        <v>79</v>
      </c>
      <c r="D33" s="100" t="s">
        <v>80</v>
      </c>
      <c r="E33" s="99">
        <f>VLOOKUP(C33,S序列!$B$4:$J$27,6,0)</f>
        <v>6100</v>
      </c>
      <c r="F33" s="99">
        <f>VLOOKUP(C33,S序列!$B$4:$J$27,2,0)</f>
        <v>2440</v>
      </c>
      <c r="G33" s="99">
        <f>VLOOKUP(C33,S序列!$B$4:$J$27,3,0)</f>
        <v>1830</v>
      </c>
      <c r="H33" s="99">
        <f>VLOOKUP(C33,S序列!$B$4:$J$27,4,0)</f>
        <v>1830</v>
      </c>
      <c r="I33" s="99">
        <f>VLOOKUP(C33,S序列!$B$4:$J$27,9,0)</f>
        <v>0.0012</v>
      </c>
      <c r="J33" s="121"/>
      <c r="K33" s="118"/>
      <c r="L33" s="119"/>
      <c r="M33" s="120"/>
      <c r="N33" s="120"/>
      <c r="O33" s="120"/>
      <c r="P33" s="120"/>
    </row>
    <row r="34" s="91" customFormat="1" ht="13.5" customHeight="1" spans="1:17">
      <c r="A34" s="110" t="s">
        <v>81</v>
      </c>
      <c r="B34" s="111" t="s">
        <v>82</v>
      </c>
      <c r="C34" s="112" t="s">
        <v>83</v>
      </c>
      <c r="D34" s="112" t="s">
        <v>49</v>
      </c>
      <c r="E34" s="111">
        <f>VLOOKUP(C34,S序列!$B$4:$J$27,6,0)</f>
        <v>5500</v>
      </c>
      <c r="F34" s="111">
        <f>VLOOKUP(C34,S序列!$B$4:$J$27,2,0)</f>
        <v>2200</v>
      </c>
      <c r="G34" s="111">
        <f>VLOOKUP(C34,S序列!$B$4:$J$27,3,0)</f>
        <v>1650</v>
      </c>
      <c r="H34" s="111">
        <f>VLOOKUP(C34,S序列!$B$4:$J$27,4,0)</f>
        <v>1650</v>
      </c>
      <c r="I34" s="111">
        <f>VLOOKUP(C34,S序列!$B$4:$J$27,9,0)</f>
        <v>0.001</v>
      </c>
      <c r="J34" s="128"/>
      <c r="K34" s="129"/>
      <c r="L34" s="130"/>
      <c r="M34" s="131"/>
      <c r="N34" s="131"/>
      <c r="O34" s="131"/>
      <c r="P34" s="131"/>
      <c r="Q34" s="91" t="s">
        <v>84</v>
      </c>
    </row>
    <row r="35" ht="13.5" customHeight="1" spans="1:16">
      <c r="A35" s="98" t="s">
        <v>38</v>
      </c>
      <c r="B35" s="99" t="s">
        <v>85</v>
      </c>
      <c r="C35" s="100" t="s">
        <v>83</v>
      </c>
      <c r="D35" s="100" t="s">
        <v>49</v>
      </c>
      <c r="E35" s="99">
        <f>VLOOKUP(C35,S序列!$B$4:$J$27,6,0)</f>
        <v>5500</v>
      </c>
      <c r="F35" s="99">
        <f>VLOOKUP(C35,S序列!$B$4:$J$27,2,0)</f>
        <v>2200</v>
      </c>
      <c r="G35" s="99">
        <f>VLOOKUP(C35,S序列!$B$4:$J$27,3,0)</f>
        <v>1650</v>
      </c>
      <c r="H35" s="99">
        <f>VLOOKUP(C35,S序列!$B$4:$J$27,4,0)</f>
        <v>1650</v>
      </c>
      <c r="I35" s="99">
        <f>VLOOKUP(C35,S序列!$B$4:$J$27,9,0)</f>
        <v>0.001</v>
      </c>
      <c r="J35" s="121"/>
      <c r="K35" s="118"/>
      <c r="L35" s="119"/>
      <c r="M35" s="120"/>
      <c r="N35" s="120"/>
      <c r="O35" s="120"/>
      <c r="P35" s="120"/>
    </row>
    <row r="36" ht="13.5" customHeight="1" spans="1:16">
      <c r="A36" s="98" t="s">
        <v>86</v>
      </c>
      <c r="B36" s="99" t="s">
        <v>87</v>
      </c>
      <c r="C36" s="100" t="s">
        <v>83</v>
      </c>
      <c r="D36" s="100" t="s">
        <v>49</v>
      </c>
      <c r="E36" s="99">
        <f>VLOOKUP(C36,S序列!$B$4:$J$27,6,0)</f>
        <v>5500</v>
      </c>
      <c r="F36" s="99">
        <f>VLOOKUP(C36,S序列!$B$4:$J$27,2,0)</f>
        <v>2200</v>
      </c>
      <c r="G36" s="99">
        <f>VLOOKUP(C36,S序列!$B$4:$J$27,3,0)</f>
        <v>1650</v>
      </c>
      <c r="H36" s="99">
        <f>VLOOKUP(C36,S序列!$B$4:$J$27,4,0)</f>
        <v>1650</v>
      </c>
      <c r="I36" s="99">
        <f>VLOOKUP(C36,S序列!$B$4:$J$27,9,0)</f>
        <v>0.001</v>
      </c>
      <c r="J36" s="121"/>
      <c r="K36" s="118"/>
      <c r="L36" s="119"/>
      <c r="M36" s="120"/>
      <c r="N36" s="120"/>
      <c r="O36" s="120"/>
      <c r="P36" s="120"/>
    </row>
    <row r="37" ht="13.5" customHeight="1" spans="1:16">
      <c r="A37" s="98" t="s">
        <v>51</v>
      </c>
      <c r="B37" s="99" t="s">
        <v>88</v>
      </c>
      <c r="C37" s="100" t="s">
        <v>22</v>
      </c>
      <c r="D37" s="100" t="s">
        <v>23</v>
      </c>
      <c r="E37" s="99">
        <f>VLOOKUP(C37,S序列!$B$4:$J$27,6,0)</f>
        <v>4800</v>
      </c>
      <c r="F37" s="99">
        <f>VLOOKUP(C37,S序列!$B$4:$J$27,2,0)</f>
        <v>1920</v>
      </c>
      <c r="G37" s="99">
        <f>VLOOKUP(C37,S序列!$B$4:$J$27,3,0)</f>
        <v>1440</v>
      </c>
      <c r="H37" s="99">
        <f>VLOOKUP(C37,S序列!$B$4:$J$27,4,0)</f>
        <v>1440</v>
      </c>
      <c r="I37" s="99">
        <f>VLOOKUP(C37,S序列!$B$4:$J$27,9,0)</f>
        <v>0.0008</v>
      </c>
      <c r="J37" s="121"/>
      <c r="K37" s="118"/>
      <c r="L37" s="119"/>
      <c r="M37" s="120"/>
      <c r="N37" s="120"/>
      <c r="O37" s="120"/>
      <c r="P37" s="120"/>
    </row>
    <row r="38" ht="13.5" customHeight="1" spans="1:16">
      <c r="A38" s="98" t="s">
        <v>89</v>
      </c>
      <c r="B38" s="99" t="s">
        <v>90</v>
      </c>
      <c r="C38" s="100" t="s">
        <v>45</v>
      </c>
      <c r="D38" s="100" t="s">
        <v>23</v>
      </c>
      <c r="E38" s="99">
        <f>VLOOKUP(C38,S序列!$B$4:$J$27,6,0)</f>
        <v>4400</v>
      </c>
      <c r="F38" s="99">
        <f>VLOOKUP(C38,S序列!$B$4:$J$27,2,0)</f>
        <v>1760</v>
      </c>
      <c r="G38" s="99">
        <f>VLOOKUP(C38,S序列!$B$4:$J$27,3,0)</f>
        <v>1320</v>
      </c>
      <c r="H38" s="99">
        <f>VLOOKUP(C38,S序列!$B$4:$J$27,4,0)</f>
        <v>1320</v>
      </c>
      <c r="I38" s="99">
        <f>VLOOKUP(C38,S序列!$B$4:$J$27,9,0)</f>
        <v>0.0006</v>
      </c>
      <c r="J38" s="121"/>
      <c r="K38" s="118"/>
      <c r="L38" s="119"/>
      <c r="M38" s="120"/>
      <c r="N38" s="120"/>
      <c r="O38" s="120"/>
      <c r="P38" s="120"/>
    </row>
    <row r="39" ht="13.5" customHeight="1" spans="1:19">
      <c r="A39" s="98" t="s">
        <v>91</v>
      </c>
      <c r="B39" s="99" t="s">
        <v>92</v>
      </c>
      <c r="C39" s="100" t="s">
        <v>93</v>
      </c>
      <c r="D39" s="100" t="s">
        <v>94</v>
      </c>
      <c r="E39" s="99">
        <f>VLOOKUP(C39,M序列!$C$4:$O$22,5,0)</f>
        <v>4000</v>
      </c>
      <c r="F39" s="99">
        <f>VLOOKUP(C39,M序列!$C$4:$O$22,2,0)</f>
        <v>1600</v>
      </c>
      <c r="G39" s="99">
        <f>VLOOKUP(C39,M序列!$C$4:$O$22,3,0)</f>
        <v>1200</v>
      </c>
      <c r="H39" s="99">
        <f>VLOOKUP(C39,M序列!$C$4:$O$22,4,0)</f>
        <v>1200</v>
      </c>
      <c r="I39" s="99">
        <f>VLOOKUP(C39,M序列!$C$4:$O$22,13,0)</f>
        <v>400</v>
      </c>
      <c r="J39" s="99">
        <f t="shared" ref="J39:J57" si="28">H39+I39</f>
        <v>1600</v>
      </c>
      <c r="K39" s="118">
        <v>88</v>
      </c>
      <c r="L39" s="119">
        <f t="shared" ref="L39:L67" si="29">IF(K39&gt;=95,1.2,IF(K39&gt;=90,1.1,IF(K39&gt;=85,1,IF(K39&gt;=80,0.9,IF(K39&gt;0,0.8,0)))))</f>
        <v>1</v>
      </c>
      <c r="M39" s="120">
        <f t="shared" ref="M39:M55" si="30">H39*L39</f>
        <v>1200</v>
      </c>
      <c r="N39" s="120">
        <f t="shared" si="2"/>
        <v>400</v>
      </c>
      <c r="O39" s="120">
        <f t="shared" ref="O39:P57" si="31">M39+N39</f>
        <v>1600</v>
      </c>
      <c r="P39" s="120">
        <f t="shared" ref="P39:P57" si="32">O39-J39</f>
        <v>0</v>
      </c>
      <c r="S39" s="88">
        <f t="shared" ref="R39:S39" si="33">H39/$E$39</f>
        <v>0.3</v>
      </c>
    </row>
    <row r="40" ht="16" customHeight="1" spans="1:16">
      <c r="A40" s="98" t="s">
        <v>91</v>
      </c>
      <c r="B40" s="99" t="s">
        <v>95</v>
      </c>
      <c r="C40" s="100" t="s">
        <v>96</v>
      </c>
      <c r="D40" s="100" t="s">
        <v>94</v>
      </c>
      <c r="E40" s="99">
        <f>VLOOKUP(C40,M序列!$C$4:$O$22,5,0)</f>
        <v>3400</v>
      </c>
      <c r="F40" s="99">
        <f>VLOOKUP(C40,M序列!$C$4:$O$22,2,0)</f>
        <v>1360</v>
      </c>
      <c r="G40" s="99">
        <f>VLOOKUP(C40,M序列!$C$4:$O$22,3,0)</f>
        <v>1020</v>
      </c>
      <c r="H40" s="99">
        <f>VLOOKUP(C40,M序列!$C$4:$O$22,4,0)</f>
        <v>1020</v>
      </c>
      <c r="I40" s="99">
        <f>VLOOKUP(C40,M序列!$C$4:$O$22,13,0)</f>
        <v>300</v>
      </c>
      <c r="J40" s="99">
        <f t="shared" si="28"/>
        <v>1320</v>
      </c>
      <c r="K40" s="118">
        <v>85</v>
      </c>
      <c r="L40" s="119">
        <f t="shared" si="29"/>
        <v>1</v>
      </c>
      <c r="M40" s="120">
        <f t="shared" si="30"/>
        <v>1020</v>
      </c>
      <c r="N40" s="120">
        <f t="shared" si="2"/>
        <v>300</v>
      </c>
      <c r="O40" s="120">
        <f t="shared" si="31"/>
        <v>1320</v>
      </c>
      <c r="P40" s="120">
        <f t="shared" si="32"/>
        <v>0</v>
      </c>
    </row>
    <row r="41" ht="13.5" customHeight="1" spans="1:16">
      <c r="A41" s="98" t="s">
        <v>91</v>
      </c>
      <c r="B41" s="99" t="s">
        <v>97</v>
      </c>
      <c r="C41" s="100" t="s">
        <v>96</v>
      </c>
      <c r="D41" s="100" t="s">
        <v>94</v>
      </c>
      <c r="E41" s="99">
        <f>VLOOKUP(C41,M序列!$C$4:$O$22,5,0)</f>
        <v>3400</v>
      </c>
      <c r="F41" s="99">
        <f>VLOOKUP(C41,M序列!$C$4:$O$22,2,0)</f>
        <v>1360</v>
      </c>
      <c r="G41" s="99">
        <f>VLOOKUP(C41,M序列!$C$4:$O$22,3,0)</f>
        <v>1020</v>
      </c>
      <c r="H41" s="99">
        <f>VLOOKUP(C41,M序列!$C$4:$O$22,4,0)</f>
        <v>1020</v>
      </c>
      <c r="I41" s="99">
        <f>VLOOKUP(C41,M序列!$C$4:$O$22,13,0)</f>
        <v>300</v>
      </c>
      <c r="J41" s="99">
        <f t="shared" si="28"/>
        <v>1320</v>
      </c>
      <c r="K41" s="118">
        <v>86</v>
      </c>
      <c r="L41" s="119">
        <f t="shared" si="29"/>
        <v>1</v>
      </c>
      <c r="M41" s="120">
        <f t="shared" si="30"/>
        <v>1020</v>
      </c>
      <c r="N41" s="120">
        <f t="shared" si="2"/>
        <v>300</v>
      </c>
      <c r="O41" s="120">
        <f t="shared" si="31"/>
        <v>1320</v>
      </c>
      <c r="P41" s="120">
        <f t="shared" si="32"/>
        <v>0</v>
      </c>
    </row>
    <row r="42" ht="13.5" customHeight="1" spans="1:16">
      <c r="A42" s="98" t="s">
        <v>91</v>
      </c>
      <c r="B42" s="99" t="s">
        <v>98</v>
      </c>
      <c r="C42" s="100" t="s">
        <v>99</v>
      </c>
      <c r="D42" s="100" t="s">
        <v>100</v>
      </c>
      <c r="E42" s="99">
        <f>VLOOKUP(C42,M序列!$C$4:$O$22,5,0)</f>
        <v>5000</v>
      </c>
      <c r="F42" s="99">
        <f>VLOOKUP(C42,M序列!$C$4:$O$22,2,0)</f>
        <v>2000</v>
      </c>
      <c r="G42" s="99">
        <f>VLOOKUP(C42,M序列!$C$4:$O$22,3,0)</f>
        <v>1500</v>
      </c>
      <c r="H42" s="99">
        <f>VLOOKUP(C42,M序列!$C$4:$O$22,4,0)</f>
        <v>1500</v>
      </c>
      <c r="I42" s="99">
        <f>VLOOKUP(C42,M序列!$C$4:$O$22,13,0)</f>
        <v>500</v>
      </c>
      <c r="J42" s="99">
        <f t="shared" si="28"/>
        <v>2000</v>
      </c>
      <c r="K42" s="118">
        <v>75</v>
      </c>
      <c r="L42" s="119">
        <f t="shared" si="29"/>
        <v>0.8</v>
      </c>
      <c r="M42" s="120">
        <f t="shared" si="30"/>
        <v>1200</v>
      </c>
      <c r="N42" s="120">
        <f t="shared" si="2"/>
        <v>400</v>
      </c>
      <c r="O42" s="120">
        <f t="shared" si="31"/>
        <v>1600</v>
      </c>
      <c r="P42" s="120">
        <f t="shared" si="32"/>
        <v>-400</v>
      </c>
    </row>
    <row r="43" ht="13.5" customHeight="1" spans="1:16">
      <c r="A43" s="98" t="s">
        <v>91</v>
      </c>
      <c r="B43" s="99" t="s">
        <v>101</v>
      </c>
      <c r="C43" s="100" t="s">
        <v>102</v>
      </c>
      <c r="D43" s="100" t="s">
        <v>94</v>
      </c>
      <c r="E43" s="99">
        <f>VLOOKUP(C43,M序列!$C$4:$O$22,5,0)</f>
        <v>4200</v>
      </c>
      <c r="F43" s="99">
        <f>VLOOKUP(C43,M序列!$C$4:$O$22,2,0)</f>
        <v>1680</v>
      </c>
      <c r="G43" s="99">
        <f>VLOOKUP(C43,M序列!$C$4:$O$22,3,0)</f>
        <v>1260</v>
      </c>
      <c r="H43" s="99">
        <f>VLOOKUP(C43,M序列!$C$4:$O$22,4,0)</f>
        <v>1260</v>
      </c>
      <c r="I43" s="99">
        <f>VLOOKUP(C43,M序列!$C$4:$O$22,13,0)</f>
        <v>400</v>
      </c>
      <c r="J43" s="99">
        <f t="shared" si="28"/>
        <v>1660</v>
      </c>
      <c r="K43" s="118">
        <v>80</v>
      </c>
      <c r="L43" s="119">
        <f t="shared" si="29"/>
        <v>0.9</v>
      </c>
      <c r="M43" s="120">
        <f t="shared" si="30"/>
        <v>1134</v>
      </c>
      <c r="N43" s="120">
        <f t="shared" si="2"/>
        <v>360</v>
      </c>
      <c r="O43" s="120">
        <f t="shared" si="31"/>
        <v>1494</v>
      </c>
      <c r="P43" s="120">
        <f t="shared" si="32"/>
        <v>-166</v>
      </c>
    </row>
    <row r="44" ht="13.5" customHeight="1" spans="1:16">
      <c r="A44" s="98" t="s">
        <v>91</v>
      </c>
      <c r="B44" s="99" t="s">
        <v>103</v>
      </c>
      <c r="C44" s="100" t="s">
        <v>93</v>
      </c>
      <c r="D44" s="100" t="s">
        <v>94</v>
      </c>
      <c r="E44" s="99">
        <f>VLOOKUP(C44,M序列!$C$4:$O$22,5,0)</f>
        <v>4000</v>
      </c>
      <c r="F44" s="99">
        <f>VLOOKUP(C44,M序列!$C$4:$O$22,2,0)</f>
        <v>1600</v>
      </c>
      <c r="G44" s="99">
        <f>VLOOKUP(C44,M序列!$C$4:$O$22,3,0)</f>
        <v>1200</v>
      </c>
      <c r="H44" s="99">
        <f>VLOOKUP(C44,M序列!$C$4:$O$22,4,0)</f>
        <v>1200</v>
      </c>
      <c r="I44" s="99">
        <f>VLOOKUP(C44,M序列!$C$4:$O$22,13,0)</f>
        <v>400</v>
      </c>
      <c r="J44" s="99">
        <f t="shared" si="28"/>
        <v>1600</v>
      </c>
      <c r="K44" s="118">
        <v>75</v>
      </c>
      <c r="L44" s="119">
        <f t="shared" si="29"/>
        <v>0.8</v>
      </c>
      <c r="M44" s="120">
        <f t="shared" si="30"/>
        <v>960</v>
      </c>
      <c r="N44" s="120">
        <f t="shared" si="2"/>
        <v>320</v>
      </c>
      <c r="O44" s="120">
        <f t="shared" si="31"/>
        <v>1280</v>
      </c>
      <c r="P44" s="120">
        <f t="shared" si="32"/>
        <v>-320</v>
      </c>
    </row>
    <row r="45" spans="1:16">
      <c r="A45" s="98" t="s">
        <v>91</v>
      </c>
      <c r="B45" s="99" t="s">
        <v>104</v>
      </c>
      <c r="C45" s="100" t="s">
        <v>105</v>
      </c>
      <c r="D45" s="100" t="s">
        <v>94</v>
      </c>
      <c r="E45" s="99">
        <f>VLOOKUP(C45,M序列!$C$4:$O$22,5,0)</f>
        <v>3600</v>
      </c>
      <c r="F45" s="99">
        <f>VLOOKUP(C45,M序列!$C$4:$O$22,2,0)</f>
        <v>1440</v>
      </c>
      <c r="G45" s="99">
        <f>VLOOKUP(C45,M序列!$C$4:$O$22,3,0)</f>
        <v>1080</v>
      </c>
      <c r="H45" s="99">
        <f>VLOOKUP(C45,M序列!$C$4:$O$22,4,0)</f>
        <v>1080</v>
      </c>
      <c r="I45" s="99">
        <f>VLOOKUP(C45,M序列!$C$4:$O$22,13,0)</f>
        <v>300</v>
      </c>
      <c r="J45" s="99">
        <f t="shared" si="28"/>
        <v>1380</v>
      </c>
      <c r="K45" s="118">
        <v>92</v>
      </c>
      <c r="L45" s="119">
        <f t="shared" si="29"/>
        <v>1.1</v>
      </c>
      <c r="M45" s="120">
        <f t="shared" si="30"/>
        <v>1188</v>
      </c>
      <c r="N45" s="120">
        <f t="shared" si="2"/>
        <v>330</v>
      </c>
      <c r="O45" s="120">
        <f t="shared" si="31"/>
        <v>1518</v>
      </c>
      <c r="P45" s="120">
        <f t="shared" si="32"/>
        <v>138</v>
      </c>
    </row>
    <row r="46" ht="13.5" customHeight="1" spans="1:16">
      <c r="A46" s="98" t="s">
        <v>91</v>
      </c>
      <c r="B46" s="99" t="s">
        <v>106</v>
      </c>
      <c r="C46" s="100" t="s">
        <v>102</v>
      </c>
      <c r="D46" s="100" t="s">
        <v>94</v>
      </c>
      <c r="E46" s="99">
        <f>VLOOKUP(C46,M序列!$C$4:$O$22,5,0)</f>
        <v>4200</v>
      </c>
      <c r="F46" s="99">
        <f>VLOOKUP(C46,M序列!$C$4:$O$22,2,0)</f>
        <v>1680</v>
      </c>
      <c r="G46" s="99">
        <f>VLOOKUP(C46,M序列!$C$4:$O$22,3,0)</f>
        <v>1260</v>
      </c>
      <c r="H46" s="99">
        <f>VLOOKUP(C46,M序列!$C$4:$O$22,4,0)</f>
        <v>1260</v>
      </c>
      <c r="I46" s="99">
        <f>VLOOKUP(C46,M序列!$C$4:$O$22,13,0)</f>
        <v>400</v>
      </c>
      <c r="J46" s="99">
        <f t="shared" si="28"/>
        <v>1660</v>
      </c>
      <c r="K46" s="118">
        <v>85</v>
      </c>
      <c r="L46" s="119">
        <f t="shared" si="29"/>
        <v>1</v>
      </c>
      <c r="M46" s="120">
        <f t="shared" si="30"/>
        <v>1260</v>
      </c>
      <c r="N46" s="120">
        <f t="shared" si="2"/>
        <v>400</v>
      </c>
      <c r="O46" s="120">
        <f t="shared" si="31"/>
        <v>1660</v>
      </c>
      <c r="P46" s="120">
        <f t="shared" si="32"/>
        <v>0</v>
      </c>
    </row>
    <row r="47" s="91" customFormat="1" ht="13.5" customHeight="1" spans="1:17">
      <c r="A47" s="110" t="s">
        <v>91</v>
      </c>
      <c r="B47" s="111" t="s">
        <v>107</v>
      </c>
      <c r="C47" s="112" t="s">
        <v>108</v>
      </c>
      <c r="D47" s="112" t="s">
        <v>109</v>
      </c>
      <c r="E47" s="111">
        <f>VLOOKUP(C47,M序列!$C$4:$O$22,5,0)</f>
        <v>6700</v>
      </c>
      <c r="F47" s="111">
        <f>VLOOKUP(C47,M序列!$C$4:$O$22,2,0)</f>
        <v>2680</v>
      </c>
      <c r="G47" s="111">
        <f>VLOOKUP(C47,M序列!$C$4:$O$22,3,0)</f>
        <v>2010</v>
      </c>
      <c r="H47" s="111">
        <f>VLOOKUP(C47,M序列!$C$4:$O$22,4,0)</f>
        <v>2010</v>
      </c>
      <c r="I47" s="111">
        <f>VLOOKUP(C47,M序列!$C$4:$O$22,13,0)</f>
        <v>800</v>
      </c>
      <c r="J47" s="111">
        <f t="shared" si="28"/>
        <v>2810</v>
      </c>
      <c r="K47" s="129">
        <v>0</v>
      </c>
      <c r="L47" s="130">
        <f t="shared" ref="L47:L50" si="34">IF(K47&gt;=95,1.2,IF(K47&gt;=90,1.1,IF(K47&gt;=85,1,IF(K47&gt;=80,0.9,IF(K47&gt;0,0.8,0)))))</f>
        <v>0</v>
      </c>
      <c r="M47" s="131">
        <f t="shared" si="30"/>
        <v>0</v>
      </c>
      <c r="N47" s="131">
        <f>I47*L47</f>
        <v>0</v>
      </c>
      <c r="O47" s="131">
        <f t="shared" si="31"/>
        <v>0</v>
      </c>
      <c r="P47" s="131">
        <f t="shared" si="32"/>
        <v>-2810</v>
      </c>
      <c r="Q47" s="91" t="s">
        <v>84</v>
      </c>
    </row>
    <row r="48" ht="13.5" customHeight="1" spans="1:16">
      <c r="A48" s="98" t="s">
        <v>91</v>
      </c>
      <c r="B48" s="99" t="s">
        <v>110</v>
      </c>
      <c r="C48" s="100" t="s">
        <v>108</v>
      </c>
      <c r="D48" s="100" t="s">
        <v>109</v>
      </c>
      <c r="E48" s="99">
        <f>VLOOKUP(C48,M序列!$C$4:$O$22,5,0)</f>
        <v>6700</v>
      </c>
      <c r="F48" s="99">
        <f>VLOOKUP(C48,M序列!$C$4:$O$22,2,0)</f>
        <v>2680</v>
      </c>
      <c r="G48" s="99">
        <f>VLOOKUP(C48,M序列!$C$4:$O$22,3,0)</f>
        <v>2010</v>
      </c>
      <c r="H48" s="99">
        <f>VLOOKUP(C48,M序列!$C$4:$O$22,4,0)</f>
        <v>2010</v>
      </c>
      <c r="I48" s="99">
        <f>VLOOKUP(C48,M序列!$C$4:$O$22,13,0)</f>
        <v>800</v>
      </c>
      <c r="J48" s="99">
        <f t="shared" si="28"/>
        <v>2810</v>
      </c>
      <c r="K48" s="118">
        <v>100</v>
      </c>
      <c r="L48" s="119">
        <f t="shared" si="34"/>
        <v>1.2</v>
      </c>
      <c r="M48" s="120">
        <f t="shared" si="30"/>
        <v>2412</v>
      </c>
      <c r="N48" s="120">
        <f t="shared" ref="N48:N51" si="35">I48*L48</f>
        <v>960</v>
      </c>
      <c r="O48" s="120">
        <f t="shared" si="31"/>
        <v>3372</v>
      </c>
      <c r="P48" s="120">
        <f t="shared" si="32"/>
        <v>562</v>
      </c>
    </row>
    <row r="49" ht="13.5" customHeight="1" spans="1:16">
      <c r="A49" s="98" t="s">
        <v>91</v>
      </c>
      <c r="B49" s="99" t="s">
        <v>111</v>
      </c>
      <c r="C49" s="100" t="s">
        <v>112</v>
      </c>
      <c r="D49" s="100" t="s">
        <v>109</v>
      </c>
      <c r="E49" s="99">
        <f>VLOOKUP(C49,M序列!$C$4:$O$22,5,0)</f>
        <v>6100</v>
      </c>
      <c r="F49" s="99">
        <f>VLOOKUP(C49,M序列!$C$4:$O$22,2,0)</f>
        <v>2440</v>
      </c>
      <c r="G49" s="99">
        <f>VLOOKUP(C49,M序列!$C$4:$O$22,3,0)</f>
        <v>1830</v>
      </c>
      <c r="H49" s="99">
        <f>VLOOKUP(C49,M序列!$C$4:$O$22,4,0)</f>
        <v>1830</v>
      </c>
      <c r="I49" s="99">
        <f>VLOOKUP(C49,M序列!$C$4:$O$22,13,0)</f>
        <v>700</v>
      </c>
      <c r="J49" s="99">
        <f t="shared" si="28"/>
        <v>2530</v>
      </c>
      <c r="K49" s="118">
        <v>80</v>
      </c>
      <c r="L49" s="119">
        <f t="shared" si="34"/>
        <v>0.9</v>
      </c>
      <c r="M49" s="120">
        <f t="shared" si="30"/>
        <v>1647</v>
      </c>
      <c r="N49" s="120">
        <f t="shared" si="35"/>
        <v>630</v>
      </c>
      <c r="O49" s="120">
        <f t="shared" si="31"/>
        <v>2277</v>
      </c>
      <c r="P49" s="120">
        <f t="shared" si="32"/>
        <v>-253</v>
      </c>
    </row>
    <row r="50" ht="13.5" customHeight="1" spans="1:16">
      <c r="A50" s="98" t="s">
        <v>91</v>
      </c>
      <c r="B50" s="99" t="s">
        <v>113</v>
      </c>
      <c r="C50" s="100" t="s">
        <v>112</v>
      </c>
      <c r="D50" s="100" t="s">
        <v>109</v>
      </c>
      <c r="E50" s="99">
        <f>VLOOKUP(C50,M序列!$C$4:$O$22,5,0)</f>
        <v>6100</v>
      </c>
      <c r="F50" s="99">
        <f>VLOOKUP(C50,M序列!$C$4:$O$22,2,0)</f>
        <v>2440</v>
      </c>
      <c r="G50" s="99">
        <f>VLOOKUP(C50,M序列!$C$4:$O$22,3,0)</f>
        <v>1830</v>
      </c>
      <c r="H50" s="99">
        <f>VLOOKUP(C50,M序列!$C$4:$O$22,4,0)</f>
        <v>1830</v>
      </c>
      <c r="I50" s="99">
        <f>VLOOKUP(C50,M序列!$C$4:$O$22,13,0)</f>
        <v>700</v>
      </c>
      <c r="J50" s="99">
        <f t="shared" si="28"/>
        <v>2530</v>
      </c>
      <c r="K50" s="118">
        <v>80</v>
      </c>
      <c r="L50" s="119">
        <f t="shared" si="34"/>
        <v>0.9</v>
      </c>
      <c r="M50" s="120">
        <f t="shared" si="30"/>
        <v>1647</v>
      </c>
      <c r="N50" s="120">
        <f t="shared" si="35"/>
        <v>630</v>
      </c>
      <c r="O50" s="120">
        <f t="shared" si="31"/>
        <v>2277</v>
      </c>
      <c r="P50" s="120">
        <f t="shared" si="32"/>
        <v>-253</v>
      </c>
    </row>
    <row r="51" s="91" customFormat="1" ht="13.5" customHeight="1" spans="1:17">
      <c r="A51" s="110" t="s">
        <v>91</v>
      </c>
      <c r="B51" s="111" t="s">
        <v>114</v>
      </c>
      <c r="C51" s="112" t="s">
        <v>96</v>
      </c>
      <c r="D51" s="112" t="s">
        <v>94</v>
      </c>
      <c r="E51" s="111">
        <f>VLOOKUP(C51,M序列!$C$4:$O$22,5,0)</f>
        <v>3400</v>
      </c>
      <c r="F51" s="111">
        <f>VLOOKUP(C51,M序列!$C$4:$O$22,2,0)</f>
        <v>1360</v>
      </c>
      <c r="G51" s="111">
        <f>VLOOKUP(C51,M序列!$C$4:$O$22,3,0)</f>
        <v>1020</v>
      </c>
      <c r="H51" s="111">
        <f>VLOOKUP(C51,M序列!$C$4:$O$22,4,0)</f>
        <v>1020</v>
      </c>
      <c r="I51" s="111">
        <f>VLOOKUP(C51,M序列!$C$4:$O$22,13,0)</f>
        <v>300</v>
      </c>
      <c r="J51" s="111">
        <f t="shared" si="28"/>
        <v>1320</v>
      </c>
      <c r="K51" s="129" t="s">
        <v>115</v>
      </c>
      <c r="L51" s="132">
        <v>0.85</v>
      </c>
      <c r="M51" s="131">
        <f t="shared" si="30"/>
        <v>867</v>
      </c>
      <c r="N51" s="131">
        <f t="shared" si="35"/>
        <v>255</v>
      </c>
      <c r="O51" s="131">
        <f t="shared" si="31"/>
        <v>1122</v>
      </c>
      <c r="P51" s="131">
        <f t="shared" si="32"/>
        <v>-198</v>
      </c>
      <c r="Q51" s="135" t="s">
        <v>116</v>
      </c>
    </row>
    <row r="52" ht="13.5" customHeight="1" spans="1:17">
      <c r="A52" s="98" t="s">
        <v>117</v>
      </c>
      <c r="B52" s="99" t="s">
        <v>118</v>
      </c>
      <c r="C52" s="100" t="s">
        <v>27</v>
      </c>
      <c r="D52" s="100" t="s">
        <v>20</v>
      </c>
      <c r="E52" s="99">
        <f>VLOOKUP(C52,S序列!$B$4:$J$27,6,0)</f>
        <v>3600</v>
      </c>
      <c r="F52" s="99">
        <f>VLOOKUP(C52,S序列!$B$4:$J$27,2,0)</f>
        <v>1440</v>
      </c>
      <c r="G52" s="99">
        <f>VLOOKUP(C52,S序列!$B$4:$J$27,3,0)</f>
        <v>1080</v>
      </c>
      <c r="H52" s="99">
        <f>VLOOKUP(C52,S序列!$B$4:$J$27,4,0)</f>
        <v>1080</v>
      </c>
      <c r="I52" s="99">
        <f>VLOOKUP(C52,S序列!$B$4:$J$27,9,0)</f>
        <v>400</v>
      </c>
      <c r="J52" s="99">
        <f t="shared" si="28"/>
        <v>1480</v>
      </c>
      <c r="K52" s="118">
        <v>80</v>
      </c>
      <c r="L52" s="119">
        <f t="shared" si="29"/>
        <v>0.9</v>
      </c>
      <c r="M52" s="120">
        <f t="shared" si="30"/>
        <v>972</v>
      </c>
      <c r="N52" s="120">
        <f t="shared" si="2"/>
        <v>360</v>
      </c>
      <c r="O52" s="120">
        <f t="shared" si="31"/>
        <v>1332</v>
      </c>
      <c r="P52" s="120">
        <f t="shared" si="32"/>
        <v>-148</v>
      </c>
      <c r="Q52" s="134" t="s">
        <v>119</v>
      </c>
    </row>
    <row r="53" s="91" customFormat="1" ht="13.5" customHeight="1" spans="1:17">
      <c r="A53" s="110" t="s">
        <v>117</v>
      </c>
      <c r="B53" s="111" t="s">
        <v>120</v>
      </c>
      <c r="C53" s="112" t="s">
        <v>27</v>
      </c>
      <c r="D53" s="112" t="s">
        <v>20</v>
      </c>
      <c r="E53" s="111">
        <f>VLOOKUP(C53,S序列!$B$4:$J$27,6,0)</f>
        <v>3600</v>
      </c>
      <c r="F53" s="111">
        <f>VLOOKUP(C53,S序列!$B$4:$J$27,2,0)</f>
        <v>1440</v>
      </c>
      <c r="G53" s="111">
        <f>VLOOKUP(C53,S序列!$B$4:$J$27,3,0)</f>
        <v>1080</v>
      </c>
      <c r="H53" s="111">
        <f>VLOOKUP(C53,S序列!$B$4:$J$27,4,0)</f>
        <v>1080</v>
      </c>
      <c r="I53" s="111">
        <f>VLOOKUP(C53,S序列!$B$4:$J$27,9,0)</f>
        <v>400</v>
      </c>
      <c r="J53" s="111">
        <f t="shared" si="28"/>
        <v>1480</v>
      </c>
      <c r="K53" s="129">
        <v>85</v>
      </c>
      <c r="L53" s="130">
        <f t="shared" si="29"/>
        <v>1</v>
      </c>
      <c r="M53" s="131">
        <f t="shared" si="30"/>
        <v>1080</v>
      </c>
      <c r="N53" s="131">
        <f t="shared" si="2"/>
        <v>400</v>
      </c>
      <c r="O53" s="131">
        <f t="shared" si="31"/>
        <v>1480</v>
      </c>
      <c r="P53" s="131">
        <f t="shared" si="32"/>
        <v>0</v>
      </c>
      <c r="Q53" s="136" t="s">
        <v>121</v>
      </c>
    </row>
    <row r="54" ht="13.5" customHeight="1" spans="1:17">
      <c r="A54" s="113" t="s">
        <v>122</v>
      </c>
      <c r="B54" s="114" t="s">
        <v>123</v>
      </c>
      <c r="C54" s="103" t="s">
        <v>27</v>
      </c>
      <c r="D54" s="103" t="s">
        <v>20</v>
      </c>
      <c r="E54" s="102">
        <f>VLOOKUP(C54,S序列!$B$4:$J$27,6,0)</f>
        <v>3600</v>
      </c>
      <c r="F54" s="102">
        <f>VLOOKUP(C54,S序列!$B$4:$J$27,2,0)</f>
        <v>1440</v>
      </c>
      <c r="G54" s="102">
        <f>VLOOKUP(C54,S序列!$B$4:$J$27,3,0)</f>
        <v>1080</v>
      </c>
      <c r="H54" s="102">
        <f>VLOOKUP(C54,S序列!$B$4:$J$27,4,0)</f>
        <v>1080</v>
      </c>
      <c r="I54" s="102">
        <f>VLOOKUP(C54,S序列!$B$4:$J$27,9,0)</f>
        <v>400</v>
      </c>
      <c r="J54" s="102">
        <f t="shared" si="28"/>
        <v>1480</v>
      </c>
      <c r="K54" s="122">
        <v>85</v>
      </c>
      <c r="L54" s="123">
        <f t="shared" si="29"/>
        <v>1</v>
      </c>
      <c r="M54" s="124">
        <f t="shared" si="30"/>
        <v>1080</v>
      </c>
      <c r="N54" s="124">
        <f t="shared" si="2"/>
        <v>400</v>
      </c>
      <c r="O54" s="124">
        <f t="shared" si="31"/>
        <v>1480</v>
      </c>
      <c r="P54" s="124">
        <f t="shared" si="32"/>
        <v>0</v>
      </c>
      <c r="Q54" s="88" t="s">
        <v>56</v>
      </c>
    </row>
    <row r="55" s="88" customFormat="1" ht="13.5" customHeight="1" spans="1:17">
      <c r="A55" s="98" t="s">
        <v>72</v>
      </c>
      <c r="B55" s="99" t="s">
        <v>124</v>
      </c>
      <c r="C55" s="100" t="s">
        <v>25</v>
      </c>
      <c r="D55" s="100" t="s">
        <v>20</v>
      </c>
      <c r="E55" s="99">
        <f>VLOOKUP(C55,S序列!$B$4:$J$27,6,0)</f>
        <v>3800</v>
      </c>
      <c r="F55" s="99">
        <f>VLOOKUP(C55,S序列!$B$4:$J$27,2,0)</f>
        <v>1520</v>
      </c>
      <c r="G55" s="99">
        <f>VLOOKUP(C55,S序列!$B$4:$J$27,3,0)</f>
        <v>1140</v>
      </c>
      <c r="H55" s="99">
        <f>VLOOKUP(C55,S序列!$B$4:$J$27,4,0)</f>
        <v>1140</v>
      </c>
      <c r="I55" s="99">
        <f>VLOOKUP(C55,S序列!$B$4:$J$27,9,0)</f>
        <v>500</v>
      </c>
      <c r="J55" s="99">
        <f t="shared" si="28"/>
        <v>1640</v>
      </c>
      <c r="K55" s="118">
        <v>85</v>
      </c>
      <c r="L55" s="119">
        <f t="shared" si="29"/>
        <v>1</v>
      </c>
      <c r="M55" s="120">
        <f t="shared" si="30"/>
        <v>1140</v>
      </c>
      <c r="N55" s="120">
        <f t="shared" si="2"/>
        <v>500</v>
      </c>
      <c r="O55" s="120">
        <f t="shared" si="31"/>
        <v>1640</v>
      </c>
      <c r="P55" s="120">
        <f t="shared" si="32"/>
        <v>0</v>
      </c>
      <c r="Q55" s="134"/>
    </row>
    <row r="56" ht="13.5" customHeight="1" spans="1:16">
      <c r="A56" s="100" t="s">
        <v>125</v>
      </c>
      <c r="B56" s="99" t="s">
        <v>126</v>
      </c>
      <c r="C56" s="100" t="s">
        <v>25</v>
      </c>
      <c r="D56" s="100" t="s">
        <v>20</v>
      </c>
      <c r="E56" s="99">
        <f>VLOOKUP(C56,S序列!$B$4:$J$27,6,0)</f>
        <v>3800</v>
      </c>
      <c r="F56" s="99">
        <f>VLOOKUP(C56,S序列!$B$4:$J$27,2,0)</f>
        <v>1520</v>
      </c>
      <c r="G56" s="99">
        <f>VLOOKUP(C56,S序列!$B$4:$J$27,3,0)</f>
        <v>1140</v>
      </c>
      <c r="H56" s="99">
        <f>VLOOKUP(C56,S序列!$B$4:$J$27,4,0)</f>
        <v>1140</v>
      </c>
      <c r="I56" s="99">
        <f>VLOOKUP(C56,S序列!$B$4:$J$27,9,0)</f>
        <v>500</v>
      </c>
      <c r="J56" s="99">
        <f t="shared" si="28"/>
        <v>1640</v>
      </c>
      <c r="K56" s="118">
        <v>85</v>
      </c>
      <c r="L56" s="119">
        <f t="shared" si="29"/>
        <v>1</v>
      </c>
      <c r="M56" s="120">
        <f t="shared" ref="M56" si="36">H56*L56</f>
        <v>1140</v>
      </c>
      <c r="N56" s="120">
        <f t="shared" ref="N56" si="37">I56*L56</f>
        <v>500</v>
      </c>
      <c r="O56" s="120">
        <f t="shared" si="31"/>
        <v>1640</v>
      </c>
      <c r="P56" s="120">
        <f t="shared" si="32"/>
        <v>0</v>
      </c>
    </row>
    <row r="57" ht="13.5" customHeight="1" spans="1:16">
      <c r="A57" s="98" t="s">
        <v>72</v>
      </c>
      <c r="B57" s="99" t="s">
        <v>127</v>
      </c>
      <c r="C57" s="100" t="s">
        <v>36</v>
      </c>
      <c r="D57" s="100" t="s">
        <v>20</v>
      </c>
      <c r="E57" s="99">
        <f>VLOOKUP(C57,S序列!$B$4:$J$27,6,0)</f>
        <v>3200</v>
      </c>
      <c r="F57" s="99">
        <f>VLOOKUP(C57,S序列!$B$4:$J$27,2,0)</f>
        <v>1280</v>
      </c>
      <c r="G57" s="99">
        <f>VLOOKUP(C57,S序列!$B$4:$J$27,3,0)</f>
        <v>960</v>
      </c>
      <c r="H57" s="99">
        <f>VLOOKUP(C57,S序列!$B$4:$J$27,4,0)</f>
        <v>960</v>
      </c>
      <c r="I57" s="99">
        <f>VLOOKUP(C57,S序列!$B$4:$J$27,9,0)</f>
        <v>300</v>
      </c>
      <c r="J57" s="99">
        <f t="shared" si="28"/>
        <v>1260</v>
      </c>
      <c r="K57" s="118">
        <v>85</v>
      </c>
      <c r="L57" s="119">
        <f t="shared" ref="L57" si="38">IF(K57&gt;=95,1.2,IF(K57&gt;=90,1.1,IF(K57&gt;=85,1,IF(K57&gt;=80,0.9,IF(K57&gt;0,0.8,0)))))</f>
        <v>1</v>
      </c>
      <c r="M57" s="120">
        <f t="shared" ref="M57:M67" si="39">H57*L57</f>
        <v>960</v>
      </c>
      <c r="N57" s="120">
        <f t="shared" ref="N57" si="40">I57*L57</f>
        <v>300</v>
      </c>
      <c r="O57" s="120">
        <f t="shared" si="31"/>
        <v>1260</v>
      </c>
      <c r="P57" s="120">
        <f t="shared" si="32"/>
        <v>0</v>
      </c>
    </row>
    <row r="58" ht="13.5" customHeight="1" spans="1:16">
      <c r="A58" s="98" t="s">
        <v>128</v>
      </c>
      <c r="B58" s="115" t="s">
        <v>129</v>
      </c>
      <c r="C58" s="100" t="e">
        <v>#N/A</v>
      </c>
      <c r="D58" s="100" t="e">
        <v>#N/A</v>
      </c>
      <c r="E58" s="99" t="e">
        <f>VLOOKUP(C58,S序列!$B$4:$J$27,6,0)</f>
        <v>#N/A</v>
      </c>
      <c r="F58" s="99" t="e">
        <f>VLOOKUP(C58,S序列!$B$4:$J$27,2,0)</f>
        <v>#N/A</v>
      </c>
      <c r="G58" s="99" t="e">
        <f>VLOOKUP(C58,S序列!$B$4:$J$27,3,0)</f>
        <v>#N/A</v>
      </c>
      <c r="H58" s="99" t="e">
        <f>VLOOKUP(C58,S序列!$B$4:$J$27,4,0)</f>
        <v>#N/A</v>
      </c>
      <c r="I58" s="99" t="e">
        <f>VLOOKUP(C58,S序列!$B$4:$J$27,9,0)</f>
        <v>#N/A</v>
      </c>
      <c r="J58" s="99"/>
      <c r="K58" s="118"/>
      <c r="L58" s="119">
        <f t="shared" si="29"/>
        <v>0</v>
      </c>
      <c r="M58" s="120" t="e">
        <f t="shared" si="39"/>
        <v>#N/A</v>
      </c>
      <c r="N58" s="120" t="e">
        <f t="shared" si="2"/>
        <v>#N/A</v>
      </c>
      <c r="O58" s="120" t="e">
        <f t="shared" si="2"/>
        <v>#N/A</v>
      </c>
      <c r="P58" s="120" t="e">
        <f t="shared" si="2"/>
        <v>#N/A</v>
      </c>
    </row>
    <row r="59" spans="1:16">
      <c r="A59" s="98" t="s">
        <v>128</v>
      </c>
      <c r="B59" s="115" t="s">
        <v>130</v>
      </c>
      <c r="C59" s="100" t="e">
        <v>#N/A</v>
      </c>
      <c r="D59" s="100" t="e">
        <v>#N/A</v>
      </c>
      <c r="E59" s="99" t="e">
        <f>VLOOKUP(C59,S序列!$B$4:$J$27,6,0)</f>
        <v>#N/A</v>
      </c>
      <c r="F59" s="99" t="e">
        <f>VLOOKUP(C59,S序列!$B$4:$J$27,2,0)</f>
        <v>#N/A</v>
      </c>
      <c r="G59" s="99" t="e">
        <f>VLOOKUP(C59,S序列!$B$4:$J$27,3,0)</f>
        <v>#N/A</v>
      </c>
      <c r="H59" s="99" t="e">
        <f>VLOOKUP(C59,S序列!$B$4:$J$27,4,0)</f>
        <v>#N/A</v>
      </c>
      <c r="I59" s="99" t="e">
        <f>VLOOKUP(C59,S序列!$B$4:$J$27,9,0)</f>
        <v>#N/A</v>
      </c>
      <c r="J59" s="99"/>
      <c r="K59" s="118"/>
      <c r="L59" s="119">
        <f t="shared" si="29"/>
        <v>0</v>
      </c>
      <c r="M59" s="120" t="e">
        <f t="shared" si="39"/>
        <v>#N/A</v>
      </c>
      <c r="N59" s="120" t="e">
        <f t="shared" si="2"/>
        <v>#N/A</v>
      </c>
      <c r="O59" s="120" t="e">
        <f t="shared" si="2"/>
        <v>#N/A</v>
      </c>
      <c r="P59" s="120" t="e">
        <f t="shared" si="2"/>
        <v>#N/A</v>
      </c>
    </row>
    <row r="60" ht="13.5" customHeight="1" spans="1:16">
      <c r="A60" s="98" t="s">
        <v>128</v>
      </c>
      <c r="B60" s="99" t="s">
        <v>131</v>
      </c>
      <c r="C60" s="100" t="e">
        <v>#N/A</v>
      </c>
      <c r="D60" s="100" t="e">
        <v>#N/A</v>
      </c>
      <c r="E60" s="99" t="e">
        <f>VLOOKUP(C60,S序列!$B$4:$J$27,6,0)</f>
        <v>#N/A</v>
      </c>
      <c r="F60" s="99" t="e">
        <f>VLOOKUP(C60,S序列!$B$4:$J$27,2,0)</f>
        <v>#N/A</v>
      </c>
      <c r="G60" s="99" t="e">
        <f>VLOOKUP(C60,S序列!$B$4:$J$27,3,0)</f>
        <v>#N/A</v>
      </c>
      <c r="H60" s="99" t="e">
        <f>VLOOKUP(C60,S序列!$B$4:$J$27,4,0)</f>
        <v>#N/A</v>
      </c>
      <c r="I60" s="99" t="e">
        <f>VLOOKUP(C60,S序列!$B$4:$J$27,9,0)</f>
        <v>#N/A</v>
      </c>
      <c r="J60" s="99"/>
      <c r="K60" s="118"/>
      <c r="L60" s="119">
        <f t="shared" si="29"/>
        <v>0</v>
      </c>
      <c r="M60" s="120" t="e">
        <f t="shared" si="39"/>
        <v>#N/A</v>
      </c>
      <c r="N60" s="120" t="e">
        <f t="shared" si="2"/>
        <v>#N/A</v>
      </c>
      <c r="O60" s="120" t="e">
        <f t="shared" si="2"/>
        <v>#N/A</v>
      </c>
      <c r="P60" s="120" t="e">
        <f t="shared" si="2"/>
        <v>#N/A</v>
      </c>
    </row>
    <row r="61" spans="1:16">
      <c r="A61" s="98" t="s">
        <v>132</v>
      </c>
      <c r="B61" s="99" t="s">
        <v>133</v>
      </c>
      <c r="C61" s="100" t="e">
        <v>#N/A</v>
      </c>
      <c r="D61" s="100" t="e">
        <v>#N/A</v>
      </c>
      <c r="E61" s="99" t="e">
        <f>VLOOKUP(C61,S序列!$B$4:$J$27,6,0)</f>
        <v>#N/A</v>
      </c>
      <c r="F61" s="99" t="e">
        <f>VLOOKUP(C61,S序列!$B$4:$J$27,2,0)</f>
        <v>#N/A</v>
      </c>
      <c r="G61" s="99" t="e">
        <f>VLOOKUP(C61,S序列!$B$4:$J$27,3,0)</f>
        <v>#N/A</v>
      </c>
      <c r="H61" s="99" t="e">
        <f>VLOOKUP(C61,S序列!$B$4:$J$27,4,0)</f>
        <v>#N/A</v>
      </c>
      <c r="I61" s="99" t="e">
        <f>VLOOKUP(C61,S序列!$B$4:$J$27,9,0)</f>
        <v>#N/A</v>
      </c>
      <c r="J61" s="99"/>
      <c r="K61" s="118"/>
      <c r="L61" s="119">
        <f t="shared" si="29"/>
        <v>0</v>
      </c>
      <c r="M61" s="120" t="e">
        <f t="shared" si="39"/>
        <v>#N/A</v>
      </c>
      <c r="N61" s="120" t="e">
        <f t="shared" si="2"/>
        <v>#N/A</v>
      </c>
      <c r="O61" s="120" t="e">
        <f t="shared" si="2"/>
        <v>#N/A</v>
      </c>
      <c r="P61" s="120" t="e">
        <f t="shared" si="2"/>
        <v>#N/A</v>
      </c>
    </row>
    <row r="62" ht="13.5" customHeight="1" spans="1:16">
      <c r="A62" s="98" t="s">
        <v>132</v>
      </c>
      <c r="B62" s="115" t="s">
        <v>134</v>
      </c>
      <c r="C62" s="100" t="e">
        <v>#N/A</v>
      </c>
      <c r="D62" s="100" t="e">
        <v>#N/A</v>
      </c>
      <c r="E62" s="99" t="e">
        <f>VLOOKUP(C62,S序列!$B$4:$J$27,6,0)</f>
        <v>#N/A</v>
      </c>
      <c r="F62" s="99" t="e">
        <f>VLOOKUP(C62,S序列!$B$4:$J$27,2,0)</f>
        <v>#N/A</v>
      </c>
      <c r="G62" s="99" t="e">
        <f>VLOOKUP(C62,S序列!$B$4:$J$27,3,0)</f>
        <v>#N/A</v>
      </c>
      <c r="H62" s="99" t="e">
        <f>VLOOKUP(C62,S序列!$B$4:$J$27,4,0)</f>
        <v>#N/A</v>
      </c>
      <c r="I62" s="99" t="e">
        <f>VLOOKUP(C62,S序列!$B$4:$J$27,9,0)</f>
        <v>#N/A</v>
      </c>
      <c r="J62" s="99"/>
      <c r="K62" s="118"/>
      <c r="L62" s="119">
        <f t="shared" si="29"/>
        <v>0</v>
      </c>
      <c r="M62" s="120" t="e">
        <f t="shared" si="39"/>
        <v>#N/A</v>
      </c>
      <c r="N62" s="120" t="e">
        <f t="shared" si="2"/>
        <v>#N/A</v>
      </c>
      <c r="O62" s="120" t="e">
        <f t="shared" si="2"/>
        <v>#N/A</v>
      </c>
      <c r="P62" s="120" t="e">
        <f t="shared" si="2"/>
        <v>#N/A</v>
      </c>
    </row>
    <row r="63" ht="13.5" customHeight="1" spans="1:16">
      <c r="A63" s="98" t="s">
        <v>132</v>
      </c>
      <c r="B63" s="115" t="s">
        <v>135</v>
      </c>
      <c r="C63" s="100" t="e">
        <v>#N/A</v>
      </c>
      <c r="D63" s="100" t="e">
        <v>#N/A</v>
      </c>
      <c r="E63" s="99" t="e">
        <f>VLOOKUP(C63,S序列!$B$4:$J$27,6,0)</f>
        <v>#N/A</v>
      </c>
      <c r="F63" s="99" t="e">
        <f>VLOOKUP(C63,S序列!$B$4:$J$27,2,0)</f>
        <v>#N/A</v>
      </c>
      <c r="G63" s="99" t="e">
        <f>VLOOKUP(C63,S序列!$B$4:$J$27,3,0)</f>
        <v>#N/A</v>
      </c>
      <c r="H63" s="99" t="e">
        <f>VLOOKUP(C63,S序列!$B$4:$J$27,4,0)</f>
        <v>#N/A</v>
      </c>
      <c r="I63" s="99" t="e">
        <f>VLOOKUP(C63,S序列!$B$4:$J$27,9,0)</f>
        <v>#N/A</v>
      </c>
      <c r="J63" s="99"/>
      <c r="K63" s="118"/>
      <c r="L63" s="119">
        <f t="shared" si="29"/>
        <v>0</v>
      </c>
      <c r="M63" s="120" t="e">
        <f t="shared" si="39"/>
        <v>#N/A</v>
      </c>
      <c r="N63" s="120" t="e">
        <f t="shared" si="2"/>
        <v>#N/A</v>
      </c>
      <c r="O63" s="120" t="e">
        <f t="shared" si="2"/>
        <v>#N/A</v>
      </c>
      <c r="P63" s="120" t="e">
        <f t="shared" si="2"/>
        <v>#N/A</v>
      </c>
    </row>
    <row r="64" ht="13.5" customHeight="1" spans="1:16">
      <c r="A64" s="98" t="s">
        <v>132</v>
      </c>
      <c r="B64" s="115" t="s">
        <v>136</v>
      </c>
      <c r="C64" s="100" t="e">
        <v>#N/A</v>
      </c>
      <c r="D64" s="100" t="e">
        <v>#N/A</v>
      </c>
      <c r="E64" s="99" t="e">
        <f>VLOOKUP(C64,S序列!$B$4:$J$27,6,0)</f>
        <v>#N/A</v>
      </c>
      <c r="F64" s="99" t="e">
        <f>VLOOKUP(C64,S序列!$B$4:$J$27,2,0)</f>
        <v>#N/A</v>
      </c>
      <c r="G64" s="99" t="e">
        <f>VLOOKUP(C64,S序列!$B$4:$J$27,3,0)</f>
        <v>#N/A</v>
      </c>
      <c r="H64" s="99" t="e">
        <f>VLOOKUP(C64,S序列!$B$4:$J$27,4,0)</f>
        <v>#N/A</v>
      </c>
      <c r="I64" s="99" t="e">
        <f>VLOOKUP(C64,S序列!$B$4:$J$27,9,0)</f>
        <v>#N/A</v>
      </c>
      <c r="J64" s="99"/>
      <c r="K64" s="118"/>
      <c r="L64" s="119">
        <f t="shared" si="29"/>
        <v>0</v>
      </c>
      <c r="M64" s="120" t="e">
        <f t="shared" si="39"/>
        <v>#N/A</v>
      </c>
      <c r="N64" s="120" t="e">
        <f t="shared" si="2"/>
        <v>#N/A</v>
      </c>
      <c r="O64" s="120" t="e">
        <f t="shared" si="2"/>
        <v>#N/A</v>
      </c>
      <c r="P64" s="120" t="e">
        <f t="shared" si="2"/>
        <v>#N/A</v>
      </c>
    </row>
    <row r="65" ht="13.5" customHeight="1" spans="1:16">
      <c r="A65" s="98" t="s">
        <v>132</v>
      </c>
      <c r="B65" s="115" t="s">
        <v>137</v>
      </c>
      <c r="C65" s="100" t="e">
        <v>#N/A</v>
      </c>
      <c r="D65" s="100" t="e">
        <v>#N/A</v>
      </c>
      <c r="E65" s="99" t="e">
        <f>VLOOKUP(C65,S序列!$B$4:$J$27,6,0)</f>
        <v>#N/A</v>
      </c>
      <c r="F65" s="99" t="e">
        <f>VLOOKUP(C65,S序列!$B$4:$J$27,2,0)</f>
        <v>#N/A</v>
      </c>
      <c r="G65" s="99" t="e">
        <f>VLOOKUP(C65,S序列!$B$4:$J$27,3,0)</f>
        <v>#N/A</v>
      </c>
      <c r="H65" s="99" t="e">
        <f>VLOOKUP(C65,S序列!$B$4:$J$27,4,0)</f>
        <v>#N/A</v>
      </c>
      <c r="I65" s="99" t="e">
        <f>VLOOKUP(C65,S序列!$B$4:$J$27,9,0)</f>
        <v>#N/A</v>
      </c>
      <c r="J65" s="99"/>
      <c r="K65" s="118"/>
      <c r="L65" s="119">
        <f t="shared" si="29"/>
        <v>0</v>
      </c>
      <c r="M65" s="120" t="e">
        <f t="shared" si="39"/>
        <v>#N/A</v>
      </c>
      <c r="N65" s="120" t="e">
        <f t="shared" si="2"/>
        <v>#N/A</v>
      </c>
      <c r="O65" s="120" t="e">
        <f t="shared" si="2"/>
        <v>#N/A</v>
      </c>
      <c r="P65" s="120" t="e">
        <f t="shared" si="2"/>
        <v>#N/A</v>
      </c>
    </row>
    <row r="66" spans="1:16">
      <c r="A66" s="107" t="s">
        <v>138</v>
      </c>
      <c r="B66" s="115" t="s">
        <v>139</v>
      </c>
      <c r="C66" s="100" t="e">
        <v>#N/A</v>
      </c>
      <c r="D66" s="100" t="e">
        <v>#N/A</v>
      </c>
      <c r="E66" s="99" t="e">
        <f>VLOOKUP(C66,S序列!$B$4:$J$27,6,0)</f>
        <v>#N/A</v>
      </c>
      <c r="F66" s="99" t="e">
        <f>VLOOKUP(C66,S序列!$B$4:$J$27,2,0)</f>
        <v>#N/A</v>
      </c>
      <c r="G66" s="99" t="e">
        <f>VLOOKUP(C66,S序列!$B$4:$J$27,3,0)</f>
        <v>#N/A</v>
      </c>
      <c r="H66" s="99" t="e">
        <f>VLOOKUP(C66,S序列!$B$4:$J$27,4,0)</f>
        <v>#N/A</v>
      </c>
      <c r="I66" s="99" t="e">
        <f>VLOOKUP(C66,S序列!$B$4:$J$27,9,0)</f>
        <v>#N/A</v>
      </c>
      <c r="J66" s="99"/>
      <c r="K66" s="118"/>
      <c r="L66" s="119">
        <f t="shared" si="29"/>
        <v>0</v>
      </c>
      <c r="M66" s="120" t="e">
        <f t="shared" si="39"/>
        <v>#N/A</v>
      </c>
      <c r="N66" s="120" t="e">
        <f t="shared" si="2"/>
        <v>#N/A</v>
      </c>
      <c r="O66" s="120" t="e">
        <f t="shared" si="2"/>
        <v>#N/A</v>
      </c>
      <c r="P66" s="120" t="e">
        <f t="shared" si="2"/>
        <v>#N/A</v>
      </c>
    </row>
    <row r="67" spans="1:16">
      <c r="A67" s="137"/>
      <c r="B67" s="108" t="s">
        <v>140</v>
      </c>
      <c r="C67" s="100" t="e">
        <v>#N/A</v>
      </c>
      <c r="D67" s="100" t="e">
        <v>#N/A</v>
      </c>
      <c r="E67" s="99" t="e">
        <f>VLOOKUP(C67,S序列!$B$4:$J$27,6,0)</f>
        <v>#N/A</v>
      </c>
      <c r="F67" s="99" t="e">
        <f>VLOOKUP(C67,S序列!$B$4:$J$27,2,0)</f>
        <v>#N/A</v>
      </c>
      <c r="G67" s="99" t="e">
        <f>VLOOKUP(C67,S序列!$B$4:$J$27,3,0)</f>
        <v>#N/A</v>
      </c>
      <c r="H67" s="99" t="e">
        <f>VLOOKUP(C67,S序列!$B$4:$J$27,4,0)</f>
        <v>#N/A</v>
      </c>
      <c r="I67" s="99" t="e">
        <f>VLOOKUP(C67,S序列!$B$4:$J$27,9,0)</f>
        <v>#N/A</v>
      </c>
      <c r="J67" s="99"/>
      <c r="K67" s="118"/>
      <c r="L67" s="119">
        <f t="shared" si="29"/>
        <v>0</v>
      </c>
      <c r="M67" s="120" t="e">
        <f t="shared" si="39"/>
        <v>#N/A</v>
      </c>
      <c r="N67" s="120" t="e">
        <f t="shared" si="2"/>
        <v>#N/A</v>
      </c>
      <c r="O67" s="120" t="e">
        <f t="shared" si="2"/>
        <v>#N/A</v>
      </c>
      <c r="P67" s="120" t="e">
        <f t="shared" si="2"/>
        <v>#N/A</v>
      </c>
    </row>
    <row r="71" ht="13.5" spans="1:10">
      <c r="A71" s="138" t="s">
        <v>141</v>
      </c>
      <c r="B71" s="138" t="s">
        <v>142</v>
      </c>
      <c r="C71" s="138" t="s">
        <v>143</v>
      </c>
      <c r="D71" s="138" t="s">
        <v>144</v>
      </c>
      <c r="E71" s="138" t="s">
        <v>145</v>
      </c>
      <c r="F71" s="138" t="s">
        <v>146</v>
      </c>
      <c r="G71" s="138" t="s">
        <v>147</v>
      </c>
      <c r="J71" s="141"/>
    </row>
    <row r="72" ht="13.5" spans="1:10">
      <c r="A72" s="139" t="s">
        <v>148</v>
      </c>
      <c r="B72" s="139">
        <v>0.8</v>
      </c>
      <c r="C72" s="139">
        <v>0.9</v>
      </c>
      <c r="D72" s="139">
        <v>1</v>
      </c>
      <c r="E72" s="139">
        <v>1.1</v>
      </c>
      <c r="F72" s="139">
        <v>1.2</v>
      </c>
      <c r="G72" s="139"/>
      <c r="J72" s="141"/>
    </row>
    <row r="73" ht="13.5" spans="1:10">
      <c r="A73" s="139" t="s">
        <v>149</v>
      </c>
      <c r="B73" s="139">
        <v>2.2</v>
      </c>
      <c r="C73" s="139">
        <v>3.4</v>
      </c>
      <c r="D73" s="139">
        <v>3.2</v>
      </c>
      <c r="E73" s="139">
        <v>5.8</v>
      </c>
      <c r="F73" s="139">
        <v>5</v>
      </c>
      <c r="G73" s="139">
        <f>SUM(B73:F73)</f>
        <v>19.6</v>
      </c>
      <c r="J73" s="141"/>
    </row>
    <row r="74" ht="13.5" spans="1:10">
      <c r="A74" s="139" t="s">
        <v>150</v>
      </c>
      <c r="B74" s="139">
        <f>B73*B72</f>
        <v>1.76</v>
      </c>
      <c r="C74" s="139">
        <f t="shared" ref="C74:H74" si="41">C73*C72</f>
        <v>3.06</v>
      </c>
      <c r="D74" s="139">
        <f t="shared" si="41"/>
        <v>3.2</v>
      </c>
      <c r="E74" s="139">
        <f t="shared" si="41"/>
        <v>6.38</v>
      </c>
      <c r="F74" s="139">
        <f t="shared" si="41"/>
        <v>6</v>
      </c>
      <c r="G74" s="139">
        <f>SUM(B74:F74)</f>
        <v>20.4</v>
      </c>
      <c r="J74" s="141"/>
    </row>
    <row r="75" ht="13.5" spans="1:10">
      <c r="A75" s="139"/>
      <c r="B75" s="139"/>
      <c r="C75" s="139"/>
      <c r="D75" s="139"/>
      <c r="E75" s="139"/>
      <c r="F75" s="140" t="s">
        <v>151</v>
      </c>
      <c r="G75" s="139">
        <f>G74-G73</f>
        <v>0.799999999999997</v>
      </c>
      <c r="J75" s="141"/>
    </row>
  </sheetData>
  <autoFilter ref="A2:S67">
    <extLst/>
  </autoFilter>
  <mergeCells count="2">
    <mergeCell ref="A1:N1"/>
    <mergeCell ref="A66:A6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zoomScale="145" zoomScaleNormal="145" workbookViewId="0">
      <selection activeCell="I13" sqref="I13"/>
    </sheetView>
  </sheetViews>
  <sheetFormatPr defaultColWidth="9" defaultRowHeight="13.5"/>
  <cols>
    <col min="1" max="7" width="9" style="1"/>
    <col min="8" max="8" width="4.65" style="1" customWidth="1"/>
    <col min="9" max="9" width="4.65" style="66" customWidth="1"/>
    <col min="10" max="11" width="6.2" style="1" customWidth="1"/>
    <col min="12" max="12" width="4.75" style="1" customWidth="1"/>
    <col min="13" max="13" width="9" style="1"/>
    <col min="14" max="14" width="9.625" style="1" customWidth="1"/>
    <col min="15" max="265" width="9" style="1"/>
    <col min="266" max="267" width="9.625" style="1" customWidth="1"/>
    <col min="268" max="268" width="4.75" style="1" customWidth="1"/>
    <col min="269" max="269" width="9" style="1"/>
    <col min="270" max="270" width="9.625" style="1" customWidth="1"/>
    <col min="271" max="521" width="9" style="1"/>
    <col min="522" max="523" width="9.625" style="1" customWidth="1"/>
    <col min="524" max="524" width="4.75" style="1" customWidth="1"/>
    <col min="525" max="525" width="9" style="1"/>
    <col min="526" max="526" width="9.625" style="1" customWidth="1"/>
    <col min="527" max="777" width="9" style="1"/>
    <col min="778" max="779" width="9.625" style="1" customWidth="1"/>
    <col min="780" max="780" width="4.75" style="1" customWidth="1"/>
    <col min="781" max="781" width="9" style="1"/>
    <col min="782" max="782" width="9.625" style="1" customWidth="1"/>
    <col min="783" max="1033" width="9" style="1"/>
    <col min="1034" max="1035" width="9.625" style="1" customWidth="1"/>
    <col min="1036" max="1036" width="4.75" style="1" customWidth="1"/>
    <col min="1037" max="1037" width="9" style="1"/>
    <col min="1038" max="1038" width="9.625" style="1" customWidth="1"/>
    <col min="1039" max="1289" width="9" style="1"/>
    <col min="1290" max="1291" width="9.625" style="1" customWidth="1"/>
    <col min="1292" max="1292" width="4.75" style="1" customWidth="1"/>
    <col min="1293" max="1293" width="9" style="1"/>
    <col min="1294" max="1294" width="9.625" style="1" customWidth="1"/>
    <col min="1295" max="1545" width="9" style="1"/>
    <col min="1546" max="1547" width="9.625" style="1" customWidth="1"/>
    <col min="1548" max="1548" width="4.75" style="1" customWidth="1"/>
    <col min="1549" max="1549" width="9" style="1"/>
    <col min="1550" max="1550" width="9.625" style="1" customWidth="1"/>
    <col min="1551" max="1801" width="9" style="1"/>
    <col min="1802" max="1803" width="9.625" style="1" customWidth="1"/>
    <col min="1804" max="1804" width="4.75" style="1" customWidth="1"/>
    <col min="1805" max="1805" width="9" style="1"/>
    <col min="1806" max="1806" width="9.625" style="1" customWidth="1"/>
    <col min="1807" max="2057" width="9" style="1"/>
    <col min="2058" max="2059" width="9.625" style="1" customWidth="1"/>
    <col min="2060" max="2060" width="4.75" style="1" customWidth="1"/>
    <col min="2061" max="2061" width="9" style="1"/>
    <col min="2062" max="2062" width="9.625" style="1" customWidth="1"/>
    <col min="2063" max="2313" width="9" style="1"/>
    <col min="2314" max="2315" width="9.625" style="1" customWidth="1"/>
    <col min="2316" max="2316" width="4.75" style="1" customWidth="1"/>
    <col min="2317" max="2317" width="9" style="1"/>
    <col min="2318" max="2318" width="9.625" style="1" customWidth="1"/>
    <col min="2319" max="2569" width="9" style="1"/>
    <col min="2570" max="2571" width="9.625" style="1" customWidth="1"/>
    <col min="2572" max="2572" width="4.75" style="1" customWidth="1"/>
    <col min="2573" max="2573" width="9" style="1"/>
    <col min="2574" max="2574" width="9.625" style="1" customWidth="1"/>
    <col min="2575" max="2825" width="9" style="1"/>
    <col min="2826" max="2827" width="9.625" style="1" customWidth="1"/>
    <col min="2828" max="2828" width="4.75" style="1" customWidth="1"/>
    <col min="2829" max="2829" width="9" style="1"/>
    <col min="2830" max="2830" width="9.625" style="1" customWidth="1"/>
    <col min="2831" max="3081" width="9" style="1"/>
    <col min="3082" max="3083" width="9.625" style="1" customWidth="1"/>
    <col min="3084" max="3084" width="4.75" style="1" customWidth="1"/>
    <col min="3085" max="3085" width="9" style="1"/>
    <col min="3086" max="3086" width="9.625" style="1" customWidth="1"/>
    <col min="3087" max="3337" width="9" style="1"/>
    <col min="3338" max="3339" width="9.625" style="1" customWidth="1"/>
    <col min="3340" max="3340" width="4.75" style="1" customWidth="1"/>
    <col min="3341" max="3341" width="9" style="1"/>
    <col min="3342" max="3342" width="9.625" style="1" customWidth="1"/>
    <col min="3343" max="3593" width="9" style="1"/>
    <col min="3594" max="3595" width="9.625" style="1" customWidth="1"/>
    <col min="3596" max="3596" width="4.75" style="1" customWidth="1"/>
    <col min="3597" max="3597" width="9" style="1"/>
    <col min="3598" max="3598" width="9.625" style="1" customWidth="1"/>
    <col min="3599" max="3849" width="9" style="1"/>
    <col min="3850" max="3851" width="9.625" style="1" customWidth="1"/>
    <col min="3852" max="3852" width="4.75" style="1" customWidth="1"/>
    <col min="3853" max="3853" width="9" style="1"/>
    <col min="3854" max="3854" width="9.625" style="1" customWidth="1"/>
    <col min="3855" max="4105" width="9" style="1"/>
    <col min="4106" max="4107" width="9.625" style="1" customWidth="1"/>
    <col min="4108" max="4108" width="4.75" style="1" customWidth="1"/>
    <col min="4109" max="4109" width="9" style="1"/>
    <col min="4110" max="4110" width="9.625" style="1" customWidth="1"/>
    <col min="4111" max="4361" width="9" style="1"/>
    <col min="4362" max="4363" width="9.625" style="1" customWidth="1"/>
    <col min="4364" max="4364" width="4.75" style="1" customWidth="1"/>
    <col min="4365" max="4365" width="9" style="1"/>
    <col min="4366" max="4366" width="9.625" style="1" customWidth="1"/>
    <col min="4367" max="4617" width="9" style="1"/>
    <col min="4618" max="4619" width="9.625" style="1" customWidth="1"/>
    <col min="4620" max="4620" width="4.75" style="1" customWidth="1"/>
    <col min="4621" max="4621" width="9" style="1"/>
    <col min="4622" max="4622" width="9.625" style="1" customWidth="1"/>
    <col min="4623" max="4873" width="9" style="1"/>
    <col min="4874" max="4875" width="9.625" style="1" customWidth="1"/>
    <col min="4876" max="4876" width="4.75" style="1" customWidth="1"/>
    <col min="4877" max="4877" width="9" style="1"/>
    <col min="4878" max="4878" width="9.625" style="1" customWidth="1"/>
    <col min="4879" max="5129" width="9" style="1"/>
    <col min="5130" max="5131" width="9.625" style="1" customWidth="1"/>
    <col min="5132" max="5132" width="4.75" style="1" customWidth="1"/>
    <col min="5133" max="5133" width="9" style="1"/>
    <col min="5134" max="5134" width="9.625" style="1" customWidth="1"/>
    <col min="5135" max="5385" width="9" style="1"/>
    <col min="5386" max="5387" width="9.625" style="1" customWidth="1"/>
    <col min="5388" max="5388" width="4.75" style="1" customWidth="1"/>
    <col min="5389" max="5389" width="9" style="1"/>
    <col min="5390" max="5390" width="9.625" style="1" customWidth="1"/>
    <col min="5391" max="5641" width="9" style="1"/>
    <col min="5642" max="5643" width="9.625" style="1" customWidth="1"/>
    <col min="5644" max="5644" width="4.75" style="1" customWidth="1"/>
    <col min="5645" max="5645" width="9" style="1"/>
    <col min="5646" max="5646" width="9.625" style="1" customWidth="1"/>
    <col min="5647" max="5897" width="9" style="1"/>
    <col min="5898" max="5899" width="9.625" style="1" customWidth="1"/>
    <col min="5900" max="5900" width="4.75" style="1" customWidth="1"/>
    <col min="5901" max="5901" width="9" style="1"/>
    <col min="5902" max="5902" width="9.625" style="1" customWidth="1"/>
    <col min="5903" max="6153" width="9" style="1"/>
    <col min="6154" max="6155" width="9.625" style="1" customWidth="1"/>
    <col min="6156" max="6156" width="4.75" style="1" customWidth="1"/>
    <col min="6157" max="6157" width="9" style="1"/>
    <col min="6158" max="6158" width="9.625" style="1" customWidth="1"/>
    <col min="6159" max="6409" width="9" style="1"/>
    <col min="6410" max="6411" width="9.625" style="1" customWidth="1"/>
    <col min="6412" max="6412" width="4.75" style="1" customWidth="1"/>
    <col min="6413" max="6413" width="9" style="1"/>
    <col min="6414" max="6414" width="9.625" style="1" customWidth="1"/>
    <col min="6415" max="6665" width="9" style="1"/>
    <col min="6666" max="6667" width="9.625" style="1" customWidth="1"/>
    <col min="6668" max="6668" width="4.75" style="1" customWidth="1"/>
    <col min="6669" max="6669" width="9" style="1"/>
    <col min="6670" max="6670" width="9.625" style="1" customWidth="1"/>
    <col min="6671" max="6921" width="9" style="1"/>
    <col min="6922" max="6923" width="9.625" style="1" customWidth="1"/>
    <col min="6924" max="6924" width="4.75" style="1" customWidth="1"/>
    <col min="6925" max="6925" width="9" style="1"/>
    <col min="6926" max="6926" width="9.625" style="1" customWidth="1"/>
    <col min="6927" max="7177" width="9" style="1"/>
    <col min="7178" max="7179" width="9.625" style="1" customWidth="1"/>
    <col min="7180" max="7180" width="4.75" style="1" customWidth="1"/>
    <col min="7181" max="7181" width="9" style="1"/>
    <col min="7182" max="7182" width="9.625" style="1" customWidth="1"/>
    <col min="7183" max="7433" width="9" style="1"/>
    <col min="7434" max="7435" width="9.625" style="1" customWidth="1"/>
    <col min="7436" max="7436" width="4.75" style="1" customWidth="1"/>
    <col min="7437" max="7437" width="9" style="1"/>
    <col min="7438" max="7438" width="9.625" style="1" customWidth="1"/>
    <col min="7439" max="7689" width="9" style="1"/>
    <col min="7690" max="7691" width="9.625" style="1" customWidth="1"/>
    <col min="7692" max="7692" width="4.75" style="1" customWidth="1"/>
    <col min="7693" max="7693" width="9" style="1"/>
    <col min="7694" max="7694" width="9.625" style="1" customWidth="1"/>
    <col min="7695" max="7945" width="9" style="1"/>
    <col min="7946" max="7947" width="9.625" style="1" customWidth="1"/>
    <col min="7948" max="7948" width="4.75" style="1" customWidth="1"/>
    <col min="7949" max="7949" width="9" style="1"/>
    <col min="7950" max="7950" width="9.625" style="1" customWidth="1"/>
    <col min="7951" max="8201" width="9" style="1"/>
    <col min="8202" max="8203" width="9.625" style="1" customWidth="1"/>
    <col min="8204" max="8204" width="4.75" style="1" customWidth="1"/>
    <col min="8205" max="8205" width="9" style="1"/>
    <col min="8206" max="8206" width="9.625" style="1" customWidth="1"/>
    <col min="8207" max="8457" width="9" style="1"/>
    <col min="8458" max="8459" width="9.625" style="1" customWidth="1"/>
    <col min="8460" max="8460" width="4.75" style="1" customWidth="1"/>
    <col min="8461" max="8461" width="9" style="1"/>
    <col min="8462" max="8462" width="9.625" style="1" customWidth="1"/>
    <col min="8463" max="8713" width="9" style="1"/>
    <col min="8714" max="8715" width="9.625" style="1" customWidth="1"/>
    <col min="8716" max="8716" width="4.75" style="1" customWidth="1"/>
    <col min="8717" max="8717" width="9" style="1"/>
    <col min="8718" max="8718" width="9.625" style="1" customWidth="1"/>
    <col min="8719" max="8969" width="9" style="1"/>
    <col min="8970" max="8971" width="9.625" style="1" customWidth="1"/>
    <col min="8972" max="8972" width="4.75" style="1" customWidth="1"/>
    <col min="8973" max="8973" width="9" style="1"/>
    <col min="8974" max="8974" width="9.625" style="1" customWidth="1"/>
    <col min="8975" max="9225" width="9" style="1"/>
    <col min="9226" max="9227" width="9.625" style="1" customWidth="1"/>
    <col min="9228" max="9228" width="4.75" style="1" customWidth="1"/>
    <col min="9229" max="9229" width="9" style="1"/>
    <col min="9230" max="9230" width="9.625" style="1" customWidth="1"/>
    <col min="9231" max="9481" width="9" style="1"/>
    <col min="9482" max="9483" width="9.625" style="1" customWidth="1"/>
    <col min="9484" max="9484" width="4.75" style="1" customWidth="1"/>
    <col min="9485" max="9485" width="9" style="1"/>
    <col min="9486" max="9486" width="9.625" style="1" customWidth="1"/>
    <col min="9487" max="9737" width="9" style="1"/>
    <col min="9738" max="9739" width="9.625" style="1" customWidth="1"/>
    <col min="9740" max="9740" width="4.75" style="1" customWidth="1"/>
    <col min="9741" max="9741" width="9" style="1"/>
    <col min="9742" max="9742" width="9.625" style="1" customWidth="1"/>
    <col min="9743" max="9993" width="9" style="1"/>
    <col min="9994" max="9995" width="9.625" style="1" customWidth="1"/>
    <col min="9996" max="9996" width="4.75" style="1" customWidth="1"/>
    <col min="9997" max="9997" width="9" style="1"/>
    <col min="9998" max="9998" width="9.625" style="1" customWidth="1"/>
    <col min="9999" max="10249" width="9" style="1"/>
    <col min="10250" max="10251" width="9.625" style="1" customWidth="1"/>
    <col min="10252" max="10252" width="4.75" style="1" customWidth="1"/>
    <col min="10253" max="10253" width="9" style="1"/>
    <col min="10254" max="10254" width="9.625" style="1" customWidth="1"/>
    <col min="10255" max="10505" width="9" style="1"/>
    <col min="10506" max="10507" width="9.625" style="1" customWidth="1"/>
    <col min="10508" max="10508" width="4.75" style="1" customWidth="1"/>
    <col min="10509" max="10509" width="9" style="1"/>
    <col min="10510" max="10510" width="9.625" style="1" customWidth="1"/>
    <col min="10511" max="10761" width="9" style="1"/>
    <col min="10762" max="10763" width="9.625" style="1" customWidth="1"/>
    <col min="10764" max="10764" width="4.75" style="1" customWidth="1"/>
    <col min="10765" max="10765" width="9" style="1"/>
    <col min="10766" max="10766" width="9.625" style="1" customWidth="1"/>
    <col min="10767" max="11017" width="9" style="1"/>
    <col min="11018" max="11019" width="9.625" style="1" customWidth="1"/>
    <col min="11020" max="11020" width="4.75" style="1" customWidth="1"/>
    <col min="11021" max="11021" width="9" style="1"/>
    <col min="11022" max="11022" width="9.625" style="1" customWidth="1"/>
    <col min="11023" max="11273" width="9" style="1"/>
    <col min="11274" max="11275" width="9.625" style="1" customWidth="1"/>
    <col min="11276" max="11276" width="4.75" style="1" customWidth="1"/>
    <col min="11277" max="11277" width="9" style="1"/>
    <col min="11278" max="11278" width="9.625" style="1" customWidth="1"/>
    <col min="11279" max="11529" width="9" style="1"/>
    <col min="11530" max="11531" width="9.625" style="1" customWidth="1"/>
    <col min="11532" max="11532" width="4.75" style="1" customWidth="1"/>
    <col min="11533" max="11533" width="9" style="1"/>
    <col min="11534" max="11534" width="9.625" style="1" customWidth="1"/>
    <col min="11535" max="11785" width="9" style="1"/>
    <col min="11786" max="11787" width="9.625" style="1" customWidth="1"/>
    <col min="11788" max="11788" width="4.75" style="1" customWidth="1"/>
    <col min="11789" max="11789" width="9" style="1"/>
    <col min="11790" max="11790" width="9.625" style="1" customWidth="1"/>
    <col min="11791" max="12041" width="9" style="1"/>
    <col min="12042" max="12043" width="9.625" style="1" customWidth="1"/>
    <col min="12044" max="12044" width="4.75" style="1" customWidth="1"/>
    <col min="12045" max="12045" width="9" style="1"/>
    <col min="12046" max="12046" width="9.625" style="1" customWidth="1"/>
    <col min="12047" max="12297" width="9" style="1"/>
    <col min="12298" max="12299" width="9.625" style="1" customWidth="1"/>
    <col min="12300" max="12300" width="4.75" style="1" customWidth="1"/>
    <col min="12301" max="12301" width="9" style="1"/>
    <col min="12302" max="12302" width="9.625" style="1" customWidth="1"/>
    <col min="12303" max="12553" width="9" style="1"/>
    <col min="12554" max="12555" width="9.625" style="1" customWidth="1"/>
    <col min="12556" max="12556" width="4.75" style="1" customWidth="1"/>
    <col min="12557" max="12557" width="9" style="1"/>
    <col min="12558" max="12558" width="9.625" style="1" customWidth="1"/>
    <col min="12559" max="12809" width="9" style="1"/>
    <col min="12810" max="12811" width="9.625" style="1" customWidth="1"/>
    <col min="12812" max="12812" width="4.75" style="1" customWidth="1"/>
    <col min="12813" max="12813" width="9" style="1"/>
    <col min="12814" max="12814" width="9.625" style="1" customWidth="1"/>
    <col min="12815" max="13065" width="9" style="1"/>
    <col min="13066" max="13067" width="9.625" style="1" customWidth="1"/>
    <col min="13068" max="13068" width="4.75" style="1" customWidth="1"/>
    <col min="13069" max="13069" width="9" style="1"/>
    <col min="13070" max="13070" width="9.625" style="1" customWidth="1"/>
    <col min="13071" max="13321" width="9" style="1"/>
    <col min="13322" max="13323" width="9.625" style="1" customWidth="1"/>
    <col min="13324" max="13324" width="4.75" style="1" customWidth="1"/>
    <col min="13325" max="13325" width="9" style="1"/>
    <col min="13326" max="13326" width="9.625" style="1" customWidth="1"/>
    <col min="13327" max="13577" width="9" style="1"/>
    <col min="13578" max="13579" width="9.625" style="1" customWidth="1"/>
    <col min="13580" max="13580" width="4.75" style="1" customWidth="1"/>
    <col min="13581" max="13581" width="9" style="1"/>
    <col min="13582" max="13582" width="9.625" style="1" customWidth="1"/>
    <col min="13583" max="13833" width="9" style="1"/>
    <col min="13834" max="13835" width="9.625" style="1" customWidth="1"/>
    <col min="13836" max="13836" width="4.75" style="1" customWidth="1"/>
    <col min="13837" max="13837" width="9" style="1"/>
    <col min="13838" max="13838" width="9.625" style="1" customWidth="1"/>
    <col min="13839" max="14089" width="9" style="1"/>
    <col min="14090" max="14091" width="9.625" style="1" customWidth="1"/>
    <col min="14092" max="14092" width="4.75" style="1" customWidth="1"/>
    <col min="14093" max="14093" width="9" style="1"/>
    <col min="14094" max="14094" width="9.625" style="1" customWidth="1"/>
    <col min="14095" max="14345" width="9" style="1"/>
    <col min="14346" max="14347" width="9.625" style="1" customWidth="1"/>
    <col min="14348" max="14348" width="4.75" style="1" customWidth="1"/>
    <col min="14349" max="14349" width="9" style="1"/>
    <col min="14350" max="14350" width="9.625" style="1" customWidth="1"/>
    <col min="14351" max="14601" width="9" style="1"/>
    <col min="14602" max="14603" width="9.625" style="1" customWidth="1"/>
    <col min="14604" max="14604" width="4.75" style="1" customWidth="1"/>
    <col min="14605" max="14605" width="9" style="1"/>
    <col min="14606" max="14606" width="9.625" style="1" customWidth="1"/>
    <col min="14607" max="14857" width="9" style="1"/>
    <col min="14858" max="14859" width="9.625" style="1" customWidth="1"/>
    <col min="14860" max="14860" width="4.75" style="1" customWidth="1"/>
    <col min="14861" max="14861" width="9" style="1"/>
    <col min="14862" max="14862" width="9.625" style="1" customWidth="1"/>
    <col min="14863" max="15113" width="9" style="1"/>
    <col min="15114" max="15115" width="9.625" style="1" customWidth="1"/>
    <col min="15116" max="15116" width="4.75" style="1" customWidth="1"/>
    <col min="15117" max="15117" width="9" style="1"/>
    <col min="15118" max="15118" width="9.625" style="1" customWidth="1"/>
    <col min="15119" max="15369" width="9" style="1"/>
    <col min="15370" max="15371" width="9.625" style="1" customWidth="1"/>
    <col min="15372" max="15372" width="4.75" style="1" customWidth="1"/>
    <col min="15373" max="15373" width="9" style="1"/>
    <col min="15374" max="15374" width="9.625" style="1" customWidth="1"/>
    <col min="15375" max="15625" width="9" style="1"/>
    <col min="15626" max="15627" width="9.625" style="1" customWidth="1"/>
    <col min="15628" max="15628" width="4.75" style="1" customWidth="1"/>
    <col min="15629" max="15629" width="9" style="1"/>
    <col min="15630" max="15630" width="9.625" style="1" customWidth="1"/>
    <col min="15631" max="15881" width="9" style="1"/>
    <col min="15882" max="15883" width="9.625" style="1" customWidth="1"/>
    <col min="15884" max="15884" width="4.75" style="1" customWidth="1"/>
    <col min="15885" max="15885" width="9" style="1"/>
    <col min="15886" max="15886" width="9.625" style="1" customWidth="1"/>
    <col min="15887" max="16137" width="9" style="1"/>
    <col min="16138" max="16139" width="9.625" style="1" customWidth="1"/>
    <col min="16140" max="16140" width="4.75" style="1" customWidth="1"/>
    <col min="16141" max="16141" width="9" style="1"/>
    <col min="16142" max="16142" width="9.625" style="1" customWidth="1"/>
    <col min="16143" max="16384" width="9" style="1"/>
  </cols>
  <sheetData>
    <row r="1" ht="18.75" spans="1:13">
      <c r="A1" s="2" t="s">
        <v>152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5">
      <c r="A2" s="67" t="s">
        <v>153</v>
      </c>
      <c r="B2" s="67" t="s">
        <v>154</v>
      </c>
      <c r="C2" s="67" t="s">
        <v>155</v>
      </c>
      <c r="D2" s="68" t="s">
        <v>156</v>
      </c>
      <c r="E2" s="69"/>
      <c r="F2" s="69"/>
      <c r="G2" s="70"/>
      <c r="H2" s="71" t="s">
        <v>157</v>
      </c>
      <c r="I2" s="81"/>
      <c r="J2" s="68" t="s">
        <v>158</v>
      </c>
      <c r="K2" s="69"/>
      <c r="L2" s="70"/>
      <c r="M2" s="71" t="s">
        <v>159</v>
      </c>
      <c r="N2" s="81"/>
      <c r="O2" s="73" t="s">
        <v>160</v>
      </c>
    </row>
    <row r="3" ht="22.5" spans="1:15">
      <c r="A3" s="72"/>
      <c r="B3" s="72"/>
      <c r="C3" s="72"/>
      <c r="D3" s="73" t="s">
        <v>161</v>
      </c>
      <c r="E3" s="73" t="s">
        <v>162</v>
      </c>
      <c r="F3" s="73" t="s">
        <v>163</v>
      </c>
      <c r="G3" s="73" t="s">
        <v>147</v>
      </c>
      <c r="H3" s="74"/>
      <c r="I3" s="82"/>
      <c r="J3" s="73" t="s">
        <v>164</v>
      </c>
      <c r="K3" s="73" t="s">
        <v>165</v>
      </c>
      <c r="L3" s="73" t="s">
        <v>166</v>
      </c>
      <c r="M3" s="74"/>
      <c r="N3" s="82"/>
      <c r="O3" s="73"/>
    </row>
    <row r="4" spans="1:15">
      <c r="A4" s="75" t="s">
        <v>167</v>
      </c>
      <c r="B4" s="75" t="s">
        <v>168</v>
      </c>
      <c r="C4" s="76" t="s">
        <v>108</v>
      </c>
      <c r="D4" s="76">
        <v>2680</v>
      </c>
      <c r="E4" s="76">
        <v>2010</v>
      </c>
      <c r="F4" s="76">
        <v>2010</v>
      </c>
      <c r="G4" s="76">
        <v>6700</v>
      </c>
      <c r="H4" s="77"/>
      <c r="I4" s="83"/>
      <c r="J4" s="76"/>
      <c r="K4" s="76"/>
      <c r="L4" s="76"/>
      <c r="M4" s="75" t="s">
        <v>169</v>
      </c>
      <c r="N4" s="76">
        <v>400</v>
      </c>
      <c r="O4" s="76">
        <v>800</v>
      </c>
    </row>
    <row r="5" spans="1:15">
      <c r="A5" s="78"/>
      <c r="B5" s="78"/>
      <c r="C5" s="76" t="s">
        <v>170</v>
      </c>
      <c r="D5" s="76">
        <v>2560</v>
      </c>
      <c r="E5" s="76">
        <v>1920</v>
      </c>
      <c r="F5" s="76">
        <v>1920</v>
      </c>
      <c r="G5" s="76">
        <v>6400</v>
      </c>
      <c r="H5" s="77"/>
      <c r="I5" s="83"/>
      <c r="J5" s="76"/>
      <c r="K5" s="76"/>
      <c r="L5" s="76"/>
      <c r="M5" s="78"/>
      <c r="N5" s="76">
        <v>400</v>
      </c>
      <c r="O5" s="76">
        <v>800</v>
      </c>
    </row>
    <row r="6" spans="1:15">
      <c r="A6" s="78"/>
      <c r="B6" s="79"/>
      <c r="C6" s="76" t="s">
        <v>112</v>
      </c>
      <c r="D6" s="76">
        <v>2440</v>
      </c>
      <c r="E6" s="76">
        <v>1830</v>
      </c>
      <c r="F6" s="76">
        <v>1830</v>
      </c>
      <c r="G6" s="76">
        <v>6100</v>
      </c>
      <c r="H6" s="77"/>
      <c r="I6" s="83"/>
      <c r="J6" s="76"/>
      <c r="K6" s="76"/>
      <c r="L6" s="76"/>
      <c r="M6" s="78"/>
      <c r="N6" s="76">
        <v>400</v>
      </c>
      <c r="O6" s="76">
        <v>700</v>
      </c>
    </row>
    <row r="7" spans="1:15">
      <c r="A7" s="78"/>
      <c r="B7" s="75" t="s">
        <v>171</v>
      </c>
      <c r="C7" s="76" t="s">
        <v>172</v>
      </c>
      <c r="D7" s="76">
        <v>2320</v>
      </c>
      <c r="E7" s="76">
        <v>1740</v>
      </c>
      <c r="F7" s="76">
        <v>1740</v>
      </c>
      <c r="G7" s="76">
        <v>5800</v>
      </c>
      <c r="H7" s="77"/>
      <c r="I7" s="83"/>
      <c r="J7" s="76"/>
      <c r="K7" s="76"/>
      <c r="L7" s="76"/>
      <c r="M7" s="78"/>
      <c r="N7" s="76">
        <v>400</v>
      </c>
      <c r="O7" s="76">
        <v>700</v>
      </c>
    </row>
    <row r="8" spans="1:15">
      <c r="A8" s="78"/>
      <c r="B8" s="78"/>
      <c r="C8" s="76" t="s">
        <v>173</v>
      </c>
      <c r="D8" s="76">
        <v>2200</v>
      </c>
      <c r="E8" s="76">
        <v>1650</v>
      </c>
      <c r="F8" s="76">
        <v>1650</v>
      </c>
      <c r="G8" s="76">
        <v>5500</v>
      </c>
      <c r="H8" s="77"/>
      <c r="I8" s="83"/>
      <c r="J8" s="76"/>
      <c r="K8" s="76"/>
      <c r="L8" s="76"/>
      <c r="M8" s="78"/>
      <c r="N8" s="76">
        <v>400</v>
      </c>
      <c r="O8" s="76">
        <v>600</v>
      </c>
    </row>
    <row r="9" spans="1:15">
      <c r="A9" s="78"/>
      <c r="B9" s="79"/>
      <c r="C9" s="76" t="s">
        <v>174</v>
      </c>
      <c r="D9" s="76">
        <v>2080</v>
      </c>
      <c r="E9" s="76">
        <v>1560</v>
      </c>
      <c r="F9" s="76">
        <v>1560</v>
      </c>
      <c r="G9" s="76">
        <v>5200</v>
      </c>
      <c r="H9" s="77"/>
      <c r="I9" s="83"/>
      <c r="J9" s="76"/>
      <c r="K9" s="76"/>
      <c r="L9" s="76"/>
      <c r="M9" s="79"/>
      <c r="N9" s="76">
        <v>400</v>
      </c>
      <c r="O9" s="76">
        <v>600</v>
      </c>
    </row>
    <row r="10" spans="1:15">
      <c r="A10" s="78"/>
      <c r="B10" s="75" t="s">
        <v>175</v>
      </c>
      <c r="C10" s="76" t="s">
        <v>99</v>
      </c>
      <c r="D10" s="76">
        <v>2000</v>
      </c>
      <c r="E10" s="76">
        <v>1500</v>
      </c>
      <c r="F10" s="76">
        <v>1500</v>
      </c>
      <c r="G10" s="76">
        <v>5000</v>
      </c>
      <c r="H10" s="77"/>
      <c r="I10" s="83"/>
      <c r="J10" s="76"/>
      <c r="K10" s="76"/>
      <c r="L10" s="76"/>
      <c r="M10" s="75" t="s">
        <v>176</v>
      </c>
      <c r="N10" s="76">
        <v>300</v>
      </c>
      <c r="O10" s="76">
        <v>500</v>
      </c>
    </row>
    <row r="11" spans="1:15">
      <c r="A11" s="78"/>
      <c r="B11" s="78"/>
      <c r="C11" s="76" t="s">
        <v>177</v>
      </c>
      <c r="D11" s="76">
        <v>1920</v>
      </c>
      <c r="E11" s="76">
        <v>1440</v>
      </c>
      <c r="F11" s="76">
        <v>1440</v>
      </c>
      <c r="G11" s="76">
        <v>4800</v>
      </c>
      <c r="H11" s="77"/>
      <c r="I11" s="83"/>
      <c r="J11" s="76"/>
      <c r="K11" s="76"/>
      <c r="L11" s="76"/>
      <c r="M11" s="78"/>
      <c r="N11" s="76">
        <v>300</v>
      </c>
      <c r="O11" s="76">
        <v>500</v>
      </c>
    </row>
    <row r="12" spans="1:15">
      <c r="A12" s="79"/>
      <c r="B12" s="79"/>
      <c r="C12" s="76" t="s">
        <v>178</v>
      </c>
      <c r="D12" s="76">
        <v>1840</v>
      </c>
      <c r="E12" s="76">
        <v>1380</v>
      </c>
      <c r="F12" s="76">
        <v>1380</v>
      </c>
      <c r="G12" s="76">
        <v>4600</v>
      </c>
      <c r="H12" s="77"/>
      <c r="I12" s="83"/>
      <c r="J12" s="76"/>
      <c r="K12" s="76"/>
      <c r="L12" s="76"/>
      <c r="M12" s="78"/>
      <c r="N12" s="76">
        <v>300</v>
      </c>
      <c r="O12" s="76">
        <v>500</v>
      </c>
    </row>
    <row r="13" spans="1:15">
      <c r="A13" s="75" t="s">
        <v>94</v>
      </c>
      <c r="B13" s="75" t="s">
        <v>168</v>
      </c>
      <c r="C13" s="76" t="s">
        <v>179</v>
      </c>
      <c r="D13" s="76">
        <v>1760</v>
      </c>
      <c r="E13" s="76">
        <v>1320</v>
      </c>
      <c r="F13" s="76">
        <v>1320</v>
      </c>
      <c r="G13" s="76">
        <v>4400</v>
      </c>
      <c r="H13" s="77"/>
      <c r="I13" s="83"/>
      <c r="J13" s="76"/>
      <c r="K13" s="76"/>
      <c r="L13" s="76"/>
      <c r="M13" s="78"/>
      <c r="N13" s="76">
        <v>300</v>
      </c>
      <c r="O13" s="76">
        <v>400</v>
      </c>
    </row>
    <row r="14" spans="1:15">
      <c r="A14" s="78"/>
      <c r="B14" s="79"/>
      <c r="C14" s="76" t="s">
        <v>102</v>
      </c>
      <c r="D14" s="76">
        <v>1680</v>
      </c>
      <c r="E14" s="76">
        <v>1260</v>
      </c>
      <c r="F14" s="76">
        <v>1260</v>
      </c>
      <c r="G14" s="76">
        <v>4200</v>
      </c>
      <c r="H14" s="77"/>
      <c r="I14" s="83"/>
      <c r="J14" s="76"/>
      <c r="K14" s="76"/>
      <c r="L14" s="76"/>
      <c r="M14" s="78"/>
      <c r="N14" s="76">
        <v>300</v>
      </c>
      <c r="O14" s="76">
        <v>400</v>
      </c>
    </row>
    <row r="15" spans="1:15">
      <c r="A15" s="78"/>
      <c r="B15" s="75" t="s">
        <v>171</v>
      </c>
      <c r="C15" s="76" t="s">
        <v>93</v>
      </c>
      <c r="D15" s="76">
        <v>1600</v>
      </c>
      <c r="E15" s="76">
        <v>1200</v>
      </c>
      <c r="F15" s="76">
        <v>1200</v>
      </c>
      <c r="G15" s="76">
        <v>4000</v>
      </c>
      <c r="H15" s="77"/>
      <c r="I15" s="83"/>
      <c r="J15" s="76"/>
      <c r="K15" s="76"/>
      <c r="L15" s="76"/>
      <c r="M15" s="78"/>
      <c r="N15" s="76">
        <v>300</v>
      </c>
      <c r="O15" s="76">
        <v>400</v>
      </c>
    </row>
    <row r="16" spans="1:15">
      <c r="A16" s="78"/>
      <c r="B16" s="79"/>
      <c r="C16" s="76" t="s">
        <v>180</v>
      </c>
      <c r="D16" s="76">
        <v>1520</v>
      </c>
      <c r="E16" s="76">
        <v>1140</v>
      </c>
      <c r="F16" s="76">
        <v>1140</v>
      </c>
      <c r="G16" s="76">
        <v>3800</v>
      </c>
      <c r="H16" s="77"/>
      <c r="I16" s="83"/>
      <c r="J16" s="76"/>
      <c r="K16" s="76"/>
      <c r="L16" s="76"/>
      <c r="M16" s="78"/>
      <c r="N16" s="76">
        <v>300</v>
      </c>
      <c r="O16" s="76">
        <v>300</v>
      </c>
    </row>
    <row r="17" spans="1:15">
      <c r="A17" s="78"/>
      <c r="B17" s="75" t="s">
        <v>181</v>
      </c>
      <c r="C17" s="76" t="s">
        <v>105</v>
      </c>
      <c r="D17" s="76">
        <v>1440</v>
      </c>
      <c r="E17" s="76">
        <v>1080</v>
      </c>
      <c r="F17" s="76">
        <v>1080</v>
      </c>
      <c r="G17" s="76">
        <v>3600</v>
      </c>
      <c r="H17" s="77"/>
      <c r="I17" s="83"/>
      <c r="J17" s="76"/>
      <c r="K17" s="76"/>
      <c r="L17" s="76"/>
      <c r="M17" s="78"/>
      <c r="N17" s="76">
        <v>300</v>
      </c>
      <c r="O17" s="76">
        <v>300</v>
      </c>
    </row>
    <row r="18" spans="1:15">
      <c r="A18" s="79"/>
      <c r="B18" s="79"/>
      <c r="C18" s="76" t="s">
        <v>96</v>
      </c>
      <c r="D18" s="76">
        <v>1360</v>
      </c>
      <c r="E18" s="76">
        <v>1020</v>
      </c>
      <c r="F18" s="76">
        <v>1020</v>
      </c>
      <c r="G18" s="76">
        <v>3400</v>
      </c>
      <c r="H18" s="77"/>
      <c r="I18" s="83"/>
      <c r="J18" s="76"/>
      <c r="K18" s="76"/>
      <c r="L18" s="76"/>
      <c r="M18" s="79"/>
      <c r="N18" s="76">
        <v>300</v>
      </c>
      <c r="O18" s="76">
        <v>300</v>
      </c>
    </row>
    <row r="19" spans="1:15">
      <c r="A19" s="75" t="s">
        <v>182</v>
      </c>
      <c r="B19" s="75" t="s">
        <v>183</v>
      </c>
      <c r="C19" s="76" t="s">
        <v>184</v>
      </c>
      <c r="D19" s="76">
        <v>1280</v>
      </c>
      <c r="E19" s="76">
        <v>960</v>
      </c>
      <c r="F19" s="76">
        <v>960</v>
      </c>
      <c r="G19" s="76">
        <v>3200</v>
      </c>
      <c r="H19" s="77"/>
      <c r="I19" s="83"/>
      <c r="J19" s="76"/>
      <c r="K19" s="76"/>
      <c r="L19" s="76"/>
      <c r="M19" s="84"/>
      <c r="N19" s="76"/>
      <c r="O19" s="76">
        <v>0</v>
      </c>
    </row>
    <row r="20" ht="14.25" spans="1:15">
      <c r="A20" s="78"/>
      <c r="B20" s="78"/>
      <c r="C20" s="76" t="s">
        <v>185</v>
      </c>
      <c r="D20" s="76">
        <v>1200</v>
      </c>
      <c r="E20" s="76">
        <v>900</v>
      </c>
      <c r="F20" s="76">
        <v>900</v>
      </c>
      <c r="G20" s="76">
        <v>3000</v>
      </c>
      <c r="H20" s="80"/>
      <c r="I20" s="83"/>
      <c r="J20" s="76"/>
      <c r="K20" s="76"/>
      <c r="L20" s="76"/>
      <c r="M20" s="85"/>
      <c r="N20" s="76"/>
      <c r="O20" s="76">
        <v>0</v>
      </c>
    </row>
    <row r="21" ht="14.25" spans="1:15">
      <c r="A21" s="78"/>
      <c r="B21" s="78"/>
      <c r="C21" s="76" t="s">
        <v>186</v>
      </c>
      <c r="D21" s="76">
        <v>1120</v>
      </c>
      <c r="E21" s="76">
        <v>840</v>
      </c>
      <c r="F21" s="76">
        <v>840</v>
      </c>
      <c r="G21" s="76">
        <v>2800</v>
      </c>
      <c r="H21" s="80"/>
      <c r="I21" s="83"/>
      <c r="J21" s="76"/>
      <c r="K21" s="76"/>
      <c r="L21" s="76"/>
      <c r="M21" s="85"/>
      <c r="N21" s="76"/>
      <c r="O21" s="76">
        <v>0</v>
      </c>
    </row>
    <row r="22" ht="14.25" spans="1:15">
      <c r="A22" s="79"/>
      <c r="B22" s="79"/>
      <c r="C22" s="76" t="s">
        <v>187</v>
      </c>
      <c r="D22" s="76">
        <v>1000</v>
      </c>
      <c r="E22" s="76">
        <v>750</v>
      </c>
      <c r="F22" s="76">
        <v>750</v>
      </c>
      <c r="G22" s="76">
        <v>2500</v>
      </c>
      <c r="H22" s="80"/>
      <c r="I22" s="83"/>
      <c r="J22" s="76"/>
      <c r="K22" s="76"/>
      <c r="L22" s="76"/>
      <c r="M22" s="86"/>
      <c r="N22" s="76"/>
      <c r="O22" s="76">
        <v>0</v>
      </c>
    </row>
  </sheetData>
  <mergeCells count="22">
    <mergeCell ref="A1:M1"/>
    <mergeCell ref="D2:G2"/>
    <mergeCell ref="J2:L2"/>
    <mergeCell ref="A2:A3"/>
    <mergeCell ref="A4:A12"/>
    <mergeCell ref="A13:A18"/>
    <mergeCell ref="A19:A22"/>
    <mergeCell ref="B2:B3"/>
    <mergeCell ref="B4:B6"/>
    <mergeCell ref="B7:B9"/>
    <mergeCell ref="B10:B12"/>
    <mergeCell ref="B13:B14"/>
    <mergeCell ref="B15:B16"/>
    <mergeCell ref="B17:B18"/>
    <mergeCell ref="B19:B22"/>
    <mergeCell ref="C2:C3"/>
    <mergeCell ref="M4:M9"/>
    <mergeCell ref="M10:M18"/>
    <mergeCell ref="M19:M22"/>
    <mergeCell ref="O2:O3"/>
    <mergeCell ref="H2:I3"/>
    <mergeCell ref="M2:N3"/>
  </mergeCells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zoomScale="130" zoomScaleNormal="130" workbookViewId="0">
      <pane xSplit="2" ySplit="3" topLeftCell="C4" activePane="bottomRight" state="frozen"/>
      <selection/>
      <selection pane="topRight"/>
      <selection pane="bottomLeft"/>
      <selection pane="bottomRight" activeCell="B20" sqref="$A20:$XFD27"/>
    </sheetView>
  </sheetViews>
  <sheetFormatPr defaultColWidth="9" defaultRowHeight="13.5"/>
  <cols>
    <col min="6" max="6" width="11.375" customWidth="1"/>
    <col min="7" max="7" width="9" style="23"/>
    <col min="9" max="9" width="12.125" customWidth="1"/>
    <col min="10" max="10" width="9" style="23"/>
    <col min="13" max="13" width="9.25" customWidth="1"/>
  </cols>
  <sheetData>
    <row r="1" ht="18.75" spans="1:11">
      <c r="A1" s="24" t="s">
        <v>188</v>
      </c>
      <c r="B1" s="25"/>
      <c r="C1" s="25"/>
      <c r="D1" s="25"/>
      <c r="E1" s="25"/>
      <c r="F1" s="25"/>
      <c r="G1" s="25"/>
      <c r="H1" s="25"/>
      <c r="I1" s="25"/>
      <c r="J1" s="25"/>
      <c r="K1" s="52"/>
    </row>
    <row r="2" spans="1:11">
      <c r="A2" s="26" t="s">
        <v>153</v>
      </c>
      <c r="B2" s="26" t="s">
        <v>155</v>
      </c>
      <c r="C2" s="26" t="s">
        <v>189</v>
      </c>
      <c r="D2" s="26"/>
      <c r="E2" s="26"/>
      <c r="F2" s="26"/>
      <c r="G2" s="26"/>
      <c r="H2" s="26" t="s">
        <v>157</v>
      </c>
      <c r="I2" s="26"/>
      <c r="J2" s="26"/>
      <c r="K2" s="53" t="s">
        <v>159</v>
      </c>
    </row>
    <row r="3" ht="22.5" spans="1:11">
      <c r="A3" s="26"/>
      <c r="B3" s="26"/>
      <c r="C3" s="26" t="s">
        <v>190</v>
      </c>
      <c r="D3" s="26" t="s">
        <v>191</v>
      </c>
      <c r="E3" s="26" t="s">
        <v>192</v>
      </c>
      <c r="F3" s="26" t="s">
        <v>193</v>
      </c>
      <c r="G3" s="27" t="s">
        <v>147</v>
      </c>
      <c r="H3" s="28"/>
      <c r="I3" s="26" t="s">
        <v>193</v>
      </c>
      <c r="J3" s="27" t="s">
        <v>194</v>
      </c>
      <c r="K3" s="54"/>
    </row>
    <row r="4" spans="1:11">
      <c r="A4" s="29" t="s">
        <v>195</v>
      </c>
      <c r="B4" s="30" t="s">
        <v>196</v>
      </c>
      <c r="C4" s="30">
        <f>G4*0.4</f>
        <v>3600</v>
      </c>
      <c r="D4" s="30">
        <f>G4*0.3</f>
        <v>2700</v>
      </c>
      <c r="E4" s="30">
        <f>G4*0.3</f>
        <v>2700</v>
      </c>
      <c r="F4" s="30" t="s">
        <v>197</v>
      </c>
      <c r="G4" s="31">
        <v>9000</v>
      </c>
      <c r="H4" s="32" t="s">
        <v>198</v>
      </c>
      <c r="I4" s="30" t="s">
        <v>197</v>
      </c>
      <c r="J4" s="55">
        <v>0.0015</v>
      </c>
      <c r="K4" s="29" t="s">
        <v>169</v>
      </c>
    </row>
    <row r="5" spans="1:11">
      <c r="A5" s="29"/>
      <c r="B5" s="33" t="s">
        <v>199</v>
      </c>
      <c r="C5" s="29">
        <f t="shared" ref="C5:C27" si="0">G5*0.4</f>
        <v>3400</v>
      </c>
      <c r="D5" s="29">
        <f t="shared" ref="D5:D27" si="1">G5*0.3</f>
        <v>2550</v>
      </c>
      <c r="E5" s="29">
        <f t="shared" ref="E5:E27" si="2">G5*0.3</f>
        <v>2550</v>
      </c>
      <c r="F5" s="29" t="s">
        <v>197</v>
      </c>
      <c r="G5" s="34">
        <v>8500</v>
      </c>
      <c r="H5" s="35"/>
      <c r="I5" s="29" t="s">
        <v>197</v>
      </c>
      <c r="J5" s="56">
        <v>0.0015</v>
      </c>
      <c r="K5" s="29"/>
    </row>
    <row r="6" spans="1:11">
      <c r="A6" s="29"/>
      <c r="B6" s="30" t="s">
        <v>200</v>
      </c>
      <c r="C6" s="30">
        <f t="shared" si="0"/>
        <v>3200</v>
      </c>
      <c r="D6" s="30">
        <f t="shared" si="1"/>
        <v>2400</v>
      </c>
      <c r="E6" s="30">
        <f t="shared" si="2"/>
        <v>2400</v>
      </c>
      <c r="F6" s="30" t="s">
        <v>197</v>
      </c>
      <c r="G6" s="31">
        <v>8000</v>
      </c>
      <c r="H6" s="35"/>
      <c r="I6" s="30" t="s">
        <v>197</v>
      </c>
      <c r="J6" s="55">
        <v>0.0015</v>
      </c>
      <c r="K6" s="29"/>
    </row>
    <row r="7" spans="1:11">
      <c r="A7" s="29"/>
      <c r="B7" s="33" t="s">
        <v>201</v>
      </c>
      <c r="C7" s="29">
        <f t="shared" si="0"/>
        <v>3000</v>
      </c>
      <c r="D7" s="29">
        <f t="shared" si="1"/>
        <v>2250</v>
      </c>
      <c r="E7" s="29">
        <f t="shared" si="2"/>
        <v>2250</v>
      </c>
      <c r="F7" s="29" t="s">
        <v>197</v>
      </c>
      <c r="G7" s="34">
        <v>7500</v>
      </c>
      <c r="H7" s="36"/>
      <c r="I7" s="29" t="s">
        <v>197</v>
      </c>
      <c r="J7" s="56">
        <v>0.0015</v>
      </c>
      <c r="K7" s="29"/>
    </row>
    <row r="8" spans="1:11">
      <c r="A8" s="37" t="s">
        <v>80</v>
      </c>
      <c r="B8" s="30" t="s">
        <v>202</v>
      </c>
      <c r="C8" s="30">
        <f t="shared" si="0"/>
        <v>2800</v>
      </c>
      <c r="D8" s="30">
        <f t="shared" si="1"/>
        <v>2100</v>
      </c>
      <c r="E8" s="30">
        <f t="shared" si="2"/>
        <v>2100</v>
      </c>
      <c r="F8" s="30" t="s">
        <v>197</v>
      </c>
      <c r="G8" s="31">
        <v>7000</v>
      </c>
      <c r="H8" s="38" t="s">
        <v>203</v>
      </c>
      <c r="I8" s="46" t="s">
        <v>197</v>
      </c>
      <c r="J8" s="57">
        <v>0.0012</v>
      </c>
      <c r="K8" s="29"/>
    </row>
    <row r="9" spans="1:11">
      <c r="A9" s="37"/>
      <c r="B9" s="33" t="s">
        <v>204</v>
      </c>
      <c r="C9" s="29">
        <f t="shared" si="0"/>
        <v>2680</v>
      </c>
      <c r="D9" s="29">
        <f t="shared" si="1"/>
        <v>2010</v>
      </c>
      <c r="E9" s="29">
        <f t="shared" si="2"/>
        <v>2010</v>
      </c>
      <c r="F9" s="29" t="s">
        <v>197</v>
      </c>
      <c r="G9" s="34">
        <v>6700</v>
      </c>
      <c r="H9" s="39"/>
      <c r="I9" s="41" t="s">
        <v>197</v>
      </c>
      <c r="J9" s="58">
        <v>0.0012</v>
      </c>
      <c r="K9" s="29"/>
    </row>
    <row r="10" spans="1:11">
      <c r="A10" s="37"/>
      <c r="B10" s="30" t="s">
        <v>205</v>
      </c>
      <c r="C10" s="30">
        <f t="shared" si="0"/>
        <v>2560</v>
      </c>
      <c r="D10" s="30">
        <f t="shared" si="1"/>
        <v>1920</v>
      </c>
      <c r="E10" s="30">
        <f t="shared" si="2"/>
        <v>1920</v>
      </c>
      <c r="F10" s="30" t="s">
        <v>197</v>
      </c>
      <c r="G10" s="31">
        <v>6400</v>
      </c>
      <c r="H10" s="39"/>
      <c r="I10" s="46" t="s">
        <v>197</v>
      </c>
      <c r="J10" s="57">
        <v>0.0012</v>
      </c>
      <c r="K10" s="29"/>
    </row>
    <row r="11" spans="1:11">
      <c r="A11" s="37"/>
      <c r="B11" s="33" t="s">
        <v>79</v>
      </c>
      <c r="C11" s="29">
        <f t="shared" si="0"/>
        <v>2440</v>
      </c>
      <c r="D11" s="29">
        <f t="shared" si="1"/>
        <v>1830</v>
      </c>
      <c r="E11" s="29">
        <f t="shared" si="2"/>
        <v>1830</v>
      </c>
      <c r="F11" s="29" t="s">
        <v>197</v>
      </c>
      <c r="G11" s="34">
        <v>6100</v>
      </c>
      <c r="H11" s="40"/>
      <c r="I11" s="41" t="s">
        <v>197</v>
      </c>
      <c r="J11" s="58">
        <v>0.0012</v>
      </c>
      <c r="K11" s="29"/>
    </row>
    <row r="12" spans="1:11">
      <c r="A12" s="41" t="s">
        <v>49</v>
      </c>
      <c r="B12" s="30" t="s">
        <v>48</v>
      </c>
      <c r="C12" s="30">
        <f t="shared" si="0"/>
        <v>2320</v>
      </c>
      <c r="D12" s="30">
        <f t="shared" si="1"/>
        <v>1740</v>
      </c>
      <c r="E12" s="30">
        <f t="shared" si="2"/>
        <v>1740</v>
      </c>
      <c r="F12" s="30" t="s">
        <v>206</v>
      </c>
      <c r="G12" s="31">
        <v>5800</v>
      </c>
      <c r="H12" s="32" t="s">
        <v>207</v>
      </c>
      <c r="I12" s="30" t="str">
        <f t="shared" ref="I12:I24" si="3">F12</f>
        <v>月考核0.8-1.2</v>
      </c>
      <c r="J12" s="55">
        <v>0.001</v>
      </c>
      <c r="K12" s="33" t="s">
        <v>176</v>
      </c>
    </row>
    <row r="13" spans="1:11">
      <c r="A13" s="41"/>
      <c r="B13" s="33" t="s">
        <v>83</v>
      </c>
      <c r="C13" s="29">
        <f t="shared" si="0"/>
        <v>2200</v>
      </c>
      <c r="D13" s="29">
        <f t="shared" si="1"/>
        <v>1650</v>
      </c>
      <c r="E13" s="29">
        <f t="shared" si="2"/>
        <v>1650</v>
      </c>
      <c r="F13" s="29" t="s">
        <v>206</v>
      </c>
      <c r="G13" s="34">
        <v>5500</v>
      </c>
      <c r="H13" s="35"/>
      <c r="I13" s="29" t="str">
        <f t="shared" si="3"/>
        <v>月考核0.8-1.2</v>
      </c>
      <c r="J13" s="56">
        <v>0.001</v>
      </c>
      <c r="K13" s="33"/>
    </row>
    <row r="14" spans="1:13">
      <c r="A14" s="41"/>
      <c r="B14" s="30" t="s">
        <v>208</v>
      </c>
      <c r="C14" s="30">
        <f t="shared" si="0"/>
        <v>2080</v>
      </c>
      <c r="D14" s="30">
        <f t="shared" si="1"/>
        <v>1560</v>
      </c>
      <c r="E14" s="30">
        <f t="shared" si="2"/>
        <v>1560</v>
      </c>
      <c r="F14" s="30" t="s">
        <v>206</v>
      </c>
      <c r="G14" s="31">
        <v>5200</v>
      </c>
      <c r="H14" s="35"/>
      <c r="I14" s="30" t="str">
        <f t="shared" si="3"/>
        <v>月考核0.8-1.2</v>
      </c>
      <c r="J14" s="55">
        <v>0.001</v>
      </c>
      <c r="K14" s="33"/>
      <c r="M14" s="59"/>
    </row>
    <row r="15" spans="1:13">
      <c r="A15" s="41"/>
      <c r="B15" s="33" t="s">
        <v>76</v>
      </c>
      <c r="C15" s="29">
        <f t="shared" si="0"/>
        <v>2000</v>
      </c>
      <c r="D15" s="29">
        <f t="shared" si="1"/>
        <v>1500</v>
      </c>
      <c r="E15" s="29">
        <f t="shared" si="2"/>
        <v>1500</v>
      </c>
      <c r="F15" s="29" t="s">
        <v>206</v>
      </c>
      <c r="G15" s="34">
        <v>5000</v>
      </c>
      <c r="H15" s="36"/>
      <c r="I15" s="29" t="str">
        <f t="shared" si="3"/>
        <v>月考核0.8-1.2</v>
      </c>
      <c r="J15" s="56">
        <v>0.001</v>
      </c>
      <c r="K15" s="33"/>
      <c r="M15" s="59"/>
    </row>
    <row r="16" spans="1:13">
      <c r="A16" s="37" t="s">
        <v>23</v>
      </c>
      <c r="B16" s="30" t="s">
        <v>22</v>
      </c>
      <c r="C16" s="30">
        <f t="shared" si="0"/>
        <v>1920</v>
      </c>
      <c r="D16" s="30">
        <f t="shared" si="1"/>
        <v>1440</v>
      </c>
      <c r="E16" s="30">
        <f t="shared" si="2"/>
        <v>1440</v>
      </c>
      <c r="F16" s="30" t="s">
        <v>206</v>
      </c>
      <c r="G16" s="31">
        <v>4800</v>
      </c>
      <c r="H16" s="38" t="s">
        <v>209</v>
      </c>
      <c r="I16" s="30" t="str">
        <f t="shared" si="3"/>
        <v>月考核0.8-1.2</v>
      </c>
      <c r="J16" s="55">
        <v>0.0008</v>
      </c>
      <c r="K16" s="33"/>
      <c r="M16" s="59"/>
    </row>
    <row r="17" spans="1:13">
      <c r="A17" s="37"/>
      <c r="B17" s="33" t="s">
        <v>210</v>
      </c>
      <c r="C17" s="29">
        <f t="shared" si="0"/>
        <v>1840</v>
      </c>
      <c r="D17" s="29">
        <f t="shared" si="1"/>
        <v>1380</v>
      </c>
      <c r="E17" s="29">
        <f t="shared" si="2"/>
        <v>1380</v>
      </c>
      <c r="F17" s="29" t="s">
        <v>206</v>
      </c>
      <c r="G17" s="34">
        <v>4600</v>
      </c>
      <c r="H17" s="39"/>
      <c r="I17" s="29" t="str">
        <f t="shared" si="3"/>
        <v>月考核0.8-1.2</v>
      </c>
      <c r="J17" s="56">
        <v>0.0008</v>
      </c>
      <c r="K17" s="33"/>
      <c r="M17" s="59"/>
    </row>
    <row r="18" spans="1:13">
      <c r="A18" s="37"/>
      <c r="B18" s="30" t="s">
        <v>45</v>
      </c>
      <c r="C18" s="30">
        <f t="shared" si="0"/>
        <v>1760</v>
      </c>
      <c r="D18" s="30">
        <f t="shared" si="1"/>
        <v>1320</v>
      </c>
      <c r="E18" s="30">
        <f t="shared" si="2"/>
        <v>1320</v>
      </c>
      <c r="F18" s="30" t="s">
        <v>206</v>
      </c>
      <c r="G18" s="31">
        <v>4400</v>
      </c>
      <c r="H18" s="38" t="s">
        <v>211</v>
      </c>
      <c r="I18" s="30" t="str">
        <f t="shared" si="3"/>
        <v>月考核0.8-1.2</v>
      </c>
      <c r="J18" s="57">
        <v>0.0006</v>
      </c>
      <c r="K18" s="33"/>
      <c r="M18" s="59"/>
    </row>
    <row r="19" spans="1:13">
      <c r="A19" s="37"/>
      <c r="B19" s="33" t="s">
        <v>31</v>
      </c>
      <c r="C19" s="29">
        <f t="shared" si="0"/>
        <v>1680</v>
      </c>
      <c r="D19" s="29">
        <f t="shared" si="1"/>
        <v>1260</v>
      </c>
      <c r="E19" s="29">
        <f t="shared" si="2"/>
        <v>1260</v>
      </c>
      <c r="F19" s="29" t="s">
        <v>206</v>
      </c>
      <c r="G19" s="34">
        <v>4200</v>
      </c>
      <c r="H19" s="39"/>
      <c r="I19" s="29" t="str">
        <f t="shared" si="3"/>
        <v>月考核0.8-1.2</v>
      </c>
      <c r="J19" s="58">
        <v>0.0006</v>
      </c>
      <c r="K19" s="33"/>
      <c r="M19" s="59"/>
    </row>
    <row r="20" spans="1:13">
      <c r="A20" s="61" t="s">
        <v>20</v>
      </c>
      <c r="B20" s="30" t="s">
        <v>19</v>
      </c>
      <c r="C20" s="30">
        <f t="shared" si="0"/>
        <v>1600</v>
      </c>
      <c r="D20" s="30">
        <f t="shared" si="1"/>
        <v>1200</v>
      </c>
      <c r="E20" s="30">
        <f t="shared" si="2"/>
        <v>1200</v>
      </c>
      <c r="F20" s="30" t="s">
        <v>206</v>
      </c>
      <c r="G20" s="31">
        <v>4000</v>
      </c>
      <c r="H20" s="43" t="s">
        <v>212</v>
      </c>
      <c r="I20" s="30" t="str">
        <f t="shared" si="3"/>
        <v>月考核0.8-1.2</v>
      </c>
      <c r="J20" s="46">
        <v>500</v>
      </c>
      <c r="K20" s="33" t="s">
        <v>213</v>
      </c>
      <c r="M20" s="59"/>
    </row>
    <row r="21" spans="1:13">
      <c r="A21" s="62"/>
      <c r="B21" s="33" t="s">
        <v>25</v>
      </c>
      <c r="C21" s="29">
        <f t="shared" si="0"/>
        <v>1520</v>
      </c>
      <c r="D21" s="29">
        <f t="shared" si="1"/>
        <v>1140</v>
      </c>
      <c r="E21" s="29">
        <f t="shared" si="2"/>
        <v>1140</v>
      </c>
      <c r="F21" s="29" t="s">
        <v>206</v>
      </c>
      <c r="G21" s="34">
        <v>3800</v>
      </c>
      <c r="H21" s="43"/>
      <c r="I21" s="29" t="str">
        <f t="shared" si="3"/>
        <v>月考核0.8-1.2</v>
      </c>
      <c r="J21" s="41">
        <v>500</v>
      </c>
      <c r="K21" s="33"/>
      <c r="M21" s="59"/>
    </row>
    <row r="22" spans="1:13">
      <c r="A22" s="62"/>
      <c r="B22" s="30" t="s">
        <v>27</v>
      </c>
      <c r="C22" s="30">
        <f t="shared" si="0"/>
        <v>1440</v>
      </c>
      <c r="D22" s="30">
        <f t="shared" si="1"/>
        <v>1080</v>
      </c>
      <c r="E22" s="30">
        <f t="shared" si="2"/>
        <v>1080</v>
      </c>
      <c r="F22" s="30" t="s">
        <v>206</v>
      </c>
      <c r="G22" s="31">
        <v>3600</v>
      </c>
      <c r="H22" s="43"/>
      <c r="I22" s="30" t="str">
        <f t="shared" si="3"/>
        <v>月考核0.8-1.2</v>
      </c>
      <c r="J22" s="46">
        <v>400</v>
      </c>
      <c r="K22" s="33"/>
      <c r="M22" s="59"/>
    </row>
    <row r="23" spans="1:11">
      <c r="A23" s="62"/>
      <c r="B23" s="33" t="s">
        <v>34</v>
      </c>
      <c r="C23" s="29">
        <f t="shared" si="0"/>
        <v>1360</v>
      </c>
      <c r="D23" s="29">
        <f t="shared" si="1"/>
        <v>1020</v>
      </c>
      <c r="E23" s="29">
        <f t="shared" si="2"/>
        <v>1020</v>
      </c>
      <c r="F23" s="29" t="s">
        <v>206</v>
      </c>
      <c r="G23" s="34">
        <v>3400</v>
      </c>
      <c r="H23" s="43"/>
      <c r="I23" s="29" t="str">
        <f t="shared" si="3"/>
        <v>月考核0.8-1.2</v>
      </c>
      <c r="J23" s="41">
        <v>300</v>
      </c>
      <c r="K23" s="33"/>
    </row>
    <row r="24" s="22" customFormat="1" spans="1:11">
      <c r="A24" s="63"/>
      <c r="B24" s="46" t="s">
        <v>36</v>
      </c>
      <c r="C24" s="46">
        <f t="shared" si="0"/>
        <v>1280</v>
      </c>
      <c r="D24" s="46">
        <f t="shared" si="1"/>
        <v>960</v>
      </c>
      <c r="E24" s="46">
        <f t="shared" si="2"/>
        <v>960</v>
      </c>
      <c r="F24" s="41" t="s">
        <v>206</v>
      </c>
      <c r="G24" s="46">
        <v>3200</v>
      </c>
      <c r="H24" s="43"/>
      <c r="I24" s="30" t="str">
        <f t="shared" si="3"/>
        <v>月考核0.8-1.2</v>
      </c>
      <c r="J24" s="46">
        <v>300</v>
      </c>
      <c r="K24" s="60"/>
    </row>
    <row r="25" ht="16.5" spans="1:11">
      <c r="A25" s="32" t="s">
        <v>182</v>
      </c>
      <c r="B25" s="33" t="s">
        <v>214</v>
      </c>
      <c r="C25" s="29">
        <f t="shared" si="0"/>
        <v>1200</v>
      </c>
      <c r="D25" s="29">
        <f t="shared" si="1"/>
        <v>900</v>
      </c>
      <c r="E25" s="29">
        <f t="shared" si="2"/>
        <v>900</v>
      </c>
      <c r="F25" s="33"/>
      <c r="G25" s="34">
        <v>3000</v>
      </c>
      <c r="H25" s="43"/>
      <c r="I25" s="43"/>
      <c r="J25" s="34"/>
      <c r="K25" s="60"/>
    </row>
    <row r="26" ht="16.5" spans="1:11">
      <c r="A26" s="35"/>
      <c r="B26" s="30" t="s">
        <v>215</v>
      </c>
      <c r="C26" s="30">
        <f t="shared" si="0"/>
        <v>1120</v>
      </c>
      <c r="D26" s="30">
        <f t="shared" si="1"/>
        <v>840</v>
      </c>
      <c r="E26" s="30">
        <f t="shared" si="2"/>
        <v>840</v>
      </c>
      <c r="F26" s="30"/>
      <c r="G26" s="31">
        <v>2800</v>
      </c>
      <c r="H26" s="43"/>
      <c r="I26" s="43"/>
      <c r="J26" s="34"/>
      <c r="K26" s="60"/>
    </row>
    <row r="27" ht="16.5" spans="1:11">
      <c r="A27" s="36"/>
      <c r="B27" s="33" t="s">
        <v>216</v>
      </c>
      <c r="C27" s="29">
        <f t="shared" si="0"/>
        <v>1000</v>
      </c>
      <c r="D27" s="29">
        <f t="shared" si="1"/>
        <v>750</v>
      </c>
      <c r="E27" s="29">
        <f t="shared" si="2"/>
        <v>750</v>
      </c>
      <c r="F27" s="33"/>
      <c r="G27" s="34">
        <v>2500</v>
      </c>
      <c r="H27" s="43"/>
      <c r="I27" s="43"/>
      <c r="J27" s="34"/>
      <c r="K27" s="60"/>
    </row>
    <row r="28" spans="1:11">
      <c r="A28" s="64"/>
      <c r="B28" s="64"/>
      <c r="C28" s="64"/>
      <c r="D28" s="64"/>
      <c r="E28" s="64"/>
      <c r="F28" s="64"/>
      <c r="G28" s="65"/>
      <c r="J28" s="65"/>
      <c r="K28" s="64"/>
    </row>
    <row r="29" ht="16.5" spans="1:1">
      <c r="A29" s="47" t="s">
        <v>217</v>
      </c>
    </row>
    <row r="30" spans="1:2">
      <c r="A30" s="48">
        <v>1</v>
      </c>
      <c r="B30" t="s">
        <v>218</v>
      </c>
    </row>
    <row r="31" spans="1:2">
      <c r="A31" s="48">
        <v>2</v>
      </c>
      <c r="B31" t="s">
        <v>219</v>
      </c>
    </row>
    <row r="32" spans="1:2">
      <c r="A32" s="48">
        <v>3</v>
      </c>
      <c r="B32" t="s">
        <v>220</v>
      </c>
    </row>
    <row r="33" spans="1:2">
      <c r="A33" s="48">
        <v>4</v>
      </c>
      <c r="B33" t="s">
        <v>221</v>
      </c>
    </row>
    <row r="34" spans="1:10">
      <c r="A34" s="48">
        <v>5</v>
      </c>
      <c r="B34" t="s">
        <v>222</v>
      </c>
      <c r="G34"/>
      <c r="J34"/>
    </row>
    <row r="35" spans="7:10">
      <c r="G35"/>
      <c r="J35"/>
    </row>
    <row r="36" spans="1:10">
      <c r="A36" s="49" t="s">
        <v>141</v>
      </c>
      <c r="B36" s="49" t="s">
        <v>142</v>
      </c>
      <c r="C36" s="49" t="s">
        <v>143</v>
      </c>
      <c r="D36" s="49" t="s">
        <v>144</v>
      </c>
      <c r="E36" s="49" t="s">
        <v>145</v>
      </c>
      <c r="F36" s="49" t="s">
        <v>146</v>
      </c>
      <c r="G36" s="49" t="s">
        <v>147</v>
      </c>
      <c r="J36"/>
    </row>
    <row r="37" spans="1:7">
      <c r="A37" s="50" t="s">
        <v>148</v>
      </c>
      <c r="B37" s="50">
        <v>0.8</v>
      </c>
      <c r="C37" s="50">
        <v>0.9</v>
      </c>
      <c r="D37" s="50">
        <v>1</v>
      </c>
      <c r="E37" s="50">
        <v>1.1</v>
      </c>
      <c r="F37" s="50">
        <v>1.2</v>
      </c>
      <c r="G37" s="50"/>
    </row>
    <row r="38" spans="1:10">
      <c r="A38" s="50" t="s">
        <v>149</v>
      </c>
      <c r="B38" s="50">
        <v>2.2</v>
      </c>
      <c r="C38" s="50">
        <v>3.4</v>
      </c>
      <c r="D38" s="50">
        <v>3.2</v>
      </c>
      <c r="E38" s="50">
        <v>5.8</v>
      </c>
      <c r="F38" s="50">
        <v>5</v>
      </c>
      <c r="G38" s="50">
        <f>SUM(B38:F38)</f>
        <v>19.6</v>
      </c>
      <c r="J38"/>
    </row>
    <row r="39" spans="1:10">
      <c r="A39" s="50" t="s">
        <v>150</v>
      </c>
      <c r="B39" s="50">
        <f>B38*B37</f>
        <v>1.76</v>
      </c>
      <c r="C39" s="50">
        <f t="shared" ref="C39:F39" si="4">C38*C37</f>
        <v>3.06</v>
      </c>
      <c r="D39" s="50">
        <f t="shared" si="4"/>
        <v>3.2</v>
      </c>
      <c r="E39" s="50">
        <f t="shared" si="4"/>
        <v>6.38</v>
      </c>
      <c r="F39" s="50">
        <f t="shared" si="4"/>
        <v>6</v>
      </c>
      <c r="G39" s="50">
        <f>SUM(B39:F39)</f>
        <v>20.4</v>
      </c>
      <c r="J39"/>
    </row>
    <row r="40" spans="1:10">
      <c r="A40" s="50"/>
      <c r="B40" s="50"/>
      <c r="C40" s="50"/>
      <c r="D40" s="50"/>
      <c r="E40" s="50"/>
      <c r="F40" s="51" t="s">
        <v>151</v>
      </c>
      <c r="G40" s="50">
        <f>G39-G38</f>
        <v>0.799999999999997</v>
      </c>
      <c r="J40"/>
    </row>
  </sheetData>
  <mergeCells count="22">
    <mergeCell ref="A1:K1"/>
    <mergeCell ref="C2:G2"/>
    <mergeCell ref="H2:J2"/>
    <mergeCell ref="A2:A3"/>
    <mergeCell ref="A4:A7"/>
    <mergeCell ref="A8:A11"/>
    <mergeCell ref="A12:A15"/>
    <mergeCell ref="A16:A19"/>
    <mergeCell ref="A20:A24"/>
    <mergeCell ref="A25:A27"/>
    <mergeCell ref="B2:B3"/>
    <mergeCell ref="H4:H7"/>
    <mergeCell ref="H8:H11"/>
    <mergeCell ref="H12:H15"/>
    <mergeCell ref="H16:H17"/>
    <mergeCell ref="H18:H19"/>
    <mergeCell ref="H20:H27"/>
    <mergeCell ref="K2:K3"/>
    <mergeCell ref="K4:K11"/>
    <mergeCell ref="K12:K19"/>
    <mergeCell ref="K20:K23"/>
    <mergeCell ref="K24:K27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9"/>
  <sheetViews>
    <sheetView topLeftCell="A10" workbookViewId="0">
      <selection activeCell="K34" sqref="K34"/>
    </sheetView>
  </sheetViews>
  <sheetFormatPr defaultColWidth="9" defaultRowHeight="13.5"/>
  <cols>
    <col min="6" max="6" width="11.375" customWidth="1"/>
    <col min="7" max="7" width="9" style="23"/>
    <col min="9" max="9" width="12.125" customWidth="1"/>
    <col min="10" max="10" width="9" style="23"/>
    <col min="13" max="13" width="9.25" customWidth="1"/>
  </cols>
  <sheetData>
    <row r="1" customFormat="1" ht="18.75" spans="1:11">
      <c r="A1" s="24" t="s">
        <v>188</v>
      </c>
      <c r="B1" s="25"/>
      <c r="C1" s="25"/>
      <c r="D1" s="25"/>
      <c r="E1" s="25"/>
      <c r="F1" s="25"/>
      <c r="G1" s="25"/>
      <c r="H1" s="25"/>
      <c r="I1" s="25"/>
      <c r="J1" s="25"/>
      <c r="K1" s="52"/>
    </row>
    <row r="2" customFormat="1" spans="1:11">
      <c r="A2" s="26" t="s">
        <v>153</v>
      </c>
      <c r="B2" s="26" t="s">
        <v>155</v>
      </c>
      <c r="C2" s="26" t="s">
        <v>189</v>
      </c>
      <c r="D2" s="26"/>
      <c r="E2" s="26"/>
      <c r="F2" s="26"/>
      <c r="G2" s="26"/>
      <c r="H2" s="26" t="s">
        <v>157</v>
      </c>
      <c r="I2" s="26"/>
      <c r="J2" s="26"/>
      <c r="K2" s="53" t="s">
        <v>159</v>
      </c>
    </row>
    <row r="3" customFormat="1" ht="22.5" spans="1:11">
      <c r="A3" s="26"/>
      <c r="B3" s="26"/>
      <c r="C3" s="26" t="s">
        <v>190</v>
      </c>
      <c r="D3" s="26" t="s">
        <v>191</v>
      </c>
      <c r="E3" s="26" t="s">
        <v>192</v>
      </c>
      <c r="F3" s="26" t="s">
        <v>193</v>
      </c>
      <c r="G3" s="27" t="s">
        <v>147</v>
      </c>
      <c r="H3" s="28"/>
      <c r="I3" s="26" t="s">
        <v>193</v>
      </c>
      <c r="J3" s="27" t="s">
        <v>194</v>
      </c>
      <c r="K3" s="54"/>
    </row>
    <row r="4" customFormat="1" spans="1:11">
      <c r="A4" s="29" t="s">
        <v>195</v>
      </c>
      <c r="B4" s="30" t="s">
        <v>196</v>
      </c>
      <c r="C4" s="30">
        <f t="shared" ref="C4:C27" si="0">G4*0.4</f>
        <v>3600</v>
      </c>
      <c r="D4" s="30">
        <f t="shared" ref="D4:D27" si="1">G4*0.3</f>
        <v>2700</v>
      </c>
      <c r="E4" s="30">
        <f t="shared" ref="E4:E27" si="2">G4*0.3</f>
        <v>2700</v>
      </c>
      <c r="F4" s="30" t="s">
        <v>197</v>
      </c>
      <c r="G4" s="31">
        <v>9000</v>
      </c>
      <c r="H4" s="32" t="s">
        <v>198</v>
      </c>
      <c r="I4" s="30" t="s">
        <v>197</v>
      </c>
      <c r="J4" s="55">
        <v>0.0015</v>
      </c>
      <c r="K4" s="29" t="s">
        <v>169</v>
      </c>
    </row>
    <row r="5" customFormat="1" spans="1:11">
      <c r="A5" s="29"/>
      <c r="B5" s="33" t="s">
        <v>199</v>
      </c>
      <c r="C5" s="29">
        <f t="shared" si="0"/>
        <v>3400</v>
      </c>
      <c r="D5" s="29">
        <f t="shared" si="1"/>
        <v>2550</v>
      </c>
      <c r="E5" s="29">
        <f t="shared" si="2"/>
        <v>2550</v>
      </c>
      <c r="F5" s="29" t="s">
        <v>197</v>
      </c>
      <c r="G5" s="34">
        <v>8500</v>
      </c>
      <c r="H5" s="35"/>
      <c r="I5" s="29" t="s">
        <v>197</v>
      </c>
      <c r="J5" s="56">
        <v>0.0015</v>
      </c>
      <c r="K5" s="29"/>
    </row>
    <row r="6" customFormat="1" spans="1:11">
      <c r="A6" s="29"/>
      <c r="B6" s="30" t="s">
        <v>200</v>
      </c>
      <c r="C6" s="30">
        <f t="shared" si="0"/>
        <v>3200</v>
      </c>
      <c r="D6" s="30">
        <f t="shared" si="1"/>
        <v>2400</v>
      </c>
      <c r="E6" s="30">
        <f t="shared" si="2"/>
        <v>2400</v>
      </c>
      <c r="F6" s="30" t="s">
        <v>197</v>
      </c>
      <c r="G6" s="31">
        <v>8000</v>
      </c>
      <c r="H6" s="35"/>
      <c r="I6" s="30" t="s">
        <v>197</v>
      </c>
      <c r="J6" s="55">
        <v>0.0015</v>
      </c>
      <c r="K6" s="29"/>
    </row>
    <row r="7" customFormat="1" spans="1:11">
      <c r="A7" s="29"/>
      <c r="B7" s="33" t="s">
        <v>201</v>
      </c>
      <c r="C7" s="29">
        <f t="shared" si="0"/>
        <v>3000</v>
      </c>
      <c r="D7" s="29">
        <f t="shared" si="1"/>
        <v>2250</v>
      </c>
      <c r="E7" s="29">
        <f t="shared" si="2"/>
        <v>2250</v>
      </c>
      <c r="F7" s="29" t="s">
        <v>197</v>
      </c>
      <c r="G7" s="34">
        <v>7500</v>
      </c>
      <c r="H7" s="36"/>
      <c r="I7" s="29" t="s">
        <v>197</v>
      </c>
      <c r="J7" s="56">
        <v>0.0015</v>
      </c>
      <c r="K7" s="29"/>
    </row>
    <row r="8" customFormat="1" spans="1:11">
      <c r="A8" s="37" t="s">
        <v>80</v>
      </c>
      <c r="B8" s="30" t="s">
        <v>202</v>
      </c>
      <c r="C8" s="30">
        <f t="shared" si="0"/>
        <v>2800</v>
      </c>
      <c r="D8" s="30">
        <f t="shared" si="1"/>
        <v>2100</v>
      </c>
      <c r="E8" s="30">
        <f t="shared" si="2"/>
        <v>2100</v>
      </c>
      <c r="F8" s="30" t="s">
        <v>197</v>
      </c>
      <c r="G8" s="31">
        <v>7000</v>
      </c>
      <c r="H8" s="38" t="s">
        <v>203</v>
      </c>
      <c r="I8" s="46" t="s">
        <v>197</v>
      </c>
      <c r="J8" s="57">
        <v>0.0012</v>
      </c>
      <c r="K8" s="29"/>
    </row>
    <row r="9" customFormat="1" spans="1:11">
      <c r="A9" s="37"/>
      <c r="B9" s="33" t="s">
        <v>204</v>
      </c>
      <c r="C9" s="29">
        <f t="shared" si="0"/>
        <v>2680</v>
      </c>
      <c r="D9" s="29">
        <f t="shared" si="1"/>
        <v>2010</v>
      </c>
      <c r="E9" s="29">
        <f t="shared" si="2"/>
        <v>2010</v>
      </c>
      <c r="F9" s="29" t="s">
        <v>197</v>
      </c>
      <c r="G9" s="34">
        <v>6700</v>
      </c>
      <c r="H9" s="39"/>
      <c r="I9" s="41" t="s">
        <v>197</v>
      </c>
      <c r="J9" s="58">
        <v>0.0012</v>
      </c>
      <c r="K9" s="29"/>
    </row>
    <row r="10" customFormat="1" spans="1:11">
      <c r="A10" s="37"/>
      <c r="B10" s="30" t="s">
        <v>205</v>
      </c>
      <c r="C10" s="30">
        <f t="shared" si="0"/>
        <v>2560</v>
      </c>
      <c r="D10" s="30">
        <f t="shared" si="1"/>
        <v>1920</v>
      </c>
      <c r="E10" s="30">
        <f t="shared" si="2"/>
        <v>1920</v>
      </c>
      <c r="F10" s="30" t="s">
        <v>197</v>
      </c>
      <c r="G10" s="31">
        <v>6400</v>
      </c>
      <c r="H10" s="39"/>
      <c r="I10" s="46" t="s">
        <v>197</v>
      </c>
      <c r="J10" s="57">
        <v>0.0012</v>
      </c>
      <c r="K10" s="29"/>
    </row>
    <row r="11" customFormat="1" spans="1:11">
      <c r="A11" s="37"/>
      <c r="B11" s="33" t="s">
        <v>79</v>
      </c>
      <c r="C11" s="29">
        <f t="shared" si="0"/>
        <v>2440</v>
      </c>
      <c r="D11" s="29">
        <f t="shared" si="1"/>
        <v>1830</v>
      </c>
      <c r="E11" s="29">
        <f t="shared" si="2"/>
        <v>1830</v>
      </c>
      <c r="F11" s="29" t="s">
        <v>197</v>
      </c>
      <c r="G11" s="34">
        <v>6100</v>
      </c>
      <c r="H11" s="40"/>
      <c r="I11" s="41" t="s">
        <v>197</v>
      </c>
      <c r="J11" s="58">
        <v>0.0012</v>
      </c>
      <c r="K11" s="29"/>
    </row>
    <row r="12" customFormat="1" spans="1:11">
      <c r="A12" s="41" t="s">
        <v>49</v>
      </c>
      <c r="B12" s="30" t="s">
        <v>48</v>
      </c>
      <c r="C12" s="30">
        <f t="shared" si="0"/>
        <v>2320</v>
      </c>
      <c r="D12" s="30">
        <f t="shared" si="1"/>
        <v>1740</v>
      </c>
      <c r="E12" s="30">
        <f t="shared" si="2"/>
        <v>1740</v>
      </c>
      <c r="F12" s="30" t="s">
        <v>206</v>
      </c>
      <c r="G12" s="31">
        <v>5800</v>
      </c>
      <c r="H12" s="32" t="s">
        <v>207</v>
      </c>
      <c r="I12" s="30" t="str">
        <f t="shared" ref="I12:I24" si="3">F12</f>
        <v>月考核0.8-1.2</v>
      </c>
      <c r="J12" s="55">
        <v>0.001</v>
      </c>
      <c r="K12" s="33" t="s">
        <v>176</v>
      </c>
    </row>
    <row r="13" customFormat="1" spans="1:11">
      <c r="A13" s="41"/>
      <c r="B13" s="33" t="s">
        <v>83</v>
      </c>
      <c r="C13" s="29">
        <f t="shared" si="0"/>
        <v>2200</v>
      </c>
      <c r="D13" s="29">
        <f t="shared" si="1"/>
        <v>1650</v>
      </c>
      <c r="E13" s="29">
        <f t="shared" si="2"/>
        <v>1650</v>
      </c>
      <c r="F13" s="29" t="s">
        <v>206</v>
      </c>
      <c r="G13" s="34">
        <v>5500</v>
      </c>
      <c r="H13" s="35"/>
      <c r="I13" s="29" t="str">
        <f t="shared" si="3"/>
        <v>月考核0.8-1.2</v>
      </c>
      <c r="J13" s="56">
        <v>0.001</v>
      </c>
      <c r="K13" s="33"/>
    </row>
    <row r="14" spans="1:13">
      <c r="A14" s="41"/>
      <c r="B14" s="30" t="s">
        <v>208</v>
      </c>
      <c r="C14" s="30">
        <f t="shared" si="0"/>
        <v>2080</v>
      </c>
      <c r="D14" s="30">
        <f t="shared" si="1"/>
        <v>1560</v>
      </c>
      <c r="E14" s="30">
        <f t="shared" si="2"/>
        <v>1560</v>
      </c>
      <c r="F14" s="30" t="s">
        <v>206</v>
      </c>
      <c r="G14" s="31">
        <v>5200</v>
      </c>
      <c r="H14" s="35"/>
      <c r="I14" s="30" t="str">
        <f t="shared" si="3"/>
        <v>月考核0.8-1.2</v>
      </c>
      <c r="J14" s="55">
        <v>0.001</v>
      </c>
      <c r="K14" s="33"/>
      <c r="M14" s="59"/>
    </row>
    <row r="15" spans="1:13">
      <c r="A15" s="41"/>
      <c r="B15" s="33" t="s">
        <v>76</v>
      </c>
      <c r="C15" s="29">
        <f t="shared" si="0"/>
        <v>2000</v>
      </c>
      <c r="D15" s="29">
        <f t="shared" si="1"/>
        <v>1500</v>
      </c>
      <c r="E15" s="29">
        <f t="shared" si="2"/>
        <v>1500</v>
      </c>
      <c r="F15" s="29" t="s">
        <v>206</v>
      </c>
      <c r="G15" s="34">
        <v>5000</v>
      </c>
      <c r="H15" s="36"/>
      <c r="I15" s="29" t="str">
        <f t="shared" si="3"/>
        <v>月考核0.8-1.2</v>
      </c>
      <c r="J15" s="56">
        <v>0.001</v>
      </c>
      <c r="K15" s="33"/>
      <c r="M15" s="59"/>
    </row>
    <row r="16" spans="1:13">
      <c r="A16" s="37" t="s">
        <v>23</v>
      </c>
      <c r="B16" s="30" t="s">
        <v>22</v>
      </c>
      <c r="C16" s="30">
        <f t="shared" si="0"/>
        <v>1920</v>
      </c>
      <c r="D16" s="30">
        <f t="shared" si="1"/>
        <v>1440</v>
      </c>
      <c r="E16" s="30">
        <f t="shared" si="2"/>
        <v>1440</v>
      </c>
      <c r="F16" s="30" t="s">
        <v>206</v>
      </c>
      <c r="G16" s="31">
        <v>4800</v>
      </c>
      <c r="H16" s="38" t="s">
        <v>209</v>
      </c>
      <c r="I16" s="30" t="str">
        <f t="shared" si="3"/>
        <v>月考核0.8-1.2</v>
      </c>
      <c r="J16" s="55">
        <v>0.0008</v>
      </c>
      <c r="K16" s="33"/>
      <c r="M16" s="59"/>
    </row>
    <row r="17" spans="1:13">
      <c r="A17" s="37"/>
      <c r="B17" s="33" t="s">
        <v>210</v>
      </c>
      <c r="C17" s="29">
        <f t="shared" si="0"/>
        <v>1840</v>
      </c>
      <c r="D17" s="29">
        <f t="shared" si="1"/>
        <v>1380</v>
      </c>
      <c r="E17" s="29">
        <f t="shared" si="2"/>
        <v>1380</v>
      </c>
      <c r="F17" s="29" t="s">
        <v>206</v>
      </c>
      <c r="G17" s="34">
        <v>4600</v>
      </c>
      <c r="H17" s="39"/>
      <c r="I17" s="29" t="str">
        <f t="shared" si="3"/>
        <v>月考核0.8-1.2</v>
      </c>
      <c r="J17" s="56">
        <v>0.0008</v>
      </c>
      <c r="K17" s="33"/>
      <c r="M17" s="59"/>
    </row>
    <row r="18" spans="1:13">
      <c r="A18" s="37"/>
      <c r="B18" s="30" t="s">
        <v>45</v>
      </c>
      <c r="C18" s="30">
        <f t="shared" si="0"/>
        <v>1760</v>
      </c>
      <c r="D18" s="30">
        <f t="shared" si="1"/>
        <v>1320</v>
      </c>
      <c r="E18" s="30">
        <f t="shared" si="2"/>
        <v>1320</v>
      </c>
      <c r="F18" s="30" t="s">
        <v>206</v>
      </c>
      <c r="G18" s="31">
        <v>4400</v>
      </c>
      <c r="H18" s="38" t="s">
        <v>211</v>
      </c>
      <c r="I18" s="30" t="str">
        <f t="shared" si="3"/>
        <v>月考核0.8-1.2</v>
      </c>
      <c r="J18" s="57">
        <v>0.0006</v>
      </c>
      <c r="K18" s="33"/>
      <c r="M18" s="59"/>
    </row>
    <row r="19" spans="1:13">
      <c r="A19" s="37"/>
      <c r="B19" s="33" t="s">
        <v>31</v>
      </c>
      <c r="C19" s="29">
        <f t="shared" si="0"/>
        <v>1680</v>
      </c>
      <c r="D19" s="29">
        <f t="shared" si="1"/>
        <v>1260</v>
      </c>
      <c r="E19" s="29">
        <f t="shared" si="2"/>
        <v>1260</v>
      </c>
      <c r="F19" s="29" t="s">
        <v>206</v>
      </c>
      <c r="G19" s="34">
        <v>4200</v>
      </c>
      <c r="H19" s="39"/>
      <c r="I19" s="29" t="str">
        <f t="shared" si="3"/>
        <v>月考核0.8-1.2</v>
      </c>
      <c r="J19" s="58">
        <v>0.0006</v>
      </c>
      <c r="K19" s="33"/>
      <c r="M19" s="59"/>
    </row>
    <row r="20" spans="1:13">
      <c r="A20" s="42" t="s">
        <v>20</v>
      </c>
      <c r="B20" s="30" t="s">
        <v>19</v>
      </c>
      <c r="C20" s="30">
        <f t="shared" si="0"/>
        <v>1600</v>
      </c>
      <c r="D20" s="30">
        <f t="shared" si="1"/>
        <v>1200</v>
      </c>
      <c r="E20" s="30">
        <f t="shared" si="2"/>
        <v>1200</v>
      </c>
      <c r="F20" s="30" t="s">
        <v>206</v>
      </c>
      <c r="G20" s="31">
        <v>4000</v>
      </c>
      <c r="H20" s="43" t="s">
        <v>212</v>
      </c>
      <c r="I20" s="30" t="str">
        <f t="shared" si="3"/>
        <v>月考核0.8-1.2</v>
      </c>
      <c r="J20" s="46">
        <v>500</v>
      </c>
      <c r="K20" s="33" t="s">
        <v>213</v>
      </c>
      <c r="M20" s="59"/>
    </row>
    <row r="21" spans="1:13">
      <c r="A21" s="44"/>
      <c r="B21" s="33" t="s">
        <v>25</v>
      </c>
      <c r="C21" s="29">
        <f t="shared" si="0"/>
        <v>1520</v>
      </c>
      <c r="D21" s="29">
        <f t="shared" si="1"/>
        <v>1140</v>
      </c>
      <c r="E21" s="29">
        <f t="shared" si="2"/>
        <v>1140</v>
      </c>
      <c r="F21" s="29" t="s">
        <v>206</v>
      </c>
      <c r="G21" s="34">
        <v>3800</v>
      </c>
      <c r="H21" s="43"/>
      <c r="I21" s="29" t="str">
        <f t="shared" si="3"/>
        <v>月考核0.8-1.2</v>
      </c>
      <c r="J21" s="41">
        <v>500</v>
      </c>
      <c r="K21" s="33"/>
      <c r="M21" s="59"/>
    </row>
    <row r="22" spans="1:13">
      <c r="A22" s="44"/>
      <c r="B22" s="30" t="s">
        <v>27</v>
      </c>
      <c r="C22" s="30">
        <f t="shared" si="0"/>
        <v>1440</v>
      </c>
      <c r="D22" s="30">
        <f t="shared" si="1"/>
        <v>1080</v>
      </c>
      <c r="E22" s="30">
        <f t="shared" si="2"/>
        <v>1080</v>
      </c>
      <c r="F22" s="30" t="s">
        <v>206</v>
      </c>
      <c r="G22" s="31">
        <v>3600</v>
      </c>
      <c r="H22" s="43"/>
      <c r="I22" s="30" t="str">
        <f t="shared" si="3"/>
        <v>月考核0.8-1.2</v>
      </c>
      <c r="J22" s="46">
        <v>400</v>
      </c>
      <c r="K22" s="33"/>
      <c r="M22" s="59"/>
    </row>
    <row r="23" customFormat="1" spans="1:11">
      <c r="A23" s="44"/>
      <c r="B23" s="33" t="s">
        <v>34</v>
      </c>
      <c r="C23" s="29">
        <f t="shared" si="0"/>
        <v>1360</v>
      </c>
      <c r="D23" s="29">
        <f t="shared" si="1"/>
        <v>1020</v>
      </c>
      <c r="E23" s="29">
        <f t="shared" si="2"/>
        <v>1020</v>
      </c>
      <c r="F23" s="29" t="s">
        <v>206</v>
      </c>
      <c r="G23" s="34">
        <v>3400</v>
      </c>
      <c r="H23" s="43"/>
      <c r="I23" s="29" t="str">
        <f t="shared" si="3"/>
        <v>月考核0.8-1.2</v>
      </c>
      <c r="J23" s="41">
        <v>300</v>
      </c>
      <c r="K23" s="33"/>
    </row>
    <row r="24" s="22" customFormat="1" spans="1:11">
      <c r="A24" s="45"/>
      <c r="B24" s="46" t="s">
        <v>36</v>
      </c>
      <c r="C24" s="46">
        <f t="shared" si="0"/>
        <v>1280</v>
      </c>
      <c r="D24" s="46">
        <f t="shared" si="1"/>
        <v>960</v>
      </c>
      <c r="E24" s="46">
        <f t="shared" si="2"/>
        <v>960</v>
      </c>
      <c r="F24" s="41" t="s">
        <v>206</v>
      </c>
      <c r="G24" s="46">
        <v>3200</v>
      </c>
      <c r="H24" s="43"/>
      <c r="I24" s="30" t="str">
        <f t="shared" si="3"/>
        <v>月考核0.8-1.2</v>
      </c>
      <c r="J24" s="46">
        <v>300</v>
      </c>
      <c r="K24" s="60"/>
    </row>
    <row r="25" customFormat="1" ht="16.5" spans="1:11">
      <c r="A25" s="32" t="s">
        <v>182</v>
      </c>
      <c r="B25" s="33" t="s">
        <v>214</v>
      </c>
      <c r="C25" s="29">
        <f t="shared" si="0"/>
        <v>1200</v>
      </c>
      <c r="D25" s="29">
        <f t="shared" si="1"/>
        <v>900</v>
      </c>
      <c r="E25" s="29">
        <f t="shared" si="2"/>
        <v>900</v>
      </c>
      <c r="F25" s="33"/>
      <c r="G25" s="34">
        <v>3000</v>
      </c>
      <c r="H25" s="43"/>
      <c r="I25" s="43"/>
      <c r="J25" s="34"/>
      <c r="K25" s="60"/>
    </row>
    <row r="26" customFormat="1" ht="16.5" spans="1:11">
      <c r="A26" s="35"/>
      <c r="B26" s="30" t="s">
        <v>215</v>
      </c>
      <c r="C26" s="30">
        <f t="shared" si="0"/>
        <v>1120</v>
      </c>
      <c r="D26" s="30">
        <f t="shared" si="1"/>
        <v>840</v>
      </c>
      <c r="E26" s="30">
        <f t="shared" si="2"/>
        <v>840</v>
      </c>
      <c r="F26" s="30"/>
      <c r="G26" s="31">
        <v>2800</v>
      </c>
      <c r="H26" s="43"/>
      <c r="I26" s="43"/>
      <c r="J26" s="34"/>
      <c r="K26" s="60"/>
    </row>
    <row r="27" customFormat="1" ht="16.5" spans="1:11">
      <c r="A27" s="36"/>
      <c r="B27" s="33" t="s">
        <v>216</v>
      </c>
      <c r="C27" s="29">
        <f t="shared" si="0"/>
        <v>1000</v>
      </c>
      <c r="D27" s="29">
        <f t="shared" si="1"/>
        <v>750</v>
      </c>
      <c r="E27" s="29">
        <f t="shared" si="2"/>
        <v>750</v>
      </c>
      <c r="F27" s="33"/>
      <c r="G27" s="34">
        <v>2500</v>
      </c>
      <c r="H27" s="43"/>
      <c r="I27" s="43"/>
      <c r="J27" s="34"/>
      <c r="K27" s="60"/>
    </row>
    <row r="28" ht="16.5" spans="1:1">
      <c r="A28" s="47" t="s">
        <v>217</v>
      </c>
    </row>
    <row r="29" spans="1:2">
      <c r="A29" s="48">
        <v>1</v>
      </c>
      <c r="B29" t="s">
        <v>218</v>
      </c>
    </row>
    <row r="30" spans="1:2">
      <c r="A30" s="48">
        <v>2</v>
      </c>
      <c r="B30" t="s">
        <v>219</v>
      </c>
    </row>
    <row r="31" spans="1:2">
      <c r="A31" s="48">
        <v>3</v>
      </c>
      <c r="B31" t="s">
        <v>220</v>
      </c>
    </row>
    <row r="32" spans="1:2">
      <c r="A32" s="48">
        <v>4</v>
      </c>
      <c r="B32" t="s">
        <v>221</v>
      </c>
    </row>
    <row r="33" customFormat="1" spans="1:2">
      <c r="A33" s="48">
        <v>5</v>
      </c>
      <c r="B33" t="s">
        <v>222</v>
      </c>
    </row>
    <row r="34" customFormat="1"/>
    <row r="35" customFormat="1" spans="1:7">
      <c r="A35" s="49" t="s">
        <v>141</v>
      </c>
      <c r="B35" s="49" t="s">
        <v>142</v>
      </c>
      <c r="C35" s="49" t="s">
        <v>143</v>
      </c>
      <c r="D35" s="49" t="s">
        <v>144</v>
      </c>
      <c r="E35" s="49" t="s">
        <v>145</v>
      </c>
      <c r="F35" s="49" t="s">
        <v>146</v>
      </c>
      <c r="G35" s="49" t="s">
        <v>147</v>
      </c>
    </row>
    <row r="36" spans="1:7">
      <c r="A36" s="50" t="s">
        <v>148</v>
      </c>
      <c r="B36" s="50">
        <v>0.8</v>
      </c>
      <c r="C36" s="50">
        <v>0.9</v>
      </c>
      <c r="D36" s="50">
        <v>1</v>
      </c>
      <c r="E36" s="50">
        <v>1.1</v>
      </c>
      <c r="F36" s="50">
        <v>1.2</v>
      </c>
      <c r="G36" s="50"/>
    </row>
    <row r="37" customFormat="1" spans="1:7">
      <c r="A37" s="50" t="s">
        <v>149</v>
      </c>
      <c r="B37" s="50">
        <v>2.2</v>
      </c>
      <c r="C37" s="50">
        <v>3.4</v>
      </c>
      <c r="D37" s="50">
        <v>3.2</v>
      </c>
      <c r="E37" s="50">
        <v>5.8</v>
      </c>
      <c r="F37" s="50">
        <v>5</v>
      </c>
      <c r="G37" s="50">
        <f>SUM(B37:F37)</f>
        <v>19.6</v>
      </c>
    </row>
    <row r="38" customFormat="1" spans="1:7">
      <c r="A38" s="50" t="s">
        <v>150</v>
      </c>
      <c r="B38" s="50">
        <f t="shared" ref="B38:F38" si="4">B37*B36</f>
        <v>1.76</v>
      </c>
      <c r="C38" s="50">
        <f t="shared" si="4"/>
        <v>3.06</v>
      </c>
      <c r="D38" s="50">
        <f t="shared" si="4"/>
        <v>3.2</v>
      </c>
      <c r="E38" s="50">
        <f t="shared" si="4"/>
        <v>6.38</v>
      </c>
      <c r="F38" s="50">
        <f t="shared" si="4"/>
        <v>6</v>
      </c>
      <c r="G38" s="50">
        <f>SUM(B38:F38)</f>
        <v>20.4</v>
      </c>
    </row>
    <row r="39" customFormat="1" spans="1:7">
      <c r="A39" s="50"/>
      <c r="B39" s="50"/>
      <c r="C39" s="50"/>
      <c r="D39" s="50"/>
      <c r="E39" s="50"/>
      <c r="F39" s="51" t="s">
        <v>151</v>
      </c>
      <c r="G39" s="50">
        <f>G38-G37</f>
        <v>0.799999999999997</v>
      </c>
    </row>
  </sheetData>
  <mergeCells count="22">
    <mergeCell ref="A1:K1"/>
    <mergeCell ref="C2:G2"/>
    <mergeCell ref="H2:J2"/>
    <mergeCell ref="A2:A3"/>
    <mergeCell ref="A4:A7"/>
    <mergeCell ref="A8:A11"/>
    <mergeCell ref="A12:A15"/>
    <mergeCell ref="A16:A19"/>
    <mergeCell ref="A20:A24"/>
    <mergeCell ref="A25:A27"/>
    <mergeCell ref="B2:B3"/>
    <mergeCell ref="H4:H7"/>
    <mergeCell ref="H8:H11"/>
    <mergeCell ref="H12:H15"/>
    <mergeCell ref="H16:H17"/>
    <mergeCell ref="H18:H19"/>
    <mergeCell ref="H20:H27"/>
    <mergeCell ref="K2:K3"/>
    <mergeCell ref="K4:K11"/>
    <mergeCell ref="K12:K19"/>
    <mergeCell ref="K20:K23"/>
    <mergeCell ref="K24:K27"/>
  </mergeCells>
  <pageMargins left="0.751388888888889" right="0.751388888888889" top="0" bottom="0" header="0.511805555555556" footer="0.511805555555556"/>
  <pageSetup paperSize="9" orientation="landscape" horizont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A4" sqref="A4:A12"/>
    </sheetView>
  </sheetViews>
  <sheetFormatPr defaultColWidth="9" defaultRowHeight="13.5"/>
  <cols>
    <col min="1" max="10" width="11.375" style="1" customWidth="1"/>
    <col min="11" max="260" width="9" style="1"/>
    <col min="261" max="262" width="9.625" style="1" customWidth="1"/>
    <col min="263" max="263" width="4.75" style="1" customWidth="1"/>
    <col min="264" max="264" width="9" style="1"/>
    <col min="265" max="265" width="9.625" style="1" customWidth="1"/>
    <col min="266" max="516" width="9" style="1"/>
    <col min="517" max="518" width="9.625" style="1" customWidth="1"/>
    <col min="519" max="519" width="4.75" style="1" customWidth="1"/>
    <col min="520" max="520" width="9" style="1"/>
    <col min="521" max="521" width="9.625" style="1" customWidth="1"/>
    <col min="522" max="772" width="9" style="1"/>
    <col min="773" max="774" width="9.625" style="1" customWidth="1"/>
    <col min="775" max="775" width="4.75" style="1" customWidth="1"/>
    <col min="776" max="776" width="9" style="1"/>
    <col min="777" max="777" width="9.625" style="1" customWidth="1"/>
    <col min="778" max="1028" width="9" style="1"/>
    <col min="1029" max="1030" width="9.625" style="1" customWidth="1"/>
    <col min="1031" max="1031" width="4.75" style="1" customWidth="1"/>
    <col min="1032" max="1032" width="9" style="1"/>
    <col min="1033" max="1033" width="9.625" style="1" customWidth="1"/>
    <col min="1034" max="1284" width="9" style="1"/>
    <col min="1285" max="1286" width="9.625" style="1" customWidth="1"/>
    <col min="1287" max="1287" width="4.75" style="1" customWidth="1"/>
    <col min="1288" max="1288" width="9" style="1"/>
    <col min="1289" max="1289" width="9.625" style="1" customWidth="1"/>
    <col min="1290" max="1540" width="9" style="1"/>
    <col min="1541" max="1542" width="9.625" style="1" customWidth="1"/>
    <col min="1543" max="1543" width="4.75" style="1" customWidth="1"/>
    <col min="1544" max="1544" width="9" style="1"/>
    <col min="1545" max="1545" width="9.625" style="1" customWidth="1"/>
    <col min="1546" max="1796" width="9" style="1"/>
    <col min="1797" max="1798" width="9.625" style="1" customWidth="1"/>
    <col min="1799" max="1799" width="4.75" style="1" customWidth="1"/>
    <col min="1800" max="1800" width="9" style="1"/>
    <col min="1801" max="1801" width="9.625" style="1" customWidth="1"/>
    <col min="1802" max="2052" width="9" style="1"/>
    <col min="2053" max="2054" width="9.625" style="1" customWidth="1"/>
    <col min="2055" max="2055" width="4.75" style="1" customWidth="1"/>
    <col min="2056" max="2056" width="9" style="1"/>
    <col min="2057" max="2057" width="9.625" style="1" customWidth="1"/>
    <col min="2058" max="2308" width="9" style="1"/>
    <col min="2309" max="2310" width="9.625" style="1" customWidth="1"/>
    <col min="2311" max="2311" width="4.75" style="1" customWidth="1"/>
    <col min="2312" max="2312" width="9" style="1"/>
    <col min="2313" max="2313" width="9.625" style="1" customWidth="1"/>
    <col min="2314" max="2564" width="9" style="1"/>
    <col min="2565" max="2566" width="9.625" style="1" customWidth="1"/>
    <col min="2567" max="2567" width="4.75" style="1" customWidth="1"/>
    <col min="2568" max="2568" width="9" style="1"/>
    <col min="2569" max="2569" width="9.625" style="1" customWidth="1"/>
    <col min="2570" max="2820" width="9" style="1"/>
    <col min="2821" max="2822" width="9.625" style="1" customWidth="1"/>
    <col min="2823" max="2823" width="4.75" style="1" customWidth="1"/>
    <col min="2824" max="2824" width="9" style="1"/>
    <col min="2825" max="2825" width="9.625" style="1" customWidth="1"/>
    <col min="2826" max="3076" width="9" style="1"/>
    <col min="3077" max="3078" width="9.625" style="1" customWidth="1"/>
    <col min="3079" max="3079" width="4.75" style="1" customWidth="1"/>
    <col min="3080" max="3080" width="9" style="1"/>
    <col min="3081" max="3081" width="9.625" style="1" customWidth="1"/>
    <col min="3082" max="3332" width="9" style="1"/>
    <col min="3333" max="3334" width="9.625" style="1" customWidth="1"/>
    <col min="3335" max="3335" width="4.75" style="1" customWidth="1"/>
    <col min="3336" max="3336" width="9" style="1"/>
    <col min="3337" max="3337" width="9.625" style="1" customWidth="1"/>
    <col min="3338" max="3588" width="9" style="1"/>
    <col min="3589" max="3590" width="9.625" style="1" customWidth="1"/>
    <col min="3591" max="3591" width="4.75" style="1" customWidth="1"/>
    <col min="3592" max="3592" width="9" style="1"/>
    <col min="3593" max="3593" width="9.625" style="1" customWidth="1"/>
    <col min="3594" max="3844" width="9" style="1"/>
    <col min="3845" max="3846" width="9.625" style="1" customWidth="1"/>
    <col min="3847" max="3847" width="4.75" style="1" customWidth="1"/>
    <col min="3848" max="3848" width="9" style="1"/>
    <col min="3849" max="3849" width="9.625" style="1" customWidth="1"/>
    <col min="3850" max="4100" width="9" style="1"/>
    <col min="4101" max="4102" width="9.625" style="1" customWidth="1"/>
    <col min="4103" max="4103" width="4.75" style="1" customWidth="1"/>
    <col min="4104" max="4104" width="9" style="1"/>
    <col min="4105" max="4105" width="9.625" style="1" customWidth="1"/>
    <col min="4106" max="4356" width="9" style="1"/>
    <col min="4357" max="4358" width="9.625" style="1" customWidth="1"/>
    <col min="4359" max="4359" width="4.75" style="1" customWidth="1"/>
    <col min="4360" max="4360" width="9" style="1"/>
    <col min="4361" max="4361" width="9.625" style="1" customWidth="1"/>
    <col min="4362" max="4612" width="9" style="1"/>
    <col min="4613" max="4614" width="9.625" style="1" customWidth="1"/>
    <col min="4615" max="4615" width="4.75" style="1" customWidth="1"/>
    <col min="4616" max="4616" width="9" style="1"/>
    <col min="4617" max="4617" width="9.625" style="1" customWidth="1"/>
    <col min="4618" max="4868" width="9" style="1"/>
    <col min="4869" max="4870" width="9.625" style="1" customWidth="1"/>
    <col min="4871" max="4871" width="4.75" style="1" customWidth="1"/>
    <col min="4872" max="4872" width="9" style="1"/>
    <col min="4873" max="4873" width="9.625" style="1" customWidth="1"/>
    <col min="4874" max="5124" width="9" style="1"/>
    <col min="5125" max="5126" width="9.625" style="1" customWidth="1"/>
    <col min="5127" max="5127" width="4.75" style="1" customWidth="1"/>
    <col min="5128" max="5128" width="9" style="1"/>
    <col min="5129" max="5129" width="9.625" style="1" customWidth="1"/>
    <col min="5130" max="5380" width="9" style="1"/>
    <col min="5381" max="5382" width="9.625" style="1" customWidth="1"/>
    <col min="5383" max="5383" width="4.75" style="1" customWidth="1"/>
    <col min="5384" max="5384" width="9" style="1"/>
    <col min="5385" max="5385" width="9.625" style="1" customWidth="1"/>
    <col min="5386" max="5636" width="9" style="1"/>
    <col min="5637" max="5638" width="9.625" style="1" customWidth="1"/>
    <col min="5639" max="5639" width="4.75" style="1" customWidth="1"/>
    <col min="5640" max="5640" width="9" style="1"/>
    <col min="5641" max="5641" width="9.625" style="1" customWidth="1"/>
    <col min="5642" max="5892" width="9" style="1"/>
    <col min="5893" max="5894" width="9.625" style="1" customWidth="1"/>
    <col min="5895" max="5895" width="4.75" style="1" customWidth="1"/>
    <col min="5896" max="5896" width="9" style="1"/>
    <col min="5897" max="5897" width="9.625" style="1" customWidth="1"/>
    <col min="5898" max="6148" width="9" style="1"/>
    <col min="6149" max="6150" width="9.625" style="1" customWidth="1"/>
    <col min="6151" max="6151" width="4.75" style="1" customWidth="1"/>
    <col min="6152" max="6152" width="9" style="1"/>
    <col min="6153" max="6153" width="9.625" style="1" customWidth="1"/>
    <col min="6154" max="6404" width="9" style="1"/>
    <col min="6405" max="6406" width="9.625" style="1" customWidth="1"/>
    <col min="6407" max="6407" width="4.75" style="1" customWidth="1"/>
    <col min="6408" max="6408" width="9" style="1"/>
    <col min="6409" max="6409" width="9.625" style="1" customWidth="1"/>
    <col min="6410" max="6660" width="9" style="1"/>
    <col min="6661" max="6662" width="9.625" style="1" customWidth="1"/>
    <col min="6663" max="6663" width="4.75" style="1" customWidth="1"/>
    <col min="6664" max="6664" width="9" style="1"/>
    <col min="6665" max="6665" width="9.625" style="1" customWidth="1"/>
    <col min="6666" max="6916" width="9" style="1"/>
    <col min="6917" max="6918" width="9.625" style="1" customWidth="1"/>
    <col min="6919" max="6919" width="4.75" style="1" customWidth="1"/>
    <col min="6920" max="6920" width="9" style="1"/>
    <col min="6921" max="6921" width="9.625" style="1" customWidth="1"/>
    <col min="6922" max="7172" width="9" style="1"/>
    <col min="7173" max="7174" width="9.625" style="1" customWidth="1"/>
    <col min="7175" max="7175" width="4.75" style="1" customWidth="1"/>
    <col min="7176" max="7176" width="9" style="1"/>
    <col min="7177" max="7177" width="9.625" style="1" customWidth="1"/>
    <col min="7178" max="7428" width="9" style="1"/>
    <col min="7429" max="7430" width="9.625" style="1" customWidth="1"/>
    <col min="7431" max="7431" width="4.75" style="1" customWidth="1"/>
    <col min="7432" max="7432" width="9" style="1"/>
    <col min="7433" max="7433" width="9.625" style="1" customWidth="1"/>
    <col min="7434" max="7684" width="9" style="1"/>
    <col min="7685" max="7686" width="9.625" style="1" customWidth="1"/>
    <col min="7687" max="7687" width="4.75" style="1" customWidth="1"/>
    <col min="7688" max="7688" width="9" style="1"/>
    <col min="7689" max="7689" width="9.625" style="1" customWidth="1"/>
    <col min="7690" max="7940" width="9" style="1"/>
    <col min="7941" max="7942" width="9.625" style="1" customWidth="1"/>
    <col min="7943" max="7943" width="4.75" style="1" customWidth="1"/>
    <col min="7944" max="7944" width="9" style="1"/>
    <col min="7945" max="7945" width="9.625" style="1" customWidth="1"/>
    <col min="7946" max="8196" width="9" style="1"/>
    <col min="8197" max="8198" width="9.625" style="1" customWidth="1"/>
    <col min="8199" max="8199" width="4.75" style="1" customWidth="1"/>
    <col min="8200" max="8200" width="9" style="1"/>
    <col min="8201" max="8201" width="9.625" style="1" customWidth="1"/>
    <col min="8202" max="8452" width="9" style="1"/>
    <col min="8453" max="8454" width="9.625" style="1" customWidth="1"/>
    <col min="8455" max="8455" width="4.75" style="1" customWidth="1"/>
    <col min="8456" max="8456" width="9" style="1"/>
    <col min="8457" max="8457" width="9.625" style="1" customWidth="1"/>
    <col min="8458" max="8708" width="9" style="1"/>
    <col min="8709" max="8710" width="9.625" style="1" customWidth="1"/>
    <col min="8711" max="8711" width="4.75" style="1" customWidth="1"/>
    <col min="8712" max="8712" width="9" style="1"/>
    <col min="8713" max="8713" width="9.625" style="1" customWidth="1"/>
    <col min="8714" max="8964" width="9" style="1"/>
    <col min="8965" max="8966" width="9.625" style="1" customWidth="1"/>
    <col min="8967" max="8967" width="4.75" style="1" customWidth="1"/>
    <col min="8968" max="8968" width="9" style="1"/>
    <col min="8969" max="8969" width="9.625" style="1" customWidth="1"/>
    <col min="8970" max="9220" width="9" style="1"/>
    <col min="9221" max="9222" width="9.625" style="1" customWidth="1"/>
    <col min="9223" max="9223" width="4.75" style="1" customWidth="1"/>
    <col min="9224" max="9224" width="9" style="1"/>
    <col min="9225" max="9225" width="9.625" style="1" customWidth="1"/>
    <col min="9226" max="9476" width="9" style="1"/>
    <col min="9477" max="9478" width="9.625" style="1" customWidth="1"/>
    <col min="9479" max="9479" width="4.75" style="1" customWidth="1"/>
    <col min="9480" max="9480" width="9" style="1"/>
    <col min="9481" max="9481" width="9.625" style="1" customWidth="1"/>
    <col min="9482" max="9732" width="9" style="1"/>
    <col min="9733" max="9734" width="9.625" style="1" customWidth="1"/>
    <col min="9735" max="9735" width="4.75" style="1" customWidth="1"/>
    <col min="9736" max="9736" width="9" style="1"/>
    <col min="9737" max="9737" width="9.625" style="1" customWidth="1"/>
    <col min="9738" max="9988" width="9" style="1"/>
    <col min="9989" max="9990" width="9.625" style="1" customWidth="1"/>
    <col min="9991" max="9991" width="4.75" style="1" customWidth="1"/>
    <col min="9992" max="9992" width="9" style="1"/>
    <col min="9993" max="9993" width="9.625" style="1" customWidth="1"/>
    <col min="9994" max="10244" width="9" style="1"/>
    <col min="10245" max="10246" width="9.625" style="1" customWidth="1"/>
    <col min="10247" max="10247" width="4.75" style="1" customWidth="1"/>
    <col min="10248" max="10248" width="9" style="1"/>
    <col min="10249" max="10249" width="9.625" style="1" customWidth="1"/>
    <col min="10250" max="10500" width="9" style="1"/>
    <col min="10501" max="10502" width="9.625" style="1" customWidth="1"/>
    <col min="10503" max="10503" width="4.75" style="1" customWidth="1"/>
    <col min="10504" max="10504" width="9" style="1"/>
    <col min="10505" max="10505" width="9.625" style="1" customWidth="1"/>
    <col min="10506" max="10756" width="9" style="1"/>
    <col min="10757" max="10758" width="9.625" style="1" customWidth="1"/>
    <col min="10759" max="10759" width="4.75" style="1" customWidth="1"/>
    <col min="10760" max="10760" width="9" style="1"/>
    <col min="10761" max="10761" width="9.625" style="1" customWidth="1"/>
    <col min="10762" max="11012" width="9" style="1"/>
    <col min="11013" max="11014" width="9.625" style="1" customWidth="1"/>
    <col min="11015" max="11015" width="4.75" style="1" customWidth="1"/>
    <col min="11016" max="11016" width="9" style="1"/>
    <col min="11017" max="11017" width="9.625" style="1" customWidth="1"/>
    <col min="11018" max="11268" width="9" style="1"/>
    <col min="11269" max="11270" width="9.625" style="1" customWidth="1"/>
    <col min="11271" max="11271" width="4.75" style="1" customWidth="1"/>
    <col min="11272" max="11272" width="9" style="1"/>
    <col min="11273" max="11273" width="9.625" style="1" customWidth="1"/>
    <col min="11274" max="11524" width="9" style="1"/>
    <col min="11525" max="11526" width="9.625" style="1" customWidth="1"/>
    <col min="11527" max="11527" width="4.75" style="1" customWidth="1"/>
    <col min="11528" max="11528" width="9" style="1"/>
    <col min="11529" max="11529" width="9.625" style="1" customWidth="1"/>
    <col min="11530" max="11780" width="9" style="1"/>
    <col min="11781" max="11782" width="9.625" style="1" customWidth="1"/>
    <col min="11783" max="11783" width="4.75" style="1" customWidth="1"/>
    <col min="11784" max="11784" width="9" style="1"/>
    <col min="11785" max="11785" width="9.625" style="1" customWidth="1"/>
    <col min="11786" max="12036" width="9" style="1"/>
    <col min="12037" max="12038" width="9.625" style="1" customWidth="1"/>
    <col min="12039" max="12039" width="4.75" style="1" customWidth="1"/>
    <col min="12040" max="12040" width="9" style="1"/>
    <col min="12041" max="12041" width="9.625" style="1" customWidth="1"/>
    <col min="12042" max="12292" width="9" style="1"/>
    <col min="12293" max="12294" width="9.625" style="1" customWidth="1"/>
    <col min="12295" max="12295" width="4.75" style="1" customWidth="1"/>
    <col min="12296" max="12296" width="9" style="1"/>
    <col min="12297" max="12297" width="9.625" style="1" customWidth="1"/>
    <col min="12298" max="12548" width="9" style="1"/>
    <col min="12549" max="12550" width="9.625" style="1" customWidth="1"/>
    <col min="12551" max="12551" width="4.75" style="1" customWidth="1"/>
    <col min="12552" max="12552" width="9" style="1"/>
    <col min="12553" max="12553" width="9.625" style="1" customWidth="1"/>
    <col min="12554" max="12804" width="9" style="1"/>
    <col min="12805" max="12806" width="9.625" style="1" customWidth="1"/>
    <col min="12807" max="12807" width="4.75" style="1" customWidth="1"/>
    <col min="12808" max="12808" width="9" style="1"/>
    <col min="12809" max="12809" width="9.625" style="1" customWidth="1"/>
    <col min="12810" max="13060" width="9" style="1"/>
    <col min="13061" max="13062" width="9.625" style="1" customWidth="1"/>
    <col min="13063" max="13063" width="4.75" style="1" customWidth="1"/>
    <col min="13064" max="13064" width="9" style="1"/>
    <col min="13065" max="13065" width="9.625" style="1" customWidth="1"/>
    <col min="13066" max="13316" width="9" style="1"/>
    <col min="13317" max="13318" width="9.625" style="1" customWidth="1"/>
    <col min="13319" max="13319" width="4.75" style="1" customWidth="1"/>
    <col min="13320" max="13320" width="9" style="1"/>
    <col min="13321" max="13321" width="9.625" style="1" customWidth="1"/>
    <col min="13322" max="13572" width="9" style="1"/>
    <col min="13573" max="13574" width="9.625" style="1" customWidth="1"/>
    <col min="13575" max="13575" width="4.75" style="1" customWidth="1"/>
    <col min="13576" max="13576" width="9" style="1"/>
    <col min="13577" max="13577" width="9.625" style="1" customWidth="1"/>
    <col min="13578" max="13828" width="9" style="1"/>
    <col min="13829" max="13830" width="9.625" style="1" customWidth="1"/>
    <col min="13831" max="13831" width="4.75" style="1" customWidth="1"/>
    <col min="13832" max="13832" width="9" style="1"/>
    <col min="13833" max="13833" width="9.625" style="1" customWidth="1"/>
    <col min="13834" max="14084" width="9" style="1"/>
    <col min="14085" max="14086" width="9.625" style="1" customWidth="1"/>
    <col min="14087" max="14087" width="4.75" style="1" customWidth="1"/>
    <col min="14088" max="14088" width="9" style="1"/>
    <col min="14089" max="14089" width="9.625" style="1" customWidth="1"/>
    <col min="14090" max="14340" width="9" style="1"/>
    <col min="14341" max="14342" width="9.625" style="1" customWidth="1"/>
    <col min="14343" max="14343" width="4.75" style="1" customWidth="1"/>
    <col min="14344" max="14344" width="9" style="1"/>
    <col min="14345" max="14345" width="9.625" style="1" customWidth="1"/>
    <col min="14346" max="14596" width="9" style="1"/>
    <col min="14597" max="14598" width="9.625" style="1" customWidth="1"/>
    <col min="14599" max="14599" width="4.75" style="1" customWidth="1"/>
    <col min="14600" max="14600" width="9" style="1"/>
    <col min="14601" max="14601" width="9.625" style="1" customWidth="1"/>
    <col min="14602" max="14852" width="9" style="1"/>
    <col min="14853" max="14854" width="9.625" style="1" customWidth="1"/>
    <col min="14855" max="14855" width="4.75" style="1" customWidth="1"/>
    <col min="14856" max="14856" width="9" style="1"/>
    <col min="14857" max="14857" width="9.625" style="1" customWidth="1"/>
    <col min="14858" max="15108" width="9" style="1"/>
    <col min="15109" max="15110" width="9.625" style="1" customWidth="1"/>
    <col min="15111" max="15111" width="4.75" style="1" customWidth="1"/>
    <col min="15112" max="15112" width="9" style="1"/>
    <col min="15113" max="15113" width="9.625" style="1" customWidth="1"/>
    <col min="15114" max="15364" width="9" style="1"/>
    <col min="15365" max="15366" width="9.625" style="1" customWidth="1"/>
    <col min="15367" max="15367" width="4.75" style="1" customWidth="1"/>
    <col min="15368" max="15368" width="9" style="1"/>
    <col min="15369" max="15369" width="9.625" style="1" customWidth="1"/>
    <col min="15370" max="15620" width="9" style="1"/>
    <col min="15621" max="15622" width="9.625" style="1" customWidth="1"/>
    <col min="15623" max="15623" width="4.75" style="1" customWidth="1"/>
    <col min="15624" max="15624" width="9" style="1"/>
    <col min="15625" max="15625" width="9.625" style="1" customWidth="1"/>
    <col min="15626" max="15876" width="9" style="1"/>
    <col min="15877" max="15878" width="9.625" style="1" customWidth="1"/>
    <col min="15879" max="15879" width="4.75" style="1" customWidth="1"/>
    <col min="15880" max="15880" width="9" style="1"/>
    <col min="15881" max="15881" width="9.625" style="1" customWidth="1"/>
    <col min="15882" max="16132" width="9" style="1"/>
    <col min="16133" max="16134" width="9.625" style="1" customWidth="1"/>
    <col min="16135" max="16135" width="4.75" style="1" customWidth="1"/>
    <col min="16136" max="16136" width="9" style="1"/>
    <col min="16137" max="16137" width="9.625" style="1" customWidth="1"/>
    <col min="16138" max="16384" width="9" style="1"/>
  </cols>
  <sheetData>
    <row r="1" ht="18.75" spans="1:8">
      <c r="A1" s="2" t="s">
        <v>152</v>
      </c>
      <c r="B1" s="3"/>
      <c r="C1" s="3"/>
      <c r="D1" s="3"/>
      <c r="E1" s="3"/>
      <c r="F1" s="3"/>
      <c r="G1" s="3"/>
      <c r="H1" s="4"/>
    </row>
    <row r="2" ht="18" customHeight="1" spans="1:10">
      <c r="A2" s="5" t="s">
        <v>153</v>
      </c>
      <c r="B2" s="5" t="s">
        <v>154</v>
      </c>
      <c r="C2" s="5" t="s">
        <v>155</v>
      </c>
      <c r="D2" s="6" t="s">
        <v>156</v>
      </c>
      <c r="E2" s="7"/>
      <c r="F2" s="7"/>
      <c r="G2" s="8"/>
      <c r="H2" s="9" t="s">
        <v>159</v>
      </c>
      <c r="I2" s="20"/>
      <c r="J2" s="11" t="s">
        <v>160</v>
      </c>
    </row>
    <row r="3" ht="18" customHeight="1" spans="1:10">
      <c r="A3" s="10"/>
      <c r="B3" s="10"/>
      <c r="C3" s="10"/>
      <c r="D3" s="11" t="s">
        <v>161</v>
      </c>
      <c r="E3" s="11" t="s">
        <v>162</v>
      </c>
      <c r="F3" s="11" t="s">
        <v>163</v>
      </c>
      <c r="G3" s="11" t="s">
        <v>147</v>
      </c>
      <c r="H3" s="12"/>
      <c r="I3" s="21"/>
      <c r="J3" s="11"/>
    </row>
    <row r="4" ht="18" customHeight="1" spans="1:10">
      <c r="A4" s="13" t="s">
        <v>167</v>
      </c>
      <c r="B4" s="13" t="s">
        <v>168</v>
      </c>
      <c r="C4" s="14" t="s">
        <v>108</v>
      </c>
      <c r="D4" s="14">
        <v>2680</v>
      </c>
      <c r="E4" s="14">
        <v>2010</v>
      </c>
      <c r="F4" s="14">
        <v>2010</v>
      </c>
      <c r="G4" s="14">
        <v>6700</v>
      </c>
      <c r="H4" s="13" t="s">
        <v>169</v>
      </c>
      <c r="I4" s="14">
        <v>400</v>
      </c>
      <c r="J4" s="14">
        <v>800</v>
      </c>
    </row>
    <row r="5" ht="18" customHeight="1" spans="1:10">
      <c r="A5" s="15"/>
      <c r="B5" s="15"/>
      <c r="C5" s="14" t="s">
        <v>170</v>
      </c>
      <c r="D5" s="14">
        <v>2560</v>
      </c>
      <c r="E5" s="14">
        <v>1920</v>
      </c>
      <c r="F5" s="14">
        <v>1920</v>
      </c>
      <c r="G5" s="14">
        <v>6400</v>
      </c>
      <c r="H5" s="15"/>
      <c r="I5" s="14">
        <v>400</v>
      </c>
      <c r="J5" s="14">
        <v>800</v>
      </c>
    </row>
    <row r="6" ht="18" customHeight="1" spans="1:10">
      <c r="A6" s="15"/>
      <c r="B6" s="16"/>
      <c r="C6" s="14" t="s">
        <v>112</v>
      </c>
      <c r="D6" s="14">
        <v>2440</v>
      </c>
      <c r="E6" s="14">
        <v>1830</v>
      </c>
      <c r="F6" s="14">
        <v>1830</v>
      </c>
      <c r="G6" s="14">
        <v>6100</v>
      </c>
      <c r="H6" s="15"/>
      <c r="I6" s="14">
        <v>400</v>
      </c>
      <c r="J6" s="14">
        <v>700</v>
      </c>
    </row>
    <row r="7" ht="18" customHeight="1" spans="1:10">
      <c r="A7" s="15"/>
      <c r="B7" s="13" t="s">
        <v>171</v>
      </c>
      <c r="C7" s="14" t="s">
        <v>172</v>
      </c>
      <c r="D7" s="14">
        <v>2320</v>
      </c>
      <c r="E7" s="14">
        <v>1740</v>
      </c>
      <c r="F7" s="14">
        <v>1740</v>
      </c>
      <c r="G7" s="14">
        <v>5800</v>
      </c>
      <c r="H7" s="15"/>
      <c r="I7" s="14">
        <v>400</v>
      </c>
      <c r="J7" s="14">
        <v>700</v>
      </c>
    </row>
    <row r="8" ht="18" customHeight="1" spans="1:10">
      <c r="A8" s="15"/>
      <c r="B8" s="15"/>
      <c r="C8" s="14" t="s">
        <v>173</v>
      </c>
      <c r="D8" s="14">
        <v>2200</v>
      </c>
      <c r="E8" s="14">
        <v>1650</v>
      </c>
      <c r="F8" s="14">
        <v>1650</v>
      </c>
      <c r="G8" s="14">
        <v>5500</v>
      </c>
      <c r="H8" s="15"/>
      <c r="I8" s="14">
        <v>400</v>
      </c>
      <c r="J8" s="14">
        <v>600</v>
      </c>
    </row>
    <row r="9" ht="18" customHeight="1" spans="1:10">
      <c r="A9" s="15"/>
      <c r="B9" s="16"/>
      <c r="C9" s="14" t="s">
        <v>174</v>
      </c>
      <c r="D9" s="14">
        <v>2080</v>
      </c>
      <c r="E9" s="14">
        <v>1560</v>
      </c>
      <c r="F9" s="14">
        <v>1560</v>
      </c>
      <c r="G9" s="14">
        <v>5200</v>
      </c>
      <c r="H9" s="16"/>
      <c r="I9" s="14">
        <v>400</v>
      </c>
      <c r="J9" s="14">
        <v>600</v>
      </c>
    </row>
    <row r="10" ht="18" customHeight="1" spans="1:10">
      <c r="A10" s="15"/>
      <c r="B10" s="13" t="s">
        <v>175</v>
      </c>
      <c r="C10" s="14" t="s">
        <v>99</v>
      </c>
      <c r="D10" s="14">
        <v>2000</v>
      </c>
      <c r="E10" s="14">
        <v>1500</v>
      </c>
      <c r="F10" s="14">
        <v>1500</v>
      </c>
      <c r="G10" s="14">
        <v>5000</v>
      </c>
      <c r="H10" s="13" t="s">
        <v>176</v>
      </c>
      <c r="I10" s="14">
        <v>300</v>
      </c>
      <c r="J10" s="14">
        <v>500</v>
      </c>
    </row>
    <row r="11" ht="18" customHeight="1" spans="1:10">
      <c r="A11" s="15"/>
      <c r="B11" s="15"/>
      <c r="C11" s="14" t="s">
        <v>177</v>
      </c>
      <c r="D11" s="14">
        <v>1920</v>
      </c>
      <c r="E11" s="14">
        <v>1440</v>
      </c>
      <c r="F11" s="14">
        <v>1440</v>
      </c>
      <c r="G11" s="14">
        <v>4800</v>
      </c>
      <c r="H11" s="15"/>
      <c r="I11" s="14">
        <v>300</v>
      </c>
      <c r="J11" s="14">
        <v>500</v>
      </c>
    </row>
    <row r="12" ht="18" customHeight="1" spans="1:10">
      <c r="A12" s="16"/>
      <c r="B12" s="16"/>
      <c r="C12" s="14" t="s">
        <v>178</v>
      </c>
      <c r="D12" s="14">
        <v>1840</v>
      </c>
      <c r="E12" s="14">
        <v>1380</v>
      </c>
      <c r="F12" s="14">
        <v>1380</v>
      </c>
      <c r="G12" s="14">
        <v>4600</v>
      </c>
      <c r="H12" s="15"/>
      <c r="I12" s="14">
        <v>300</v>
      </c>
      <c r="J12" s="14">
        <v>500</v>
      </c>
    </row>
    <row r="13" ht="18" customHeight="1" spans="1:10">
      <c r="A13" s="13" t="s">
        <v>94</v>
      </c>
      <c r="B13" s="13" t="s">
        <v>168</v>
      </c>
      <c r="C13" s="14" t="s">
        <v>179</v>
      </c>
      <c r="D13" s="14">
        <v>1760</v>
      </c>
      <c r="E13" s="14">
        <v>1320</v>
      </c>
      <c r="F13" s="14">
        <v>1320</v>
      </c>
      <c r="G13" s="14">
        <v>4400</v>
      </c>
      <c r="H13" s="15"/>
      <c r="I13" s="14">
        <v>300</v>
      </c>
      <c r="J13" s="14">
        <v>400</v>
      </c>
    </row>
    <row r="14" ht="18" customHeight="1" spans="1:10">
      <c r="A14" s="15"/>
      <c r="B14" s="16"/>
      <c r="C14" s="14" t="s">
        <v>102</v>
      </c>
      <c r="D14" s="14">
        <v>1680</v>
      </c>
      <c r="E14" s="14">
        <v>1260</v>
      </c>
      <c r="F14" s="14">
        <v>1260</v>
      </c>
      <c r="G14" s="14">
        <v>4200</v>
      </c>
      <c r="H14" s="15"/>
      <c r="I14" s="14">
        <v>300</v>
      </c>
      <c r="J14" s="14">
        <v>400</v>
      </c>
    </row>
    <row r="15" ht="18" customHeight="1" spans="1:10">
      <c r="A15" s="15"/>
      <c r="B15" s="13" t="s">
        <v>171</v>
      </c>
      <c r="C15" s="14" t="s">
        <v>93</v>
      </c>
      <c r="D15" s="14">
        <v>1600</v>
      </c>
      <c r="E15" s="14">
        <v>1200</v>
      </c>
      <c r="F15" s="14">
        <v>1200</v>
      </c>
      <c r="G15" s="14">
        <v>4000</v>
      </c>
      <c r="H15" s="15"/>
      <c r="I15" s="14">
        <v>300</v>
      </c>
      <c r="J15" s="14">
        <v>400</v>
      </c>
    </row>
    <row r="16" ht="18" customHeight="1" spans="1:10">
      <c r="A16" s="15"/>
      <c r="B16" s="16"/>
      <c r="C16" s="14" t="s">
        <v>180</v>
      </c>
      <c r="D16" s="14">
        <v>1520</v>
      </c>
      <c r="E16" s="14">
        <v>1140</v>
      </c>
      <c r="F16" s="14">
        <v>1140</v>
      </c>
      <c r="G16" s="14">
        <v>3800</v>
      </c>
      <c r="H16" s="15"/>
      <c r="I16" s="14">
        <v>300</v>
      </c>
      <c r="J16" s="14">
        <v>300</v>
      </c>
    </row>
    <row r="17" ht="18" customHeight="1" spans="1:10">
      <c r="A17" s="15"/>
      <c r="B17" s="13" t="s">
        <v>181</v>
      </c>
      <c r="C17" s="14" t="s">
        <v>105</v>
      </c>
      <c r="D17" s="14">
        <v>1440</v>
      </c>
      <c r="E17" s="14">
        <v>1080</v>
      </c>
      <c r="F17" s="14">
        <v>1080</v>
      </c>
      <c r="G17" s="14">
        <v>3600</v>
      </c>
      <c r="H17" s="15"/>
      <c r="I17" s="14">
        <v>300</v>
      </c>
      <c r="J17" s="14">
        <v>300</v>
      </c>
    </row>
    <row r="18" ht="18" customHeight="1" spans="1:10">
      <c r="A18" s="16"/>
      <c r="B18" s="16"/>
      <c r="C18" s="14" t="s">
        <v>96</v>
      </c>
      <c r="D18" s="14">
        <v>1360</v>
      </c>
      <c r="E18" s="14">
        <v>1020</v>
      </c>
      <c r="F18" s="14">
        <v>1020</v>
      </c>
      <c r="G18" s="14">
        <v>3400</v>
      </c>
      <c r="H18" s="16"/>
      <c r="I18" s="14">
        <v>300</v>
      </c>
      <c r="J18" s="14">
        <v>300</v>
      </c>
    </row>
    <row r="19" ht="18" customHeight="1" spans="1:10">
      <c r="A19" s="13" t="s">
        <v>182</v>
      </c>
      <c r="B19" s="13" t="s">
        <v>183</v>
      </c>
      <c r="C19" s="14" t="s">
        <v>184</v>
      </c>
      <c r="D19" s="14">
        <v>1280</v>
      </c>
      <c r="E19" s="14">
        <v>960</v>
      </c>
      <c r="F19" s="14">
        <v>960</v>
      </c>
      <c r="G19" s="14">
        <v>3200</v>
      </c>
      <c r="H19" s="17"/>
      <c r="I19" s="14"/>
      <c r="J19" s="14">
        <v>0</v>
      </c>
    </row>
    <row r="20" ht="18" customHeight="1" spans="1:10">
      <c r="A20" s="15"/>
      <c r="B20" s="15"/>
      <c r="C20" s="14" t="s">
        <v>185</v>
      </c>
      <c r="D20" s="14">
        <v>1200</v>
      </c>
      <c r="E20" s="14">
        <v>900</v>
      </c>
      <c r="F20" s="14">
        <v>900</v>
      </c>
      <c r="G20" s="14">
        <v>3000</v>
      </c>
      <c r="H20" s="18"/>
      <c r="I20" s="14"/>
      <c r="J20" s="14">
        <v>0</v>
      </c>
    </row>
    <row r="21" ht="18" customHeight="1" spans="1:10">
      <c r="A21" s="15"/>
      <c r="B21" s="15"/>
      <c r="C21" s="14" t="s">
        <v>186</v>
      </c>
      <c r="D21" s="14">
        <v>1120</v>
      </c>
      <c r="E21" s="14">
        <v>840</v>
      </c>
      <c r="F21" s="14">
        <v>840</v>
      </c>
      <c r="G21" s="14">
        <v>2800</v>
      </c>
      <c r="H21" s="18"/>
      <c r="I21" s="14"/>
      <c r="J21" s="14">
        <v>0</v>
      </c>
    </row>
    <row r="22" ht="18" customHeight="1" spans="1:10">
      <c r="A22" s="16"/>
      <c r="B22" s="16"/>
      <c r="C22" s="14" t="s">
        <v>187</v>
      </c>
      <c r="D22" s="14">
        <v>1000</v>
      </c>
      <c r="E22" s="14">
        <v>750</v>
      </c>
      <c r="F22" s="14">
        <v>750</v>
      </c>
      <c r="G22" s="14">
        <v>2500</v>
      </c>
      <c r="H22" s="19"/>
      <c r="I22" s="14"/>
      <c r="J22" s="14">
        <v>0</v>
      </c>
    </row>
  </sheetData>
  <mergeCells count="20">
    <mergeCell ref="A1:H1"/>
    <mergeCell ref="D2:G2"/>
    <mergeCell ref="A2:A3"/>
    <mergeCell ref="A4:A12"/>
    <mergeCell ref="A13:A18"/>
    <mergeCell ref="A19:A22"/>
    <mergeCell ref="B2:B3"/>
    <mergeCell ref="B4:B6"/>
    <mergeCell ref="B7:B9"/>
    <mergeCell ref="B10:B12"/>
    <mergeCell ref="B13:B14"/>
    <mergeCell ref="B15:B16"/>
    <mergeCell ref="B17:B18"/>
    <mergeCell ref="B19:B22"/>
    <mergeCell ref="C2:C3"/>
    <mergeCell ref="H4:H9"/>
    <mergeCell ref="H10:H18"/>
    <mergeCell ref="H19:H22"/>
    <mergeCell ref="J2:J3"/>
    <mergeCell ref="H2:I3"/>
  </mergeCells>
  <pageMargins left="0.75" right="0.75" top="1" bottom="1" header="0.511805555555556" footer="0.511805555555556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T56"/>
  <sheetViews>
    <sheetView tabSelected="1" workbookViewId="0">
      <selection activeCell="D4" sqref="D4"/>
    </sheetView>
  </sheetViews>
  <sheetFormatPr defaultColWidth="9" defaultRowHeight="13.5"/>
  <cols>
    <col min="2" max="2" width="15.875" customWidth="1"/>
    <col min="4" max="4" width="14" customWidth="1"/>
    <col min="5" max="5" width="12.5" customWidth="1"/>
  </cols>
  <sheetData>
    <row r="1" spans="1:17">
      <c r="A1" t="s">
        <v>1</v>
      </c>
      <c r="B1" t="s">
        <v>223</v>
      </c>
      <c r="C1" t="s">
        <v>2</v>
      </c>
      <c r="D1" t="s">
        <v>3</v>
      </c>
      <c r="E1" t="s">
        <v>4</v>
      </c>
      <c r="F1" t="s">
        <v>5</v>
      </c>
      <c r="G1" t="s">
        <v>224</v>
      </c>
      <c r="H1" t="s">
        <v>225</v>
      </c>
      <c r="I1" t="s">
        <v>226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227</v>
      </c>
      <c r="C2" t="s">
        <v>18</v>
      </c>
      <c r="D2" t="s">
        <v>228</v>
      </c>
      <c r="E2" t="s">
        <v>20</v>
      </c>
      <c r="F2">
        <v>4000</v>
      </c>
      <c r="G2">
        <v>1600</v>
      </c>
      <c r="H2">
        <v>1200</v>
      </c>
      <c r="I2">
        <v>1200</v>
      </c>
      <c r="J2">
        <v>500</v>
      </c>
      <c r="K2">
        <v>1700</v>
      </c>
      <c r="L2">
        <v>85</v>
      </c>
      <c r="M2">
        <v>1</v>
      </c>
      <c r="N2">
        <v>1200</v>
      </c>
      <c r="O2">
        <v>500</v>
      </c>
      <c r="P2">
        <v>1700</v>
      </c>
      <c r="Q2">
        <v>0</v>
      </c>
    </row>
    <row r="3" spans="1:10">
      <c r="A3" t="s">
        <v>17</v>
      </c>
      <c r="B3" t="s">
        <v>227</v>
      </c>
      <c r="C3" t="s">
        <v>21</v>
      </c>
      <c r="D3" t="s">
        <v>22</v>
      </c>
      <c r="E3" t="s">
        <v>23</v>
      </c>
      <c r="F3">
        <v>4800</v>
      </c>
      <c r="G3">
        <v>1920</v>
      </c>
      <c r="H3">
        <v>1440</v>
      </c>
      <c r="I3">
        <v>1440</v>
      </c>
      <c r="J3">
        <v>0.0008</v>
      </c>
    </row>
    <row r="4" spans="1:17">
      <c r="A4" t="s">
        <v>17</v>
      </c>
      <c r="B4" t="s">
        <v>227</v>
      </c>
      <c r="C4" t="s">
        <v>24</v>
      </c>
      <c r="D4" t="s">
        <v>229</v>
      </c>
      <c r="E4" t="s">
        <v>20</v>
      </c>
      <c r="F4">
        <v>3800</v>
      </c>
      <c r="G4">
        <v>1520</v>
      </c>
      <c r="H4">
        <v>1140</v>
      </c>
      <c r="I4">
        <v>1140</v>
      </c>
      <c r="J4">
        <v>500</v>
      </c>
      <c r="K4">
        <v>1640</v>
      </c>
      <c r="L4">
        <v>85</v>
      </c>
      <c r="M4">
        <v>1</v>
      </c>
      <c r="N4">
        <v>1140</v>
      </c>
      <c r="O4">
        <v>500</v>
      </c>
      <c r="P4">
        <v>1640</v>
      </c>
      <c r="Q4">
        <v>0</v>
      </c>
    </row>
    <row r="5" spans="1:17">
      <c r="A5" t="s">
        <v>17</v>
      </c>
      <c r="B5" t="s">
        <v>227</v>
      </c>
      <c r="C5" t="s">
        <v>26</v>
      </c>
      <c r="D5" t="s">
        <v>230</v>
      </c>
      <c r="E5" t="s">
        <v>20</v>
      </c>
      <c r="F5">
        <v>3600</v>
      </c>
      <c r="G5">
        <v>1440</v>
      </c>
      <c r="H5">
        <v>1080</v>
      </c>
      <c r="I5">
        <v>1080</v>
      </c>
      <c r="J5">
        <v>400</v>
      </c>
      <c r="K5">
        <v>1480</v>
      </c>
      <c r="L5">
        <v>85</v>
      </c>
      <c r="M5">
        <v>1</v>
      </c>
      <c r="N5">
        <v>1080</v>
      </c>
      <c r="O5">
        <v>400</v>
      </c>
      <c r="P5">
        <v>1480</v>
      </c>
      <c r="Q5">
        <v>0</v>
      </c>
    </row>
    <row r="6" spans="1:17">
      <c r="A6" t="s">
        <v>17</v>
      </c>
      <c r="B6" t="s">
        <v>227</v>
      </c>
      <c r="C6" t="s">
        <v>28</v>
      </c>
      <c r="D6" t="s">
        <v>230</v>
      </c>
      <c r="E6" t="s">
        <v>20</v>
      </c>
      <c r="F6">
        <v>3600</v>
      </c>
      <c r="G6">
        <v>1440</v>
      </c>
      <c r="H6">
        <v>1080</v>
      </c>
      <c r="I6">
        <v>1080</v>
      </c>
      <c r="J6">
        <v>400</v>
      </c>
      <c r="K6">
        <v>1480</v>
      </c>
      <c r="L6">
        <v>85</v>
      </c>
      <c r="M6">
        <v>0.8</v>
      </c>
      <c r="N6">
        <v>864</v>
      </c>
      <c r="O6">
        <v>320</v>
      </c>
      <c r="P6">
        <v>1184</v>
      </c>
      <c r="Q6">
        <v>-296</v>
      </c>
    </row>
    <row r="7" spans="1:17">
      <c r="A7" t="s">
        <v>29</v>
      </c>
      <c r="B7" t="s">
        <v>227</v>
      </c>
      <c r="C7" t="s">
        <v>30</v>
      </c>
      <c r="D7" t="s">
        <v>231</v>
      </c>
      <c r="E7" t="s">
        <v>23</v>
      </c>
      <c r="F7">
        <v>4200</v>
      </c>
      <c r="G7">
        <v>1680</v>
      </c>
      <c r="H7">
        <v>1260</v>
      </c>
      <c r="I7">
        <v>1260</v>
      </c>
      <c r="J7">
        <v>0.0006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A8" t="s">
        <v>29</v>
      </c>
      <c r="B8" t="s">
        <v>227</v>
      </c>
      <c r="C8" t="s">
        <v>32</v>
      </c>
      <c r="D8" t="s">
        <v>231</v>
      </c>
      <c r="E8" t="s">
        <v>20</v>
      </c>
      <c r="F8">
        <v>4200</v>
      </c>
      <c r="G8">
        <v>1680</v>
      </c>
      <c r="H8">
        <v>1260</v>
      </c>
      <c r="I8">
        <v>1260</v>
      </c>
      <c r="J8">
        <v>0.0006</v>
      </c>
      <c r="K8">
        <v>1260.0006</v>
      </c>
      <c r="L8">
        <v>85</v>
      </c>
      <c r="M8">
        <v>1</v>
      </c>
      <c r="N8">
        <v>1260</v>
      </c>
      <c r="O8">
        <v>0.0006</v>
      </c>
      <c r="P8">
        <v>1260.0006</v>
      </c>
      <c r="Q8">
        <v>0</v>
      </c>
    </row>
    <row r="9" spans="1:17">
      <c r="A9" t="s">
        <v>29</v>
      </c>
      <c r="B9" t="s">
        <v>227</v>
      </c>
      <c r="C9" t="s">
        <v>33</v>
      </c>
      <c r="D9" t="s">
        <v>232</v>
      </c>
      <c r="E9" t="s">
        <v>20</v>
      </c>
      <c r="F9">
        <v>3400</v>
      </c>
      <c r="G9">
        <v>1360</v>
      </c>
      <c r="H9">
        <v>1020</v>
      </c>
      <c r="I9">
        <v>1020</v>
      </c>
      <c r="J9">
        <v>300</v>
      </c>
      <c r="K9">
        <v>1320</v>
      </c>
      <c r="L9">
        <v>85</v>
      </c>
      <c r="M9">
        <v>0.8</v>
      </c>
      <c r="N9">
        <v>816</v>
      </c>
      <c r="O9">
        <v>240</v>
      </c>
      <c r="P9">
        <v>1056</v>
      </c>
      <c r="Q9">
        <v>-264</v>
      </c>
    </row>
    <row r="10" spans="1:17">
      <c r="A10" t="s">
        <v>29</v>
      </c>
      <c r="B10" t="s">
        <v>227</v>
      </c>
      <c r="C10" t="s">
        <v>35</v>
      </c>
      <c r="D10" t="s">
        <v>233</v>
      </c>
      <c r="E10" t="s">
        <v>20</v>
      </c>
      <c r="F10">
        <v>3200</v>
      </c>
      <c r="G10">
        <v>1280</v>
      </c>
      <c r="H10">
        <v>960</v>
      </c>
      <c r="I10">
        <v>960</v>
      </c>
      <c r="J10">
        <v>300</v>
      </c>
      <c r="K10">
        <v>1260</v>
      </c>
      <c r="L10">
        <v>85</v>
      </c>
      <c r="M10">
        <v>1</v>
      </c>
      <c r="N10">
        <v>960</v>
      </c>
      <c r="O10">
        <v>300</v>
      </c>
      <c r="P10">
        <v>1260</v>
      </c>
      <c r="Q10">
        <v>0</v>
      </c>
    </row>
    <row r="11" spans="1:17">
      <c r="A11" t="s">
        <v>29</v>
      </c>
      <c r="B11" t="s">
        <v>227</v>
      </c>
      <c r="C11" t="s">
        <v>37</v>
      </c>
      <c r="D11" t="s">
        <v>232</v>
      </c>
      <c r="E11" t="s">
        <v>20</v>
      </c>
      <c r="F11">
        <v>3400</v>
      </c>
      <c r="G11">
        <v>1360</v>
      </c>
      <c r="H11">
        <v>1020</v>
      </c>
      <c r="I11">
        <v>1020</v>
      </c>
      <c r="J11">
        <v>300</v>
      </c>
      <c r="K11">
        <v>1320</v>
      </c>
      <c r="L11">
        <v>85</v>
      </c>
      <c r="M11">
        <v>1</v>
      </c>
      <c r="N11">
        <v>1020</v>
      </c>
      <c r="O11">
        <v>300</v>
      </c>
      <c r="P11">
        <v>1320</v>
      </c>
      <c r="Q11">
        <v>0</v>
      </c>
    </row>
    <row r="12" spans="1:10">
      <c r="A12" t="s">
        <v>38</v>
      </c>
      <c r="B12" t="s">
        <v>227</v>
      </c>
      <c r="C12" t="s">
        <v>39</v>
      </c>
      <c r="D12" t="s">
        <v>231</v>
      </c>
      <c r="E12" t="s">
        <v>23</v>
      </c>
      <c r="F12">
        <v>4200</v>
      </c>
      <c r="G12">
        <v>1680</v>
      </c>
      <c r="H12">
        <v>1260</v>
      </c>
      <c r="I12">
        <v>1260</v>
      </c>
      <c r="J12">
        <v>0.0006</v>
      </c>
    </row>
    <row r="13" spans="1:17">
      <c r="A13" t="s">
        <v>38</v>
      </c>
      <c r="B13" t="s">
        <v>227</v>
      </c>
      <c r="C13" t="s">
        <v>40</v>
      </c>
      <c r="D13" t="s">
        <v>233</v>
      </c>
      <c r="E13" t="s">
        <v>20</v>
      </c>
      <c r="F13">
        <v>3200</v>
      </c>
      <c r="G13">
        <v>1280</v>
      </c>
      <c r="H13">
        <v>960</v>
      </c>
      <c r="I13">
        <v>960</v>
      </c>
      <c r="J13">
        <v>300</v>
      </c>
      <c r="K13">
        <v>1260</v>
      </c>
      <c r="L13">
        <v>85</v>
      </c>
      <c r="M13">
        <v>1</v>
      </c>
      <c r="N13">
        <v>960</v>
      </c>
      <c r="O13">
        <v>300</v>
      </c>
      <c r="P13">
        <v>1260</v>
      </c>
      <c r="Q13">
        <v>0</v>
      </c>
    </row>
    <row r="14" spans="1:17">
      <c r="A14" t="s">
        <v>41</v>
      </c>
      <c r="B14" t="s">
        <v>227</v>
      </c>
      <c r="C14" t="s">
        <v>42</v>
      </c>
      <c r="D14" t="s">
        <v>230</v>
      </c>
      <c r="E14" t="s">
        <v>20</v>
      </c>
      <c r="F14">
        <v>3600</v>
      </c>
      <c r="G14">
        <v>1440</v>
      </c>
      <c r="H14">
        <v>1080</v>
      </c>
      <c r="I14">
        <v>1080</v>
      </c>
      <c r="J14">
        <v>400</v>
      </c>
      <c r="K14">
        <v>1480</v>
      </c>
      <c r="L14">
        <v>85</v>
      </c>
      <c r="M14">
        <v>1</v>
      </c>
      <c r="N14">
        <v>1080</v>
      </c>
      <c r="O14">
        <v>400</v>
      </c>
      <c r="P14">
        <v>1480</v>
      </c>
      <c r="Q14">
        <v>0</v>
      </c>
    </row>
    <row r="15" spans="1:10">
      <c r="A15" t="s">
        <v>43</v>
      </c>
      <c r="B15" t="s">
        <v>227</v>
      </c>
      <c r="C15" t="s">
        <v>44</v>
      </c>
      <c r="D15" t="s">
        <v>45</v>
      </c>
      <c r="E15" t="s">
        <v>23</v>
      </c>
      <c r="F15">
        <v>4400</v>
      </c>
      <c r="G15">
        <v>1760</v>
      </c>
      <c r="H15">
        <v>1320</v>
      </c>
      <c r="I15">
        <v>1320</v>
      </c>
      <c r="J15">
        <v>0.0006</v>
      </c>
    </row>
    <row r="16" spans="1:10">
      <c r="A16" t="s">
        <v>46</v>
      </c>
      <c r="B16" t="s">
        <v>227</v>
      </c>
      <c r="C16" t="s">
        <v>47</v>
      </c>
      <c r="D16" t="s">
        <v>48</v>
      </c>
      <c r="E16" t="s">
        <v>49</v>
      </c>
      <c r="F16">
        <v>5800</v>
      </c>
      <c r="G16">
        <v>2320</v>
      </c>
      <c r="H16">
        <v>1740</v>
      </c>
      <c r="I16">
        <v>1740</v>
      </c>
      <c r="J16">
        <v>0.001</v>
      </c>
    </row>
    <row r="17" spans="1:17">
      <c r="A17" t="s">
        <v>46</v>
      </c>
      <c r="B17" t="s">
        <v>227</v>
      </c>
      <c r="C17" t="s">
        <v>50</v>
      </c>
      <c r="D17" t="s">
        <v>228</v>
      </c>
      <c r="E17" t="s">
        <v>20</v>
      </c>
      <c r="F17">
        <v>4000</v>
      </c>
      <c r="G17">
        <v>1600</v>
      </c>
      <c r="H17">
        <v>1200</v>
      </c>
      <c r="I17">
        <v>1200</v>
      </c>
      <c r="J17">
        <v>500</v>
      </c>
      <c r="K17">
        <v>1700</v>
      </c>
      <c r="L17">
        <v>85</v>
      </c>
      <c r="M17">
        <v>1</v>
      </c>
      <c r="N17">
        <v>1200</v>
      </c>
      <c r="O17">
        <v>500</v>
      </c>
      <c r="P17">
        <v>1700</v>
      </c>
      <c r="Q17">
        <v>0</v>
      </c>
    </row>
    <row r="18" spans="1:17">
      <c r="A18" t="s">
        <v>51</v>
      </c>
      <c r="B18" t="s">
        <v>227</v>
      </c>
      <c r="C18" t="s">
        <v>52</v>
      </c>
      <c r="D18" t="s">
        <v>230</v>
      </c>
      <c r="E18" t="s">
        <v>20</v>
      </c>
      <c r="F18">
        <v>3600</v>
      </c>
      <c r="G18">
        <v>1440</v>
      </c>
      <c r="H18">
        <v>1080</v>
      </c>
      <c r="I18">
        <v>1080</v>
      </c>
      <c r="J18">
        <v>400</v>
      </c>
      <c r="K18">
        <v>1480</v>
      </c>
      <c r="L18">
        <v>80</v>
      </c>
      <c r="M18">
        <v>0.9</v>
      </c>
      <c r="N18">
        <v>972</v>
      </c>
      <c r="O18">
        <v>360</v>
      </c>
      <c r="P18">
        <v>1332</v>
      </c>
      <c r="Q18">
        <v>-148</v>
      </c>
    </row>
    <row r="19" spans="1:17">
      <c r="A19" t="s">
        <v>53</v>
      </c>
      <c r="B19" t="s">
        <v>227</v>
      </c>
      <c r="C19" t="s">
        <v>54</v>
      </c>
      <c r="D19" t="s">
        <v>229</v>
      </c>
      <c r="E19" t="s">
        <v>20</v>
      </c>
      <c r="F19">
        <v>3800</v>
      </c>
      <c r="G19">
        <v>1520</v>
      </c>
      <c r="H19">
        <v>1140</v>
      </c>
      <c r="I19">
        <v>1140</v>
      </c>
      <c r="J19">
        <v>500</v>
      </c>
      <c r="K19">
        <v>1640</v>
      </c>
      <c r="L19">
        <v>85</v>
      </c>
      <c r="M19">
        <v>1</v>
      </c>
      <c r="N19">
        <v>1140</v>
      </c>
      <c r="O19">
        <v>500</v>
      </c>
      <c r="P19">
        <v>1640</v>
      </c>
      <c r="Q19">
        <v>0</v>
      </c>
    </row>
    <row r="20" spans="1:18">
      <c r="A20" t="s">
        <v>53</v>
      </c>
      <c r="B20" t="s">
        <v>227</v>
      </c>
      <c r="C20" t="s">
        <v>55</v>
      </c>
      <c r="D20" t="s">
        <v>232</v>
      </c>
      <c r="E20" t="s">
        <v>20</v>
      </c>
      <c r="F20">
        <v>3400</v>
      </c>
      <c r="G20">
        <v>1360</v>
      </c>
      <c r="H20">
        <v>1020</v>
      </c>
      <c r="I20">
        <v>1020</v>
      </c>
      <c r="J20">
        <v>300</v>
      </c>
      <c r="K20">
        <v>1320</v>
      </c>
      <c r="L20">
        <v>85</v>
      </c>
      <c r="M20">
        <v>1</v>
      </c>
      <c r="N20">
        <v>1020</v>
      </c>
      <c r="O20">
        <v>300</v>
      </c>
      <c r="P20">
        <v>1320</v>
      </c>
      <c r="Q20">
        <v>0</v>
      </c>
      <c r="R20" t="s">
        <v>56</v>
      </c>
    </row>
    <row r="21" spans="1:17">
      <c r="A21" t="s">
        <v>57</v>
      </c>
      <c r="B21" t="s">
        <v>227</v>
      </c>
      <c r="C21" t="s">
        <v>58</v>
      </c>
      <c r="D21" t="s">
        <v>232</v>
      </c>
      <c r="E21" t="s">
        <v>20</v>
      </c>
      <c r="F21">
        <v>3400</v>
      </c>
      <c r="G21">
        <v>1360</v>
      </c>
      <c r="H21">
        <v>1020</v>
      </c>
      <c r="I21">
        <v>1020</v>
      </c>
      <c r="J21">
        <v>300</v>
      </c>
      <c r="K21">
        <v>1320</v>
      </c>
      <c r="L21">
        <v>85</v>
      </c>
      <c r="M21">
        <v>1</v>
      </c>
      <c r="N21">
        <v>1020</v>
      </c>
      <c r="O21">
        <v>300</v>
      </c>
      <c r="P21">
        <v>1320</v>
      </c>
      <c r="Q21">
        <v>0</v>
      </c>
    </row>
    <row r="22" spans="1:17">
      <c r="A22" t="s">
        <v>57</v>
      </c>
      <c r="B22" t="s">
        <v>227</v>
      </c>
      <c r="C22" t="s">
        <v>59</v>
      </c>
      <c r="D22" t="s">
        <v>230</v>
      </c>
      <c r="E22" t="s">
        <v>20</v>
      </c>
      <c r="F22">
        <v>3600</v>
      </c>
      <c r="G22">
        <v>1440</v>
      </c>
      <c r="H22">
        <v>1080</v>
      </c>
      <c r="I22">
        <v>1080</v>
      </c>
      <c r="J22">
        <v>400</v>
      </c>
      <c r="K22">
        <v>1480</v>
      </c>
      <c r="L22">
        <v>85</v>
      </c>
      <c r="M22">
        <v>1</v>
      </c>
      <c r="N22">
        <v>1080</v>
      </c>
      <c r="O22">
        <v>400</v>
      </c>
      <c r="P22">
        <v>1480</v>
      </c>
      <c r="Q22">
        <v>0</v>
      </c>
    </row>
    <row r="23" spans="1:10">
      <c r="A23" t="s">
        <v>57</v>
      </c>
      <c r="B23" t="s">
        <v>227</v>
      </c>
      <c r="C23" t="s">
        <v>60</v>
      </c>
      <c r="D23" t="s">
        <v>231</v>
      </c>
      <c r="E23" t="s">
        <v>23</v>
      </c>
      <c r="F23">
        <v>4200</v>
      </c>
      <c r="G23">
        <v>1680</v>
      </c>
      <c r="H23">
        <v>1260</v>
      </c>
      <c r="I23">
        <v>1260</v>
      </c>
      <c r="J23">
        <v>0.0006</v>
      </c>
    </row>
    <row r="24" spans="1:17">
      <c r="A24" t="s">
        <v>57</v>
      </c>
      <c r="B24" t="s">
        <v>227</v>
      </c>
      <c r="C24" t="s">
        <v>61</v>
      </c>
      <c r="D24" t="s">
        <v>232</v>
      </c>
      <c r="E24" t="s">
        <v>20</v>
      </c>
      <c r="F24">
        <v>3400</v>
      </c>
      <c r="G24">
        <v>1360</v>
      </c>
      <c r="H24">
        <v>1020</v>
      </c>
      <c r="I24">
        <v>1020</v>
      </c>
      <c r="J24">
        <v>300</v>
      </c>
      <c r="K24">
        <v>1320</v>
      </c>
      <c r="L24">
        <v>85</v>
      </c>
      <c r="M24">
        <v>1</v>
      </c>
      <c r="N24">
        <v>1020</v>
      </c>
      <c r="O24">
        <v>300</v>
      </c>
      <c r="P24">
        <v>1320</v>
      </c>
      <c r="Q24">
        <v>0</v>
      </c>
    </row>
    <row r="25" spans="1:18">
      <c r="A25" t="s">
        <v>62</v>
      </c>
      <c r="B25" t="s">
        <v>227</v>
      </c>
      <c r="C25" t="s">
        <v>63</v>
      </c>
      <c r="D25" t="s">
        <v>230</v>
      </c>
      <c r="E25" t="s">
        <v>20</v>
      </c>
      <c r="F25">
        <v>3600</v>
      </c>
      <c r="G25">
        <v>1440</v>
      </c>
      <c r="H25">
        <v>1080</v>
      </c>
      <c r="I25">
        <v>1080</v>
      </c>
      <c r="J25">
        <v>400</v>
      </c>
      <c r="K25">
        <v>1480</v>
      </c>
      <c r="L25">
        <v>85</v>
      </c>
      <c r="M25">
        <v>1</v>
      </c>
      <c r="N25">
        <v>1080</v>
      </c>
      <c r="O25">
        <v>400</v>
      </c>
      <c r="P25">
        <v>1480</v>
      </c>
      <c r="Q25">
        <v>0</v>
      </c>
      <c r="R25" t="s">
        <v>64</v>
      </c>
    </row>
    <row r="26" spans="1:18">
      <c r="A26" t="s">
        <v>65</v>
      </c>
      <c r="B26" t="s">
        <v>227</v>
      </c>
      <c r="C26" t="s">
        <v>66</v>
      </c>
      <c r="D26" t="s">
        <v>229</v>
      </c>
      <c r="E26" t="s">
        <v>20</v>
      </c>
      <c r="F26">
        <v>3800</v>
      </c>
      <c r="G26">
        <v>1520</v>
      </c>
      <c r="H26">
        <v>1140</v>
      </c>
      <c r="I26">
        <v>1140</v>
      </c>
      <c r="J26">
        <v>500</v>
      </c>
      <c r="K26">
        <v>1640</v>
      </c>
      <c r="L26">
        <v>85</v>
      </c>
      <c r="M26">
        <v>1</v>
      </c>
      <c r="N26">
        <v>1140</v>
      </c>
      <c r="O26">
        <v>500</v>
      </c>
      <c r="P26">
        <v>1640</v>
      </c>
      <c r="Q26">
        <v>0</v>
      </c>
      <c r="R26" t="s">
        <v>67</v>
      </c>
    </row>
    <row r="27" spans="1:18">
      <c r="A27" t="s">
        <v>65</v>
      </c>
      <c r="B27" t="s">
        <v>227</v>
      </c>
      <c r="C27" t="s">
        <v>68</v>
      </c>
      <c r="D27" t="s">
        <v>233</v>
      </c>
      <c r="E27" t="s">
        <v>20</v>
      </c>
      <c r="F27">
        <v>3200</v>
      </c>
      <c r="G27">
        <v>1280</v>
      </c>
      <c r="H27">
        <v>960</v>
      </c>
      <c r="I27">
        <v>960</v>
      </c>
      <c r="J27">
        <v>300</v>
      </c>
      <c r="L27">
        <v>85</v>
      </c>
      <c r="M27">
        <v>1</v>
      </c>
      <c r="N27">
        <v>960</v>
      </c>
      <c r="O27">
        <v>300</v>
      </c>
      <c r="P27">
        <v>0</v>
      </c>
      <c r="Q27">
        <v>25500</v>
      </c>
      <c r="R27" t="s">
        <v>56</v>
      </c>
    </row>
    <row r="28" spans="1:17">
      <c r="A28" t="s">
        <v>69</v>
      </c>
      <c r="B28" t="s">
        <v>227</v>
      </c>
      <c r="C28" t="s">
        <v>70</v>
      </c>
      <c r="D28" t="s">
        <v>228</v>
      </c>
      <c r="E28" t="s">
        <v>20</v>
      </c>
      <c r="F28">
        <v>4000</v>
      </c>
      <c r="G28">
        <v>1600</v>
      </c>
      <c r="H28">
        <v>1200</v>
      </c>
      <c r="I28">
        <v>1200</v>
      </c>
      <c r="J28">
        <v>500</v>
      </c>
      <c r="K28">
        <v>1700</v>
      </c>
      <c r="L28">
        <v>85</v>
      </c>
      <c r="M28">
        <v>1</v>
      </c>
      <c r="N28">
        <v>1200</v>
      </c>
      <c r="O28">
        <v>500</v>
      </c>
      <c r="P28">
        <v>1700</v>
      </c>
      <c r="Q28">
        <v>0</v>
      </c>
    </row>
    <row r="29" spans="1:17">
      <c r="A29" t="s">
        <v>69</v>
      </c>
      <c r="B29" t="s">
        <v>227</v>
      </c>
      <c r="C29" t="s">
        <v>71</v>
      </c>
      <c r="D29" t="s">
        <v>233</v>
      </c>
      <c r="E29" t="s">
        <v>20</v>
      </c>
      <c r="F29">
        <v>3200</v>
      </c>
      <c r="G29">
        <v>1280</v>
      </c>
      <c r="H29">
        <v>960</v>
      </c>
      <c r="I29">
        <v>960</v>
      </c>
      <c r="J29">
        <v>300</v>
      </c>
      <c r="K29">
        <v>1260</v>
      </c>
      <c r="L29">
        <v>85</v>
      </c>
      <c r="M29">
        <v>1</v>
      </c>
      <c r="N29">
        <v>960</v>
      </c>
      <c r="O29">
        <v>300</v>
      </c>
      <c r="P29">
        <v>1260</v>
      </c>
      <c r="Q29">
        <v>0</v>
      </c>
    </row>
    <row r="30" spans="1:18">
      <c r="A30" t="s">
        <v>72</v>
      </c>
      <c r="B30" t="s">
        <v>227</v>
      </c>
      <c r="C30" t="s">
        <v>73</v>
      </c>
      <c r="D30" t="s">
        <v>229</v>
      </c>
      <c r="E30" t="s">
        <v>20</v>
      </c>
      <c r="F30">
        <v>3800</v>
      </c>
      <c r="G30">
        <v>1520</v>
      </c>
      <c r="H30">
        <v>1140</v>
      </c>
      <c r="I30">
        <v>1140</v>
      </c>
      <c r="J30">
        <v>500</v>
      </c>
      <c r="K30">
        <v>1640</v>
      </c>
      <c r="L30">
        <v>85</v>
      </c>
      <c r="M30">
        <v>1</v>
      </c>
      <c r="N30">
        <v>1140</v>
      </c>
      <c r="O30">
        <v>500</v>
      </c>
      <c r="P30">
        <v>1640</v>
      </c>
      <c r="Q30">
        <v>0</v>
      </c>
      <c r="R30" t="s">
        <v>56</v>
      </c>
    </row>
    <row r="31" spans="1:10">
      <c r="A31" t="s">
        <v>74</v>
      </c>
      <c r="B31" t="s">
        <v>227</v>
      </c>
      <c r="C31" t="s">
        <v>75</v>
      </c>
      <c r="D31" t="s">
        <v>76</v>
      </c>
      <c r="E31" t="s">
        <v>49</v>
      </c>
      <c r="F31">
        <v>5000</v>
      </c>
      <c r="G31">
        <v>2000</v>
      </c>
      <c r="H31">
        <v>1500</v>
      </c>
      <c r="I31">
        <v>1500</v>
      </c>
      <c r="J31">
        <v>0.001</v>
      </c>
    </row>
    <row r="32" spans="1:10">
      <c r="A32" t="s">
        <v>77</v>
      </c>
      <c r="B32" t="s">
        <v>227</v>
      </c>
      <c r="C32" t="s">
        <v>78</v>
      </c>
      <c r="D32" t="s">
        <v>79</v>
      </c>
      <c r="E32" t="s">
        <v>80</v>
      </c>
      <c r="F32">
        <v>6100</v>
      </c>
      <c r="G32">
        <v>2440</v>
      </c>
      <c r="H32">
        <v>1830</v>
      </c>
      <c r="I32">
        <v>1830</v>
      </c>
      <c r="J32">
        <v>0.0012</v>
      </c>
    </row>
    <row r="33" spans="1:18">
      <c r="A33" t="s">
        <v>81</v>
      </c>
      <c r="B33" t="s">
        <v>227</v>
      </c>
      <c r="C33" t="s">
        <v>82</v>
      </c>
      <c r="D33" t="s">
        <v>83</v>
      </c>
      <c r="E33" t="s">
        <v>49</v>
      </c>
      <c r="F33">
        <v>5500</v>
      </c>
      <c r="G33">
        <v>2200</v>
      </c>
      <c r="H33">
        <v>1650</v>
      </c>
      <c r="I33">
        <v>1650</v>
      </c>
      <c r="J33">
        <v>0.001</v>
      </c>
      <c r="R33" t="s">
        <v>84</v>
      </c>
    </row>
    <row r="34" spans="1:10">
      <c r="A34" t="s">
        <v>38</v>
      </c>
      <c r="B34" t="s">
        <v>227</v>
      </c>
      <c r="C34" t="s">
        <v>85</v>
      </c>
      <c r="D34" t="s">
        <v>83</v>
      </c>
      <c r="E34" t="s">
        <v>49</v>
      </c>
      <c r="F34">
        <v>5500</v>
      </c>
      <c r="G34">
        <v>2200</v>
      </c>
      <c r="H34">
        <v>1650</v>
      </c>
      <c r="I34">
        <v>1650</v>
      </c>
      <c r="J34">
        <v>0.001</v>
      </c>
    </row>
    <row r="35" spans="1:10">
      <c r="A35" t="s">
        <v>86</v>
      </c>
      <c r="B35" t="s">
        <v>227</v>
      </c>
      <c r="C35" t="s">
        <v>87</v>
      </c>
      <c r="D35" t="s">
        <v>83</v>
      </c>
      <c r="E35" t="s">
        <v>49</v>
      </c>
      <c r="F35">
        <v>5500</v>
      </c>
      <c r="G35">
        <v>2200</v>
      </c>
      <c r="H35">
        <v>1650</v>
      </c>
      <c r="I35">
        <v>1650</v>
      </c>
      <c r="J35">
        <v>0.001</v>
      </c>
    </row>
    <row r="36" spans="1:10">
      <c r="A36" t="s">
        <v>51</v>
      </c>
      <c r="B36" t="s">
        <v>227</v>
      </c>
      <c r="C36" t="s">
        <v>88</v>
      </c>
      <c r="D36" t="s">
        <v>22</v>
      </c>
      <c r="E36" t="s">
        <v>23</v>
      </c>
      <c r="F36">
        <v>4800</v>
      </c>
      <c r="G36">
        <v>1920</v>
      </c>
      <c r="H36">
        <v>1440</v>
      </c>
      <c r="I36">
        <v>1440</v>
      </c>
      <c r="J36">
        <v>0.0008</v>
      </c>
    </row>
    <row r="37" spans="1:10">
      <c r="A37" t="s">
        <v>89</v>
      </c>
      <c r="B37" t="s">
        <v>227</v>
      </c>
      <c r="C37" t="s">
        <v>90</v>
      </c>
      <c r="D37" t="s">
        <v>45</v>
      </c>
      <c r="E37" t="s">
        <v>23</v>
      </c>
      <c r="F37">
        <v>4400</v>
      </c>
      <c r="G37">
        <v>1760</v>
      </c>
      <c r="H37">
        <v>1320</v>
      </c>
      <c r="I37">
        <v>1320</v>
      </c>
      <c r="J37">
        <v>0.0006</v>
      </c>
    </row>
    <row r="38" hidden="1" spans="1:20">
      <c r="A38" t="s">
        <v>91</v>
      </c>
      <c r="B38" t="s">
        <v>234</v>
      </c>
      <c r="C38" t="s">
        <v>92</v>
      </c>
      <c r="D38" t="s">
        <v>235</v>
      </c>
      <c r="E38" t="s">
        <v>94</v>
      </c>
      <c r="F38">
        <v>4000</v>
      </c>
      <c r="G38">
        <v>1600</v>
      </c>
      <c r="H38">
        <v>1200</v>
      </c>
      <c r="I38">
        <v>1200</v>
      </c>
      <c r="J38">
        <v>400</v>
      </c>
      <c r="K38">
        <v>1600</v>
      </c>
      <c r="L38">
        <v>88</v>
      </c>
      <c r="M38">
        <v>1</v>
      </c>
      <c r="N38">
        <v>1200</v>
      </c>
      <c r="O38">
        <v>400</v>
      </c>
      <c r="P38">
        <v>1600</v>
      </c>
      <c r="Q38">
        <v>0</v>
      </c>
      <c r="T38">
        <v>0.3</v>
      </c>
    </row>
    <row r="39" hidden="1" spans="1:17">
      <c r="A39" t="s">
        <v>91</v>
      </c>
      <c r="B39" t="s">
        <v>234</v>
      </c>
      <c r="C39" t="s">
        <v>95</v>
      </c>
      <c r="D39" t="s">
        <v>236</v>
      </c>
      <c r="E39" t="s">
        <v>94</v>
      </c>
      <c r="F39">
        <v>3400</v>
      </c>
      <c r="G39">
        <v>1360</v>
      </c>
      <c r="H39">
        <v>1020</v>
      </c>
      <c r="I39">
        <v>1020</v>
      </c>
      <c r="J39">
        <v>300</v>
      </c>
      <c r="K39">
        <v>1320</v>
      </c>
      <c r="L39">
        <v>85</v>
      </c>
      <c r="M39">
        <v>1</v>
      </c>
      <c r="N39">
        <v>1020</v>
      </c>
      <c r="O39">
        <v>300</v>
      </c>
      <c r="P39">
        <v>1320</v>
      </c>
      <c r="Q39">
        <v>0</v>
      </c>
    </row>
    <row r="40" hidden="1" spans="1:17">
      <c r="A40" t="s">
        <v>91</v>
      </c>
      <c r="B40" t="s">
        <v>234</v>
      </c>
      <c r="C40" t="s">
        <v>97</v>
      </c>
      <c r="D40" t="s">
        <v>236</v>
      </c>
      <c r="E40" t="s">
        <v>94</v>
      </c>
      <c r="F40">
        <v>3400</v>
      </c>
      <c r="G40">
        <v>1360</v>
      </c>
      <c r="H40">
        <v>1020</v>
      </c>
      <c r="I40">
        <v>1020</v>
      </c>
      <c r="J40">
        <v>300</v>
      </c>
      <c r="K40">
        <v>1320</v>
      </c>
      <c r="L40">
        <v>86</v>
      </c>
      <c r="M40">
        <v>1</v>
      </c>
      <c r="N40">
        <v>1020</v>
      </c>
      <c r="O40">
        <v>300</v>
      </c>
      <c r="P40">
        <v>1320</v>
      </c>
      <c r="Q40">
        <v>0</v>
      </c>
    </row>
    <row r="41" hidden="1" spans="1:17">
      <c r="A41" t="s">
        <v>91</v>
      </c>
      <c r="B41" t="s">
        <v>234</v>
      </c>
      <c r="C41" t="s">
        <v>98</v>
      </c>
      <c r="D41" t="s">
        <v>99</v>
      </c>
      <c r="E41" t="s">
        <v>100</v>
      </c>
      <c r="F41">
        <v>5000</v>
      </c>
      <c r="G41">
        <v>2000</v>
      </c>
      <c r="H41">
        <v>1500</v>
      </c>
      <c r="I41">
        <v>1500</v>
      </c>
      <c r="J41">
        <v>500</v>
      </c>
      <c r="K41">
        <v>2000</v>
      </c>
      <c r="L41">
        <v>75</v>
      </c>
      <c r="M41">
        <v>0.8</v>
      </c>
      <c r="N41">
        <v>1200</v>
      </c>
      <c r="O41">
        <v>400</v>
      </c>
      <c r="P41">
        <v>1600</v>
      </c>
      <c r="Q41">
        <v>-400</v>
      </c>
    </row>
    <row r="42" hidden="1" spans="1:17">
      <c r="A42" t="s">
        <v>91</v>
      </c>
      <c r="B42" t="s">
        <v>234</v>
      </c>
      <c r="C42" t="s">
        <v>101</v>
      </c>
      <c r="D42" t="s">
        <v>237</v>
      </c>
      <c r="E42" t="s">
        <v>94</v>
      </c>
      <c r="F42">
        <v>4200</v>
      </c>
      <c r="G42">
        <v>1680</v>
      </c>
      <c r="H42">
        <v>1260</v>
      </c>
      <c r="I42">
        <v>1260</v>
      </c>
      <c r="J42">
        <v>400</v>
      </c>
      <c r="K42">
        <v>1660</v>
      </c>
      <c r="L42">
        <v>80</v>
      </c>
      <c r="M42">
        <v>0.9</v>
      </c>
      <c r="N42">
        <v>1134</v>
      </c>
      <c r="O42">
        <v>360</v>
      </c>
      <c r="P42">
        <v>1494</v>
      </c>
      <c r="Q42">
        <v>-166</v>
      </c>
    </row>
    <row r="43" hidden="1" spans="1:17">
      <c r="A43" t="s">
        <v>91</v>
      </c>
      <c r="B43" t="s">
        <v>234</v>
      </c>
      <c r="C43" t="s">
        <v>103</v>
      </c>
      <c r="D43" t="s">
        <v>235</v>
      </c>
      <c r="E43" t="s">
        <v>94</v>
      </c>
      <c r="F43">
        <v>4000</v>
      </c>
      <c r="G43">
        <v>1600</v>
      </c>
      <c r="H43">
        <v>1200</v>
      </c>
      <c r="I43">
        <v>1200</v>
      </c>
      <c r="J43">
        <v>400</v>
      </c>
      <c r="K43">
        <v>1600</v>
      </c>
      <c r="L43">
        <v>75</v>
      </c>
      <c r="M43">
        <v>0.8</v>
      </c>
      <c r="N43">
        <v>960</v>
      </c>
      <c r="O43">
        <v>320</v>
      </c>
      <c r="P43">
        <v>1280</v>
      </c>
      <c r="Q43">
        <v>-320</v>
      </c>
    </row>
    <row r="44" hidden="1" spans="1:17">
      <c r="A44" t="s">
        <v>91</v>
      </c>
      <c r="B44" t="s">
        <v>234</v>
      </c>
      <c r="C44" t="s">
        <v>104</v>
      </c>
      <c r="D44" t="s">
        <v>238</v>
      </c>
      <c r="E44" t="s">
        <v>94</v>
      </c>
      <c r="F44">
        <v>3600</v>
      </c>
      <c r="G44">
        <v>1440</v>
      </c>
      <c r="H44">
        <v>1080</v>
      </c>
      <c r="I44">
        <v>1080</v>
      </c>
      <c r="J44">
        <v>300</v>
      </c>
      <c r="K44">
        <v>1380</v>
      </c>
      <c r="L44">
        <v>92</v>
      </c>
      <c r="M44">
        <v>1.1</v>
      </c>
      <c r="N44">
        <v>1188</v>
      </c>
      <c r="O44">
        <v>330</v>
      </c>
      <c r="P44">
        <v>1518</v>
      </c>
      <c r="Q44">
        <v>138</v>
      </c>
    </row>
    <row r="45" hidden="1" spans="1:17">
      <c r="A45" t="s">
        <v>91</v>
      </c>
      <c r="B45" t="s">
        <v>234</v>
      </c>
      <c r="C45" t="s">
        <v>106</v>
      </c>
      <c r="D45" t="s">
        <v>237</v>
      </c>
      <c r="E45" t="s">
        <v>94</v>
      </c>
      <c r="F45">
        <v>4200</v>
      </c>
      <c r="G45">
        <v>1680</v>
      </c>
      <c r="H45">
        <v>1260</v>
      </c>
      <c r="I45">
        <v>1260</v>
      </c>
      <c r="J45">
        <v>400</v>
      </c>
      <c r="K45">
        <v>1660</v>
      </c>
      <c r="L45">
        <v>85</v>
      </c>
      <c r="M45">
        <v>1</v>
      </c>
      <c r="N45">
        <v>1260</v>
      </c>
      <c r="O45">
        <v>400</v>
      </c>
      <c r="P45">
        <v>1660</v>
      </c>
      <c r="Q45">
        <v>0</v>
      </c>
    </row>
    <row r="46" hidden="1" spans="1:18">
      <c r="A46" t="s">
        <v>91</v>
      </c>
      <c r="B46" t="s">
        <v>234</v>
      </c>
      <c r="C46" t="s">
        <v>107</v>
      </c>
      <c r="D46" t="s">
        <v>108</v>
      </c>
      <c r="E46" t="s">
        <v>109</v>
      </c>
      <c r="F46">
        <v>6700</v>
      </c>
      <c r="G46">
        <v>2680</v>
      </c>
      <c r="H46">
        <v>2010</v>
      </c>
      <c r="I46">
        <v>2010</v>
      </c>
      <c r="J46">
        <v>800</v>
      </c>
      <c r="K46">
        <v>2810</v>
      </c>
      <c r="L46">
        <v>0</v>
      </c>
      <c r="M46">
        <v>0</v>
      </c>
      <c r="N46">
        <v>0</v>
      </c>
      <c r="O46">
        <v>0</v>
      </c>
      <c r="P46">
        <v>0</v>
      </c>
      <c r="Q46">
        <v>-2810</v>
      </c>
      <c r="R46" t="s">
        <v>84</v>
      </c>
    </row>
    <row r="47" hidden="1" spans="1:17">
      <c r="A47" t="s">
        <v>91</v>
      </c>
      <c r="B47" t="s">
        <v>234</v>
      </c>
      <c r="C47" t="s">
        <v>110</v>
      </c>
      <c r="D47" t="s">
        <v>108</v>
      </c>
      <c r="E47" t="s">
        <v>109</v>
      </c>
      <c r="F47">
        <v>6700</v>
      </c>
      <c r="G47">
        <v>2680</v>
      </c>
      <c r="H47">
        <v>2010</v>
      </c>
      <c r="I47">
        <v>2010</v>
      </c>
      <c r="J47">
        <v>800</v>
      </c>
      <c r="K47">
        <v>2810</v>
      </c>
      <c r="L47">
        <v>100</v>
      </c>
      <c r="M47">
        <v>1.2</v>
      </c>
      <c r="N47">
        <v>2412</v>
      </c>
      <c r="O47">
        <v>960</v>
      </c>
      <c r="P47">
        <v>3372</v>
      </c>
      <c r="Q47">
        <v>562</v>
      </c>
    </row>
    <row r="48" hidden="1" spans="1:17">
      <c r="A48" t="s">
        <v>91</v>
      </c>
      <c r="B48" t="s">
        <v>234</v>
      </c>
      <c r="C48" t="s">
        <v>111</v>
      </c>
      <c r="D48" t="s">
        <v>112</v>
      </c>
      <c r="E48" t="s">
        <v>109</v>
      </c>
      <c r="F48">
        <v>6100</v>
      </c>
      <c r="G48">
        <v>2440</v>
      </c>
      <c r="H48">
        <v>1830</v>
      </c>
      <c r="I48">
        <v>1830</v>
      </c>
      <c r="J48">
        <v>700</v>
      </c>
      <c r="K48">
        <v>2530</v>
      </c>
      <c r="L48">
        <v>80</v>
      </c>
      <c r="M48">
        <v>0.9</v>
      </c>
      <c r="N48">
        <v>1647</v>
      </c>
      <c r="O48">
        <v>630</v>
      </c>
      <c r="P48">
        <v>2277</v>
      </c>
      <c r="Q48">
        <v>-253</v>
      </c>
    </row>
    <row r="49" hidden="1" spans="1:17">
      <c r="A49" t="s">
        <v>91</v>
      </c>
      <c r="B49" t="s">
        <v>234</v>
      </c>
      <c r="C49" t="s">
        <v>113</v>
      </c>
      <c r="D49" t="s">
        <v>112</v>
      </c>
      <c r="E49" t="s">
        <v>109</v>
      </c>
      <c r="F49">
        <v>6100</v>
      </c>
      <c r="G49">
        <v>2440</v>
      </c>
      <c r="H49">
        <v>1830</v>
      </c>
      <c r="I49">
        <v>1830</v>
      </c>
      <c r="J49">
        <v>700</v>
      </c>
      <c r="K49">
        <v>2530</v>
      </c>
      <c r="L49">
        <v>80</v>
      </c>
      <c r="M49">
        <v>0.9</v>
      </c>
      <c r="N49">
        <v>1647</v>
      </c>
      <c r="O49">
        <v>630</v>
      </c>
      <c r="P49">
        <v>2277</v>
      </c>
      <c r="Q49">
        <v>-253</v>
      </c>
    </row>
    <row r="50" hidden="1" spans="1:18">
      <c r="A50" t="s">
        <v>91</v>
      </c>
      <c r="B50" t="s">
        <v>234</v>
      </c>
      <c r="C50" t="s">
        <v>114</v>
      </c>
      <c r="D50" t="s">
        <v>236</v>
      </c>
      <c r="E50" t="s">
        <v>94</v>
      </c>
      <c r="F50">
        <v>3400</v>
      </c>
      <c r="G50">
        <v>1360</v>
      </c>
      <c r="H50">
        <v>1020</v>
      </c>
      <c r="I50">
        <v>1020</v>
      </c>
      <c r="J50">
        <v>300</v>
      </c>
      <c r="K50">
        <v>1320</v>
      </c>
      <c r="L50" t="s">
        <v>115</v>
      </c>
      <c r="M50">
        <v>0.85</v>
      </c>
      <c r="N50">
        <v>867</v>
      </c>
      <c r="O50">
        <v>255</v>
      </c>
      <c r="P50">
        <v>1122</v>
      </c>
      <c r="Q50">
        <v>-198</v>
      </c>
      <c r="R50" t="s">
        <v>116</v>
      </c>
    </row>
    <row r="51" spans="1:18">
      <c r="A51" t="s">
        <v>117</v>
      </c>
      <c r="B51" t="s">
        <v>227</v>
      </c>
      <c r="C51" t="s">
        <v>118</v>
      </c>
      <c r="D51" t="s">
        <v>230</v>
      </c>
      <c r="E51" t="s">
        <v>20</v>
      </c>
      <c r="F51">
        <v>3600</v>
      </c>
      <c r="G51">
        <v>1440</v>
      </c>
      <c r="H51">
        <v>1080</v>
      </c>
      <c r="I51">
        <v>1080</v>
      </c>
      <c r="J51">
        <v>400</v>
      </c>
      <c r="K51">
        <v>1480</v>
      </c>
      <c r="L51">
        <v>80</v>
      </c>
      <c r="M51">
        <v>0.9</v>
      </c>
      <c r="N51">
        <v>972</v>
      </c>
      <c r="O51">
        <v>360</v>
      </c>
      <c r="P51">
        <v>1332</v>
      </c>
      <c r="Q51">
        <v>-148</v>
      </c>
      <c r="R51" t="s">
        <v>119</v>
      </c>
    </row>
    <row r="52" spans="1:18">
      <c r="A52" t="s">
        <v>117</v>
      </c>
      <c r="B52" t="s">
        <v>227</v>
      </c>
      <c r="C52" t="s">
        <v>120</v>
      </c>
      <c r="D52" t="s">
        <v>230</v>
      </c>
      <c r="E52" t="s">
        <v>20</v>
      </c>
      <c r="F52">
        <v>3600</v>
      </c>
      <c r="G52">
        <v>1440</v>
      </c>
      <c r="H52">
        <v>1080</v>
      </c>
      <c r="I52">
        <v>1080</v>
      </c>
      <c r="J52">
        <v>400</v>
      </c>
      <c r="K52">
        <v>1480</v>
      </c>
      <c r="L52">
        <v>85</v>
      </c>
      <c r="M52">
        <v>1</v>
      </c>
      <c r="N52">
        <v>1080</v>
      </c>
      <c r="O52">
        <v>400</v>
      </c>
      <c r="P52">
        <v>1480</v>
      </c>
      <c r="Q52">
        <v>0</v>
      </c>
      <c r="R52" t="s">
        <v>121</v>
      </c>
    </row>
    <row r="53" spans="1:18">
      <c r="A53" t="s">
        <v>122</v>
      </c>
      <c r="B53" t="s">
        <v>227</v>
      </c>
      <c r="C53" t="s">
        <v>123</v>
      </c>
      <c r="D53" t="s">
        <v>230</v>
      </c>
      <c r="E53" t="s">
        <v>20</v>
      </c>
      <c r="F53">
        <v>3600</v>
      </c>
      <c r="G53">
        <v>1440</v>
      </c>
      <c r="H53">
        <v>1080</v>
      </c>
      <c r="I53">
        <v>1080</v>
      </c>
      <c r="J53">
        <v>400</v>
      </c>
      <c r="K53">
        <v>1480</v>
      </c>
      <c r="L53">
        <v>85</v>
      </c>
      <c r="M53">
        <v>1</v>
      </c>
      <c r="N53">
        <v>1080</v>
      </c>
      <c r="O53">
        <v>400</v>
      </c>
      <c r="P53">
        <v>1480</v>
      </c>
      <c r="Q53">
        <v>0</v>
      </c>
      <c r="R53" t="s">
        <v>56</v>
      </c>
    </row>
    <row r="54" spans="1:17">
      <c r="A54" t="s">
        <v>72</v>
      </c>
      <c r="B54" t="s">
        <v>227</v>
      </c>
      <c r="C54" t="s">
        <v>124</v>
      </c>
      <c r="D54" t="s">
        <v>229</v>
      </c>
      <c r="E54" t="s">
        <v>20</v>
      </c>
      <c r="F54">
        <v>3800</v>
      </c>
      <c r="G54">
        <v>1520</v>
      </c>
      <c r="H54">
        <v>1140</v>
      </c>
      <c r="I54">
        <v>1140</v>
      </c>
      <c r="J54">
        <v>500</v>
      </c>
      <c r="K54">
        <v>1640</v>
      </c>
      <c r="L54">
        <v>85</v>
      </c>
      <c r="M54">
        <v>1</v>
      </c>
      <c r="N54">
        <v>1140</v>
      </c>
      <c r="O54">
        <v>500</v>
      </c>
      <c r="P54">
        <v>1640</v>
      </c>
      <c r="Q54">
        <v>0</v>
      </c>
    </row>
    <row r="55" spans="1:17">
      <c r="A55" t="s">
        <v>125</v>
      </c>
      <c r="B55" t="s">
        <v>227</v>
      </c>
      <c r="C55" t="s">
        <v>126</v>
      </c>
      <c r="D55" t="s">
        <v>229</v>
      </c>
      <c r="E55" t="s">
        <v>20</v>
      </c>
      <c r="F55">
        <v>3800</v>
      </c>
      <c r="G55">
        <v>1520</v>
      </c>
      <c r="H55">
        <v>1140</v>
      </c>
      <c r="I55">
        <v>1140</v>
      </c>
      <c r="J55">
        <v>500</v>
      </c>
      <c r="K55">
        <v>1640</v>
      </c>
      <c r="L55">
        <v>85</v>
      </c>
      <c r="M55">
        <v>1</v>
      </c>
      <c r="N55">
        <v>1140</v>
      </c>
      <c r="O55">
        <v>500</v>
      </c>
      <c r="P55">
        <v>1640</v>
      </c>
      <c r="Q55">
        <v>0</v>
      </c>
    </row>
    <row r="56" spans="1:17">
      <c r="A56" t="s">
        <v>72</v>
      </c>
      <c r="B56" t="s">
        <v>227</v>
      </c>
      <c r="C56" t="s">
        <v>127</v>
      </c>
      <c r="D56" t="s">
        <v>233</v>
      </c>
      <c r="E56" t="s">
        <v>20</v>
      </c>
      <c r="F56">
        <v>3200</v>
      </c>
      <c r="G56">
        <v>1280</v>
      </c>
      <c r="H56">
        <v>960</v>
      </c>
      <c r="I56">
        <v>960</v>
      </c>
      <c r="J56">
        <v>300</v>
      </c>
      <c r="K56">
        <v>1260</v>
      </c>
      <c r="L56">
        <v>85</v>
      </c>
      <c r="M56">
        <v>1</v>
      </c>
      <c r="N56">
        <v>960</v>
      </c>
      <c r="O56">
        <v>300</v>
      </c>
      <c r="P56">
        <v>1260</v>
      </c>
      <c r="Q56">
        <v>0</v>
      </c>
    </row>
  </sheetData>
  <autoFilter ref="A1:R56">
    <filterColumn colId="3">
      <filters>
        <filter val="S10"/>
        <filter val="S12"/>
        <filter val="S13"/>
        <filter val="S04"/>
        <filter val="S05"/>
        <filter val="S15"/>
        <filter val="S06"/>
        <filter val="S16"/>
        <filter val="S07"/>
        <filter val="S17"/>
        <filter val="S08"/>
        <filter val="S09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微软公司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行政总表</vt:lpstr>
      <vt:lpstr>M序列</vt:lpstr>
      <vt:lpstr>S序列</vt:lpstr>
      <vt:lpstr>Sheet1</vt:lpstr>
      <vt:lpstr>Sheet2</vt:lpstr>
      <vt:lpstr>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冰封的雪莲</cp:lastModifiedBy>
  <dcterms:created xsi:type="dcterms:W3CDTF">2018-12-03T07:39:00Z</dcterms:created>
  <dcterms:modified xsi:type="dcterms:W3CDTF">2018-12-11T06:31:09Z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