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nia\OneDrive\Área de Trabalho\Excell - DIO\"/>
    </mc:Choice>
  </mc:AlternateContent>
  <xr:revisionPtr revIDLastSave="0" documentId="8_{2310C433-C3F9-421C-A50E-E45F56ECB5A1}" xr6:coauthVersionLast="47" xr6:coauthVersionMax="47" xr10:uidLastSave="{00000000-0000-0000-0000-000000000000}"/>
  <bookViews>
    <workbookView xWindow="-108" yWindow="-108" windowWidth="23256" windowHeight="12456" xr2:uid="{B3360832-9816-4ECA-A832-73F3D1E8DE68}"/>
  </bookViews>
  <sheets>
    <sheet name="INVESTIMENTOS" sheetId="1" r:id="rId1"/>
    <sheet name="Planilha2" sheetId="2" r:id="rId2"/>
  </sheets>
  <definedNames>
    <definedName name="aporte">INVESTIMENTOS!$D$18</definedName>
    <definedName name="patrimonio">INVESTIMENTOS!$D$21</definedName>
    <definedName name="qtd_anos">INVESTIMENTOS!$D$19</definedName>
    <definedName name="rendimento_carteira">INVESTIMENTOS!$D$14</definedName>
    <definedName name="salario">INVESTIMENTOS!$D$13</definedName>
    <definedName name="sugestao_investimento">INVESTIMENTOS!$D$15</definedName>
    <definedName name="taxa_mensal">INVESTIMENTOS!$D$20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D37" i="1" s="1"/>
  <c r="C38" i="1"/>
  <c r="D38" i="1" s="1"/>
  <c r="C39" i="1"/>
  <c r="D39" i="1" s="1"/>
  <c r="C40" i="1"/>
  <c r="D40" i="1" s="1"/>
  <c r="C41" i="1"/>
  <c r="D41" i="1" s="1"/>
  <c r="C36" i="1"/>
  <c r="D36" i="1" s="1"/>
  <c r="H3" i="2"/>
  <c r="A10" i="2"/>
  <c r="A9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D21" i="1"/>
  <c r="D22" i="1" s="1"/>
  <c r="D15" i="1"/>
  <c r="C29" i="1"/>
  <c r="D29" i="1" s="1"/>
  <c r="C28" i="1"/>
  <c r="D28" i="1" s="1"/>
  <c r="C27" i="1"/>
  <c r="D27" i="1" s="1"/>
  <c r="C26" i="1"/>
  <c r="D26" i="1" s="1"/>
  <c r="C25" i="1"/>
  <c r="D25" i="1" s="1"/>
  <c r="D42" i="1" l="1"/>
</calcChain>
</file>

<file path=xl/sharedStrings.xml><?xml version="1.0" encoding="utf-8"?>
<sst xmlns="http://schemas.openxmlformats.org/spreadsheetml/2006/main" count="71" uniqueCount="34">
  <si>
    <t>Quanto investir por mês?</t>
  </si>
  <si>
    <t>Por quantos anos?</t>
  </si>
  <si>
    <t>Taxa de Rendimento mensal?</t>
  </si>
  <si>
    <t>Patrimônio acumulado?</t>
  </si>
  <si>
    <t>Dividendos mensais?</t>
  </si>
  <si>
    <t>INVESTIMENTO MENSAL</t>
  </si>
  <si>
    <t>CENÁRIOS</t>
  </si>
  <si>
    <t>Quanto em 2 Anos ?</t>
  </si>
  <si>
    <t>Quanto em 5 Anos ?</t>
  </si>
  <si>
    <t>Quanto em 10 Anos ?</t>
  </si>
  <si>
    <t>Quanto em 20 Anos ?</t>
  </si>
  <si>
    <t>Quanto em 30 Anos ?</t>
  </si>
  <si>
    <t>Dividendos</t>
  </si>
  <si>
    <t>Configurações</t>
  </si>
  <si>
    <t>Salário</t>
  </si>
  <si>
    <t>Rendimentos Carteira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</si>
  <si>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</si>
  <si>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</si>
  <si>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</si>
  <si>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</si>
  <si>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</si>
  <si>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</si>
  <si>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</si>
  <si>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 xml:space="preserve">HÍBRIDOS </t>
  </si>
  <si>
    <t>FOFs</t>
  </si>
  <si>
    <t>DESENVOLVIMENTO</t>
  </si>
  <si>
    <t>HOTELARIAS</t>
  </si>
  <si>
    <t>Conservador</t>
  </si>
  <si>
    <t>%</t>
  </si>
  <si>
    <t>Moderado</t>
  </si>
  <si>
    <t>CHAVE</t>
  </si>
  <si>
    <t>Agressivo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</si>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</sst>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/>
      <right style="thin">
        <color theme="0" tint="-0.14996795556505021"/>
      </right>
      <top style="medium">
        <color indexed="64"/>
      </top>
      <bottom/>
      <diagonal/>
    </border>
    <border>
      <left style="thin">
        <color theme="0" tint="-0.14996795556505021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/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0" fontId="5" fillId="3" borderId="3" xfId="0" applyFont="1" applyFill="1" applyBorder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vertical="center"/>
    </xf>
    <xf numFmtId="44" fontId="0" fillId="0" borderId="10" xfId="1" applyFont="1" applyBorder="1" applyAlignment="1"/>
    <xf numFmtId="44" fontId="0" fillId="0" borderId="13" xfId="1" applyFont="1" applyBorder="1" applyAlignment="1"/>
    <xf numFmtId="0" fontId="5" fillId="3" borderId="16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left" indent="3"/>
    </xf>
    <xf numFmtId="0" fontId="7" fillId="6" borderId="6" xfId="0" applyFont="1" applyFill="1" applyBorder="1" applyAlignment="1">
      <alignment horizontal="left" indent="3"/>
    </xf>
    <xf numFmtId="0" fontId="7" fillId="6" borderId="8" xfId="0" applyFont="1" applyFill="1" applyBorder="1" applyAlignment="1">
      <alignment horizontal="left" indent="3"/>
    </xf>
    <xf numFmtId="0" fontId="7" fillId="6" borderId="9" xfId="0" applyFont="1" applyFill="1" applyBorder="1" applyAlignment="1">
      <alignment horizontal="left" indent="3"/>
    </xf>
    <xf numFmtId="0" fontId="7" fillId="6" borderId="11" xfId="0" applyFont="1" applyFill="1" applyBorder="1" applyAlignment="1">
      <alignment horizontal="left" indent="3"/>
    </xf>
    <xf numFmtId="0" fontId="7" fillId="6" borderId="12" xfId="0" applyFont="1" applyFill="1" applyBorder="1" applyAlignment="1">
      <alignment horizontal="left" indent="3"/>
    </xf>
    <xf numFmtId="0" fontId="7" fillId="0" borderId="5" xfId="0" applyFont="1" applyBorder="1" applyAlignment="1">
      <alignment horizontal="left" indent="3"/>
    </xf>
    <xf numFmtId="0" fontId="7" fillId="0" borderId="6" xfId="0" applyFont="1" applyBorder="1" applyAlignment="1">
      <alignment horizontal="left" indent="3"/>
    </xf>
    <xf numFmtId="44" fontId="3" fillId="0" borderId="7" xfId="1" applyFont="1" applyBorder="1" applyAlignment="1">
      <alignment horizontal="center"/>
    </xf>
    <xf numFmtId="0" fontId="7" fillId="0" borderId="8" xfId="0" applyFont="1" applyBorder="1" applyAlignment="1">
      <alignment horizontal="left" indent="3"/>
    </xf>
    <xf numFmtId="0" fontId="7" fillId="0" borderId="9" xfId="0" applyFont="1" applyBorder="1" applyAlignment="1">
      <alignment horizontal="left" indent="3"/>
    </xf>
    <xf numFmtId="0" fontId="3" fillId="0" borderId="10" xfId="0" applyFont="1" applyBorder="1" applyAlignment="1">
      <alignment horizontal="center"/>
    </xf>
    <xf numFmtId="10" fontId="3" fillId="0" borderId="10" xfId="0" applyNumberFormat="1" applyFont="1" applyBorder="1" applyAlignment="1">
      <alignment horizontal="center" vertical="center"/>
    </xf>
    <xf numFmtId="0" fontId="8" fillId="4" borderId="8" xfId="0" applyFont="1" applyFill="1" applyBorder="1" applyAlignment="1">
      <alignment horizontal="left" indent="3"/>
    </xf>
    <xf numFmtId="0" fontId="8" fillId="4" borderId="9" xfId="0" applyFont="1" applyFill="1" applyBorder="1" applyAlignment="1">
      <alignment horizontal="left" indent="3"/>
    </xf>
    <xf numFmtId="8" fontId="3" fillId="4" borderId="10" xfId="0" applyNumberFormat="1" applyFont="1" applyFill="1" applyBorder="1" applyAlignment="1">
      <alignment horizontal="center"/>
    </xf>
    <xf numFmtId="0" fontId="8" fillId="4" borderId="11" xfId="0" applyFont="1" applyFill="1" applyBorder="1" applyAlignment="1">
      <alignment horizontal="left" indent="3"/>
    </xf>
    <xf numFmtId="0" fontId="8" fillId="4" borderId="12" xfId="0" applyFont="1" applyFill="1" applyBorder="1" applyAlignment="1">
      <alignment horizontal="left" indent="3"/>
    </xf>
    <xf numFmtId="8" fontId="3" fillId="4" borderId="13" xfId="0" applyNumberFormat="1" applyFont="1" applyFill="1" applyBorder="1" applyAlignment="1">
      <alignment horizontal="center"/>
    </xf>
    <xf numFmtId="0" fontId="7" fillId="4" borderId="17" xfId="0" applyFont="1" applyFill="1" applyBorder="1" applyAlignment="1">
      <alignment horizontal="left" indent="3"/>
    </xf>
    <xf numFmtId="8" fontId="0" fillId="4" borderId="18" xfId="0" applyNumberFormat="1" applyFill="1" applyBorder="1" applyAlignment="1">
      <alignment horizontal="center"/>
    </xf>
    <xf numFmtId="8" fontId="0" fillId="4" borderId="19" xfId="0" applyNumberFormat="1" applyFill="1" applyBorder="1" applyAlignment="1">
      <alignment horizontal="center"/>
    </xf>
    <xf numFmtId="0" fontId="7" fillId="4" borderId="20" xfId="0" applyFont="1" applyFill="1" applyBorder="1" applyAlignment="1">
      <alignment horizontal="left" indent="3"/>
    </xf>
    <xf numFmtId="8" fontId="0" fillId="4" borderId="21" xfId="0" applyNumberFormat="1" applyFill="1" applyBorder="1" applyAlignment="1">
      <alignment horizontal="center"/>
    </xf>
    <xf numFmtId="8" fontId="0" fillId="4" borderId="22" xfId="0" applyNumberFormat="1" applyFill="1" applyBorder="1" applyAlignment="1">
      <alignment horizontal="center"/>
    </xf>
    <xf numFmtId="0" fontId="7" fillId="4" borderId="23" xfId="0" applyFont="1" applyFill="1" applyBorder="1" applyAlignment="1">
      <alignment horizontal="left" indent="3"/>
    </xf>
    <xf numFmtId="8" fontId="0" fillId="4" borderId="24" xfId="0" applyNumberFormat="1" applyFill="1" applyBorder="1" applyAlignment="1">
      <alignment horizontal="center"/>
    </xf>
    <xf numFmtId="8" fontId="0" fillId="4" borderId="25" xfId="0" applyNumberFormat="1" applyFill="1" applyBorder="1" applyAlignment="1">
      <alignment horizontal="center"/>
    </xf>
    <xf numFmtId="10" fontId="0" fillId="0" borderId="10" xfId="1" applyNumberFormat="1" applyFont="1" applyBorder="1" applyAlignment="1"/>
    <xf numFmtId="0" fontId="2" fillId="2" borderId="0" xfId="2" applyBorder="1" applyAlignment="1">
      <alignment horizontal="left" indent="3"/>
    </xf>
    <xf numFmtId="0" fontId="2" fillId="2" borderId="0" xfId="2"/>
    <xf numFmtId="0" fontId="3" fillId="7" borderId="0" xfId="0" applyFont="1" applyFill="1"/>
    <xf numFmtId="44" fontId="3" fillId="7" borderId="0" xfId="1" applyFont="1" applyFill="1"/>
    <xf numFmtId="0" fontId="0" fillId="7" borderId="0" xfId="0" applyFill="1"/>
    <xf numFmtId="0" fontId="3" fillId="8" borderId="0" xfId="0" applyFont="1" applyFill="1" applyAlignment="1">
      <alignment horizontal="center"/>
    </xf>
    <xf numFmtId="0" fontId="0" fillId="8" borderId="0" xfId="0" applyFill="1"/>
    <xf numFmtId="44" fontId="0" fillId="8" borderId="0" xfId="0" applyNumberFormat="1" applyFill="1"/>
    <xf numFmtId="44" fontId="0" fillId="7" borderId="0" xfId="0" applyNumberFormat="1" applyFill="1"/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4" xfId="0" applyNumberFormat="1" applyBorder="1" applyAlignment="1">
      <alignment horizontal="center"/>
    </xf>
    <xf numFmtId="0" fontId="4" fillId="9" borderId="0" xfId="0" applyFont="1" applyFill="1"/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</cellXfs>
  <cellStyles count="3">
    <cellStyle name="Moeda" xfId="1" builtinId="4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INVESTIMENTOS!$C$35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INVESTIMENTOS!$B$36:$B$42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 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INVESTIMENTOS!$C$36:$C$42</c:f>
              <c:numCache>
                <c:formatCode>0%</c:formatCode>
                <c:ptCount val="7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EA-4145-95BA-8A0D6275C5B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74855</xdr:colOff>
      <xdr:row>9</xdr:row>
      <xdr:rowOff>76200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67FA7B3-9679-1BBD-A2DD-29B365FCB4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760" b="34080"/>
        <a:stretch/>
      </xdr:blipFill>
      <xdr:spPr>
        <a:xfrm>
          <a:off x="0" y="0"/>
          <a:ext cx="7239000" cy="1722120"/>
        </a:xfrm>
        <a:prstGeom prst="rect">
          <a:avLst/>
        </a:prstGeom>
      </xdr:spPr>
    </xdr:pic>
    <xdr:clientData/>
  </xdr:twoCellAnchor>
  <xdr:twoCellAnchor>
    <xdr:from>
      <xdr:col>1</xdr:col>
      <xdr:colOff>13448</xdr:colOff>
      <xdr:row>43</xdr:row>
      <xdr:rowOff>53788</xdr:rowOff>
    </xdr:from>
    <xdr:to>
      <xdr:col>4</xdr:col>
      <xdr:colOff>0</xdr:colOff>
      <xdr:row>61</xdr:row>
      <xdr:rowOff>44823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F928EBD-792B-69FE-4574-290A27246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D31C9-52A0-4104-AEC3-8229E660AA45}">
  <dimension ref="B11:J73"/>
  <sheetViews>
    <sheetView showGridLines="0" tabSelected="1" topLeftCell="A4" zoomScale="85" zoomScaleNormal="85" workbookViewId="0">
      <selection activeCell="G19" sqref="G19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4.4" x14ac:dyDescent="0.3"/>
  <cols>
    <col min="1" max="1" width="3.77734375" customWidth="1"/>
    <col min="2" max="2" width="63.44140625" customWidth="1"/>
    <col min="3" max="3" width="18" bestFit="1" customWidth="1"/>
    <col min="4" max="4" width="13.21875" customWidth="1"/>
    <col min="5" max="9" width="3" customWidth="1"/>
    <col min="10" max="10" width="8.6640625" hidden="1" customWidth="1"/>
    <col min="11" max="11" width="8.88671875" hidden="1" customWidth="1"/>
    <col min="12" max="16384" width="8.88671875" hidden="1"/>
  </cols>
  <sheetData>
    <row r="11" spans="2:4" ht="15" thickBot="1" x14ac:dyDescent="0.35"/>
    <row r="12" spans="2:4" ht="25.8" x14ac:dyDescent="0.3">
      <c r="B12" s="5" t="s">
        <v>13</v>
      </c>
      <c r="C12" s="6"/>
      <c r="D12" s="7"/>
    </row>
    <row r="13" spans="2:4" ht="15.6" customHeight="1" x14ac:dyDescent="0.3">
      <c r="B13" s="11" t="s">
        <v>14</v>
      </c>
      <c r="C13" s="12"/>
      <c r="D13" s="8">
        <v>1000</v>
      </c>
    </row>
    <row r="14" spans="2:4" ht="15.6" customHeight="1" x14ac:dyDescent="0.3">
      <c r="B14" s="13" t="s">
        <v>15</v>
      </c>
      <c r="C14" s="14"/>
      <c r="D14" s="39">
        <v>6.0000000000000001E-3</v>
      </c>
    </row>
    <row r="15" spans="2:4" ht="15.6" customHeight="1" thickBot="1" x14ac:dyDescent="0.35">
      <c r="B15" s="15" t="s">
        <v>33</v>
      </c>
      <c r="C15" s="16"/>
      <c r="D15" s="9">
        <f>D13*30%</f>
        <v>300</v>
      </c>
    </row>
    <row r="16" spans="2:4" ht="15" thickBot="1" x14ac:dyDescent="0.35"/>
    <row r="17" spans="2:4" ht="30.6" customHeight="1" x14ac:dyDescent="0.3">
      <c r="B17" s="4" t="s">
        <v>5</v>
      </c>
      <c r="C17" s="10"/>
      <c r="D17" s="3"/>
    </row>
    <row r="18" spans="2:4" ht="15.6" x14ac:dyDescent="0.3">
      <c r="B18" s="17" t="s">
        <v>0</v>
      </c>
      <c r="C18" s="18"/>
      <c r="D18" s="19">
        <v>500</v>
      </c>
    </row>
    <row r="19" spans="2:4" ht="15.6" x14ac:dyDescent="0.3">
      <c r="B19" s="20" t="s">
        <v>1</v>
      </c>
      <c r="C19" s="21"/>
      <c r="D19" s="22">
        <v>5</v>
      </c>
    </row>
    <row r="20" spans="2:4" ht="15.6" x14ac:dyDescent="0.3">
      <c r="B20" s="20" t="s">
        <v>2</v>
      </c>
      <c r="C20" s="21"/>
      <c r="D20" s="23">
        <v>1.0789999999999999E-2</v>
      </c>
    </row>
    <row r="21" spans="2:4" ht="15.6" x14ac:dyDescent="0.3">
      <c r="B21" s="24" t="s">
        <v>3</v>
      </c>
      <c r="C21" s="25"/>
      <c r="D21" s="26">
        <f>FV(taxa_mensal,qtd_anos*12,aporte*-1)</f>
        <v>41888.456999243819</v>
      </c>
    </row>
    <row r="22" spans="2:4" ht="16.2" thickBot="1" x14ac:dyDescent="0.35">
      <c r="B22" s="27" t="s">
        <v>4</v>
      </c>
      <c r="C22" s="28"/>
      <c r="D22" s="29">
        <f>D21*$D$14</f>
        <v>251.33074199546292</v>
      </c>
    </row>
    <row r="23" spans="2:4" ht="15" thickBot="1" x14ac:dyDescent="0.35"/>
    <row r="24" spans="2:4" ht="26.4" thickBot="1" x14ac:dyDescent="0.35">
      <c r="B24" s="54" t="s">
        <v>6</v>
      </c>
      <c r="C24" s="54"/>
      <c r="D24" s="55" t="s">
        <v>12</v>
      </c>
    </row>
    <row r="25" spans="2:4" ht="16.2" thickBot="1" x14ac:dyDescent="0.35">
      <c r="B25" s="30" t="s">
        <v>7</v>
      </c>
      <c r="C25" s="31">
        <f>FV($D$20,2*12,$D$18*-1)</f>
        <v>13613.813648822608</v>
      </c>
      <c r="D25" s="32">
        <f>C25*rendimento_carteira</f>
        <v>81.682881892935654</v>
      </c>
    </row>
    <row r="26" spans="2:4" ht="16.2" thickBot="1" x14ac:dyDescent="0.35">
      <c r="B26" s="33" t="s">
        <v>8</v>
      </c>
      <c r="C26" s="34">
        <f>FV($D$20,5*12,$D$18*-1)</f>
        <v>41888.456999243819</v>
      </c>
      <c r="D26" s="35">
        <f>C26*rendimento_carteira</f>
        <v>251.33074199546292</v>
      </c>
    </row>
    <row r="27" spans="2:4" ht="16.2" thickBot="1" x14ac:dyDescent="0.35">
      <c r="B27" s="33" t="s">
        <v>9</v>
      </c>
      <c r="C27" s="34">
        <f>FV($D$20,10*12,$D$18*-1)</f>
        <v>121642.1062650861</v>
      </c>
      <c r="D27" s="35">
        <f>C27*rendimento_carteira</f>
        <v>729.85263759051657</v>
      </c>
    </row>
    <row r="28" spans="2:4" ht="16.2" thickBot="1" x14ac:dyDescent="0.35">
      <c r="B28" s="33" t="s">
        <v>10</v>
      </c>
      <c r="C28" s="34">
        <f>FV($D$20,20*12,$D$18*-1)</f>
        <v>562599.20004854025</v>
      </c>
      <c r="D28" s="35">
        <f>C28*rendimento_carteira</f>
        <v>3375.5952002912418</v>
      </c>
    </row>
    <row r="29" spans="2:4" ht="16.2" thickBot="1" x14ac:dyDescent="0.35">
      <c r="B29" s="36" t="s">
        <v>11</v>
      </c>
      <c r="C29" s="37">
        <f>FV($D$20,30*12,$D$18*-1)</f>
        <v>2161084.8275023573</v>
      </c>
      <c r="D29" s="38">
        <f>C29*rendimento_carteira</f>
        <v>12966.508965014144</v>
      </c>
    </row>
    <row r="32" spans="2:4" x14ac:dyDescent="0.3">
      <c r="B32" s="40" t="s">
        <v>17</v>
      </c>
      <c r="C32" s="41" t="s">
        <v>27</v>
      </c>
      <c r="D32" s="41"/>
    </row>
    <row r="33" spans="2:4" x14ac:dyDescent="0.3">
      <c r="B33" s="42" t="s">
        <v>16</v>
      </c>
      <c r="C33" s="43">
        <v>500</v>
      </c>
      <c r="D33" s="44"/>
    </row>
    <row r="35" spans="2:4" x14ac:dyDescent="0.3">
      <c r="B35" s="45" t="s">
        <v>18</v>
      </c>
      <c r="C35" s="45" t="s">
        <v>19</v>
      </c>
      <c r="D35" s="45" t="s">
        <v>20</v>
      </c>
    </row>
    <row r="36" spans="2:4" x14ac:dyDescent="0.3">
      <c r="B36" s="1" t="s">
        <v>21</v>
      </c>
      <c r="C36" s="2">
        <f>VLOOKUP($C$32&amp;"-"&amp;B36,Planilha2!$A:$D,4,FALSE)</f>
        <v>0.3</v>
      </c>
      <c r="D36" s="48">
        <f>C36*$C$33</f>
        <v>150</v>
      </c>
    </row>
    <row r="37" spans="2:4" x14ac:dyDescent="0.3">
      <c r="B37" s="1" t="s">
        <v>22</v>
      </c>
      <c r="C37" s="2">
        <f>VLOOKUP($C$32&amp;"-"&amp;B37,Planilha2!$A:$D,4,FALSE)</f>
        <v>0.5</v>
      </c>
      <c r="D37" s="48">
        <f t="shared" ref="D37:D41" si="0">C37*$C$33</f>
        <v>250</v>
      </c>
    </row>
    <row r="38" spans="2:4" x14ac:dyDescent="0.3">
      <c r="B38" s="1" t="s">
        <v>23</v>
      </c>
      <c r="C38" s="2">
        <f>VLOOKUP($C$32&amp;"-"&amp;B38,Planilha2!$A:$D,4,FALSE)</f>
        <v>0.1</v>
      </c>
      <c r="D38" s="48">
        <f t="shared" si="0"/>
        <v>50</v>
      </c>
    </row>
    <row r="39" spans="2:4" x14ac:dyDescent="0.3">
      <c r="B39" s="1" t="s">
        <v>24</v>
      </c>
      <c r="C39" s="2">
        <f>VLOOKUP($C$32&amp;"-"&amp;B39,Planilha2!$A:$D,4,FALSE)</f>
        <v>0.1</v>
      </c>
      <c r="D39" s="48">
        <f t="shared" si="0"/>
        <v>50</v>
      </c>
    </row>
    <row r="40" spans="2:4" x14ac:dyDescent="0.3">
      <c r="B40" s="1" t="s">
        <v>25</v>
      </c>
      <c r="C40" s="2">
        <f>VLOOKUP($C$32&amp;"-"&amp;B40,Planilha2!$A:$D,4,FALSE)</f>
        <v>0</v>
      </c>
      <c r="D40" s="48">
        <f t="shared" si="0"/>
        <v>0</v>
      </c>
    </row>
    <row r="41" spans="2:4" x14ac:dyDescent="0.3">
      <c r="B41" s="1" t="s">
        <v>26</v>
      </c>
      <c r="C41" s="2">
        <f>VLOOKUP($C$32&amp;"-"&amp;B41,Planilha2!$A:$D,4,FALSE)</f>
        <v>0</v>
      </c>
      <c r="D41" s="48">
        <f t="shared" si="0"/>
        <v>0</v>
      </c>
    </row>
    <row r="42" spans="2:4" x14ac:dyDescent="0.3">
      <c r="B42" s="46"/>
      <c r="C42" s="46"/>
      <c r="D42" s="47">
        <f>SUM(D36:D41)</f>
        <v>500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</sheetData>
  <mergeCells count="11">
    <mergeCell ref="B12:C12"/>
    <mergeCell ref="B13:C13"/>
    <mergeCell ref="B14:C14"/>
    <mergeCell ref="B15:C15"/>
    <mergeCell ref="B17:C17"/>
    <mergeCell ref="B24:C24"/>
    <mergeCell ref="B18:C18"/>
    <mergeCell ref="B19:C19"/>
    <mergeCell ref="B20:C20"/>
    <mergeCell ref="B21:C21"/>
    <mergeCell ref="B22:C22"/>
  </mergeCells>
  <dataValidations count="1">
    <dataValidation type="list" allowBlank="1" showInputMessage="1" showErrorMessage="1" sqref="C32" xr:uid="{3E6A74D9-609D-4FE2-82D6-3EBF67E3DFD2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97A7E-DDA9-4982-B194-232AEAF66949}">
  <dimension ref="A2:H20"/>
  <sheetViews>
    <sheetView showGridLines="0" workbookViewId="0">
      <selection activeCell="I11" sqref="I11"/>
    </sheetView>
  </sheetViews>
  <sheetFormatPr defaultRowHeight="14.4" x14ac:dyDescent="0.3"/>
  <cols>
    <col min="1" max="1" width="28.77734375" bestFit="1" customWidth="1"/>
    <col min="2" max="2" width="11.21875" bestFit="1" customWidth="1"/>
    <col min="3" max="3" width="17.6640625" bestFit="1" customWidth="1"/>
    <col min="4" max="4" width="8.88671875" customWidth="1"/>
    <col min="5" max="5" width="5.33203125" customWidth="1"/>
    <col min="6" max="6" width="3.5546875" customWidth="1"/>
    <col min="7" max="7" width="15.44140625" bestFit="1" customWidth="1"/>
  </cols>
  <sheetData>
    <row r="2" spans="1:8" x14ac:dyDescent="0.3">
      <c r="A2" s="53" t="s">
        <v>30</v>
      </c>
      <c r="B2" s="53" t="s">
        <v>17</v>
      </c>
      <c r="C2" s="53" t="s">
        <v>18</v>
      </c>
      <c r="D2" s="53" t="s">
        <v>28</v>
      </c>
      <c r="H2" t="s">
        <v>28</v>
      </c>
    </row>
    <row r="3" spans="1:8" x14ac:dyDescent="0.3">
      <c r="A3" t="str">
        <f>B3&amp;"-"&amp;C3</f>
        <v>Conservador-PAPEL</v>
      </c>
      <c r="B3" t="s">
        <v>27</v>
      </c>
      <c r="C3" s="1" t="s">
        <v>21</v>
      </c>
      <c r="D3" s="51">
        <v>0.3</v>
      </c>
      <c r="G3" s="41" t="s">
        <v>32</v>
      </c>
      <c r="H3" s="41">
        <f>VLOOKUP(G3,$A:$D,4,FALSE)</f>
        <v>0.35</v>
      </c>
    </row>
    <row r="4" spans="1:8" x14ac:dyDescent="0.3">
      <c r="A4" t="str">
        <f t="shared" ref="A4:A20" si="0">B4&amp;"-"&amp;C4</f>
        <v>Conservador-TIJOLO</v>
      </c>
      <c r="B4" t="s">
        <v>27</v>
      </c>
      <c r="C4" s="1" t="s">
        <v>22</v>
      </c>
      <c r="D4" s="51">
        <v>0.5</v>
      </c>
    </row>
    <row r="5" spans="1:8" x14ac:dyDescent="0.3">
      <c r="A5" t="str">
        <f t="shared" si="0"/>
        <v xml:space="preserve">Conservador-HÍBRIDOS </v>
      </c>
      <c r="B5" t="s">
        <v>27</v>
      </c>
      <c r="C5" s="1" t="s">
        <v>23</v>
      </c>
      <c r="D5" s="51">
        <v>0.1</v>
      </c>
    </row>
    <row r="6" spans="1:8" x14ac:dyDescent="0.3">
      <c r="A6" t="str">
        <f t="shared" si="0"/>
        <v>Conservador-FOFs</v>
      </c>
      <c r="B6" t="s">
        <v>27</v>
      </c>
      <c r="C6" s="1" t="s">
        <v>24</v>
      </c>
      <c r="D6" s="51">
        <v>0.1</v>
      </c>
    </row>
    <row r="7" spans="1:8" x14ac:dyDescent="0.3">
      <c r="A7" t="str">
        <f t="shared" si="0"/>
        <v>Conservador-DESENVOLVIMENTO</v>
      </c>
      <c r="B7" t="s">
        <v>27</v>
      </c>
      <c r="C7" s="1" t="s">
        <v>25</v>
      </c>
      <c r="D7" s="51">
        <v>0</v>
      </c>
    </row>
    <row r="8" spans="1:8" ht="15" thickBot="1" x14ac:dyDescent="0.35">
      <c r="A8" s="49" t="str">
        <f t="shared" si="0"/>
        <v>Conservador-HOTELARIAS</v>
      </c>
      <c r="B8" s="49" t="s">
        <v>27</v>
      </c>
      <c r="C8" s="50" t="s">
        <v>26</v>
      </c>
      <c r="D8" s="52">
        <v>0</v>
      </c>
    </row>
    <row r="9" spans="1:8" x14ac:dyDescent="0.3">
      <c r="A9" t="str">
        <f t="shared" si="0"/>
        <v>Moderado-PAPEL</v>
      </c>
      <c r="B9" t="s">
        <v>29</v>
      </c>
      <c r="C9" s="1" t="s">
        <v>21</v>
      </c>
      <c r="D9" s="51">
        <v>0.32</v>
      </c>
    </row>
    <row r="10" spans="1:8" x14ac:dyDescent="0.3">
      <c r="A10" t="str">
        <f>B10&amp;"-"&amp;C10</f>
        <v>Moderado-TIJOLO</v>
      </c>
      <c r="B10" t="s">
        <v>29</v>
      </c>
      <c r="C10" s="1" t="s">
        <v>22</v>
      </c>
      <c r="D10" s="51">
        <v>0.35</v>
      </c>
    </row>
    <row r="11" spans="1:8" x14ac:dyDescent="0.3">
      <c r="A11" t="str">
        <f t="shared" si="0"/>
        <v xml:space="preserve">Moderado-HÍBRIDOS </v>
      </c>
      <c r="B11" t="s">
        <v>29</v>
      </c>
      <c r="C11" s="1" t="s">
        <v>23</v>
      </c>
      <c r="D11" s="51">
        <v>0.08</v>
      </c>
    </row>
    <row r="12" spans="1:8" x14ac:dyDescent="0.3">
      <c r="A12" t="str">
        <f t="shared" si="0"/>
        <v>Moderado-FOFs</v>
      </c>
      <c r="B12" t="s">
        <v>29</v>
      </c>
      <c r="C12" s="1" t="s">
        <v>24</v>
      </c>
      <c r="D12" s="51">
        <v>0.05</v>
      </c>
    </row>
    <row r="13" spans="1:8" x14ac:dyDescent="0.3">
      <c r="A13" t="str">
        <f t="shared" si="0"/>
        <v>Moderado-DESENVOLVIMENTO</v>
      </c>
      <c r="B13" t="s">
        <v>29</v>
      </c>
      <c r="C13" s="1" t="s">
        <v>25</v>
      </c>
      <c r="D13" s="51">
        <v>0.1</v>
      </c>
    </row>
    <row r="14" spans="1:8" ht="15" thickBot="1" x14ac:dyDescent="0.35">
      <c r="A14" s="49" t="str">
        <f t="shared" si="0"/>
        <v>Moderado-HOTELARIAS</v>
      </c>
      <c r="B14" s="49" t="s">
        <v>29</v>
      </c>
      <c r="C14" s="50" t="s">
        <v>26</v>
      </c>
      <c r="D14" s="52">
        <v>0.1</v>
      </c>
    </row>
    <row r="15" spans="1:8" x14ac:dyDescent="0.3">
      <c r="A15" t="str">
        <f t="shared" si="0"/>
        <v>Agressivo-PAPEL</v>
      </c>
      <c r="B15" t="s">
        <v>31</v>
      </c>
      <c r="C15" s="1" t="s">
        <v>21</v>
      </c>
      <c r="D15" s="51">
        <v>0.5</v>
      </c>
    </row>
    <row r="16" spans="1:8" x14ac:dyDescent="0.3">
      <c r="A16" t="str">
        <f t="shared" si="0"/>
        <v>Agressivo-TIJOLO</v>
      </c>
      <c r="B16" t="s">
        <v>31</v>
      </c>
      <c r="C16" s="1" t="s">
        <v>22</v>
      </c>
      <c r="D16" s="51">
        <v>0.1</v>
      </c>
    </row>
    <row r="17" spans="1:4" x14ac:dyDescent="0.3">
      <c r="A17" t="str">
        <f t="shared" si="0"/>
        <v xml:space="preserve">Agressivo-HÍBRIDOS </v>
      </c>
      <c r="B17" t="s">
        <v>31</v>
      </c>
      <c r="C17" s="1" t="s">
        <v>23</v>
      </c>
      <c r="D17" s="51">
        <v>0.05</v>
      </c>
    </row>
    <row r="18" spans="1:4" x14ac:dyDescent="0.3">
      <c r="A18" t="str">
        <f t="shared" si="0"/>
        <v>Agressivo-FOFs</v>
      </c>
      <c r="B18" t="s">
        <v>31</v>
      </c>
      <c r="C18" s="1" t="s">
        <v>24</v>
      </c>
      <c r="D18" s="51">
        <v>0.05</v>
      </c>
    </row>
    <row r="19" spans="1:4" x14ac:dyDescent="0.3">
      <c r="A19" t="str">
        <f t="shared" si="0"/>
        <v>Agressivo-DESENVOLVIMENTO</v>
      </c>
      <c r="B19" t="s">
        <v>31</v>
      </c>
      <c r="C19" s="1" t="s">
        <v>25</v>
      </c>
      <c r="D19" s="51">
        <v>0.2</v>
      </c>
    </row>
    <row r="20" spans="1:4" ht="15" thickBot="1" x14ac:dyDescent="0.35">
      <c r="A20" s="49" t="str">
        <f t="shared" si="0"/>
        <v>Agressivo-HOTELARIAS</v>
      </c>
      <c r="B20" t="s">
        <v>31</v>
      </c>
      <c r="C20" s="1" t="s">
        <v>26</v>
      </c>
      <c r="D20" s="51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INVESTIMENTOS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Tânia Barbosa Campos Oliveira</dc:creator>
  <cp:lastModifiedBy>Tânia Barbosa Campos Oliveira</cp:lastModifiedBy>
  <dcterms:created xsi:type="dcterms:W3CDTF">2025-05-24T16:20:21Z</dcterms:created>
  <dcterms:modified xsi:type="dcterms:W3CDTF">2025-05-31T13:24:02Z</dcterms:modified>
</cp:coreProperties>
</file>