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777590_polimi_it/Documents/universita/Magistrale/anno 2025-26/Process Design principles and methods/Exercises/"/>
    </mc:Choice>
  </mc:AlternateContent>
  <xr:revisionPtr revIDLastSave="0" documentId="8_{5EB5682D-307F-4979-9576-54E7B0B5B336}" xr6:coauthVersionLast="47" xr6:coauthVersionMax="47" xr10:uidLastSave="{00000000-0000-0000-0000-000000000000}"/>
  <bookViews>
    <workbookView xWindow="-98" yWindow="-98" windowWidth="19396" windowHeight="11475" xr2:uid="{AF9C3AD5-6CB8-0642-BB4A-38B0616EB1E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K6" i="1"/>
  <c r="J6" i="1"/>
  <c r="I6" i="1"/>
  <c r="C39" i="1"/>
  <c r="C29" i="1"/>
  <c r="C38" i="1"/>
  <c r="C28" i="1"/>
  <c r="C37" i="1"/>
  <c r="C27" i="1"/>
  <c r="C36" i="1"/>
  <c r="C35" i="1"/>
  <c r="C34" i="1"/>
  <c r="C33" i="1"/>
  <c r="L7" i="1"/>
  <c r="C5" i="1"/>
  <c r="L6" i="1" l="1"/>
  <c r="C25" i="1"/>
  <c r="C43" i="1"/>
  <c r="C23" i="1"/>
  <c r="C24" i="1"/>
  <c r="C26" i="1" s="1"/>
  <c r="C17" i="1"/>
  <c r="C18" i="1" l="1"/>
  <c r="J4" i="1" s="1"/>
  <c r="C19" i="1"/>
  <c r="K4" i="1" s="1"/>
  <c r="L4" i="1" s="1"/>
  <c r="I7" i="1"/>
  <c r="C45" i="1"/>
  <c r="I4" i="1"/>
  <c r="C44" i="1"/>
  <c r="J7" i="1" s="1"/>
  <c r="M7" i="1" s="1"/>
  <c r="K5" i="1"/>
  <c r="L5" i="1" s="1"/>
  <c r="I5" i="1"/>
  <c r="Q6" i="1" s="1"/>
  <c r="J5" i="1"/>
  <c r="P6" i="1" l="1"/>
  <c r="Q5" i="1"/>
  <c r="Q4" i="1"/>
  <c r="M4" i="1"/>
  <c r="P5" i="1"/>
  <c r="P4" i="1"/>
  <c r="M5" i="1"/>
</calcChain>
</file>

<file path=xl/sharedStrings.xml><?xml version="1.0" encoding="utf-8"?>
<sst xmlns="http://schemas.openxmlformats.org/spreadsheetml/2006/main" count="60" uniqueCount="47">
  <si>
    <t>Data</t>
  </si>
  <si>
    <t>kA [h^-1]</t>
  </si>
  <si>
    <t>b [€^-1]</t>
  </si>
  <si>
    <t>CE [€/year]</t>
  </si>
  <si>
    <t>R0 [€/year]</t>
  </si>
  <si>
    <t>n [years]</t>
  </si>
  <si>
    <t>rpr [years^-1]</t>
  </si>
  <si>
    <t>taxes [%]</t>
  </si>
  <si>
    <t>residual value [€]</t>
  </si>
  <si>
    <t>Resolution</t>
  </si>
  <si>
    <t>First point</t>
  </si>
  <si>
    <t>Case</t>
  </si>
  <si>
    <t>I0 [€]</t>
  </si>
  <si>
    <t>NI [€/year]</t>
  </si>
  <si>
    <t>Conversion</t>
  </si>
  <si>
    <t>tau [s]</t>
  </si>
  <si>
    <t>ROI [1/year]</t>
  </si>
  <si>
    <t>Conversion [-]</t>
  </si>
  <si>
    <t>Second point</t>
  </si>
  <si>
    <t>Third point</t>
  </si>
  <si>
    <t>Fourth point</t>
  </si>
  <si>
    <t>second case: investment is lower than the first one and provides a lower net income, however the roi is higher than the first case</t>
  </si>
  <si>
    <t>considering roi case 2 more advantageous than 1, because 1 povides higher net income but investment very very high</t>
  </si>
  <si>
    <t>case 4 requires a very big investment, we ar in the right part after the maximum in the graph , investment increass but net income decreases</t>
  </si>
  <si>
    <t xml:space="preserve">not advatnegous unless x environmental rules </t>
  </si>
  <si>
    <t>we may need to have a very big investment because we need to have a much higher conversion</t>
  </si>
  <si>
    <t>net income much lower, residence time is higher and ROI is very very low becausefrom an economical and financial point of view this is not advantageous</t>
  </si>
  <si>
    <t>continuing analysis excluding point 4</t>
  </si>
  <si>
    <t>comparison of 3 cases: the point is that we have to choose what to do</t>
  </si>
  <si>
    <t>case 1 seems not to be advantageous, requires very big investment</t>
  </si>
  <si>
    <t>we can do same investment of 1 for 2 and 3, but rest other projects</t>
  </si>
  <si>
    <t>a</t>
  </si>
  <si>
    <t>b</t>
  </si>
  <si>
    <t>c</t>
  </si>
  <si>
    <t>∆</t>
  </si>
  <si>
    <t>if we assume case 1 -&gt; case 2 + something else</t>
  </si>
  <si>
    <t>according to total net income, case 2 is the best one and not case 3</t>
  </si>
  <si>
    <t>select case 3 because one with the maximum roi</t>
  </si>
  <si>
    <t>as investment 118</t>
  </si>
  <si>
    <t>ROI diff [1/year]</t>
  </si>
  <si>
    <t>NI tot [€/year]</t>
  </si>
  <si>
    <t>1+2</t>
  </si>
  <si>
    <t>1+3</t>
  </si>
  <si>
    <t>2+3</t>
  </si>
  <si>
    <t>Δ</t>
  </si>
  <si>
    <t>NI [€/y]</t>
  </si>
  <si>
    <t>case 3 correspongind to max profit rate of investment -&gt; confiremd by roi, lower investment and lower income but roi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</si>
</sst>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00000"/>
    <numFmt numFmtId="173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11" fontId="0" fillId="0" borderId="5" xfId="0" applyNumberFormat="1" applyBorder="1"/>
    <xf numFmtId="0" fontId="1" fillId="0" borderId="4" xfId="0" applyFont="1" applyBorder="1" applyAlignment="1">
      <alignment horizontal="left"/>
    </xf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11" fontId="0" fillId="0" borderId="3" xfId="0" applyNumberFormat="1" applyBorder="1"/>
    <xf numFmtId="11" fontId="0" fillId="0" borderId="7" xfId="0" applyNumberFormat="1" applyBorder="1"/>
    <xf numFmtId="0" fontId="0" fillId="0" borderId="4" xfId="0" applyBorder="1"/>
    <xf numFmtId="0" fontId="1" fillId="0" borderId="3" xfId="0" applyFont="1" applyBorder="1"/>
    <xf numFmtId="0" fontId="0" fillId="0" borderId="2" xfId="0" applyBorder="1"/>
    <xf numFmtId="0" fontId="0" fillId="0" borderId="6" xfId="0" applyBorder="1"/>
    <xf numFmtId="11" fontId="0" fillId="0" borderId="0" xfId="0" applyNumberFormat="1"/>
    <xf numFmtId="2" fontId="0" fillId="0" borderId="0" xfId="0" applyNumberFormat="1"/>
    <xf numFmtId="0" fontId="2" fillId="0" borderId="4" xfId="0" applyFont="1" applyFill="1" applyBorder="1"/>
    <xf numFmtId="0" fontId="2" fillId="0" borderId="6" xfId="0" applyFont="1" applyFill="1" applyBorder="1"/>
    <xf numFmtId="2" fontId="0" fillId="0" borderId="5" xfId="0" applyNumberFormat="1" applyBorder="1"/>
    <xf numFmtId="0" fontId="2" fillId="0" borderId="4" xfId="0" applyFont="1" applyBorder="1"/>
    <xf numFmtId="173" fontId="0" fillId="0" borderId="7" xfId="0" applyNumberFormat="1" applyBorder="1"/>
    <xf numFmtId="16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449C-935B-1C4E-8B0E-9A72F1D91407}">
  <dimension ref="B2:R45"/>
  <sheetViews>
    <sheetView tabSelected="1" topLeftCell="A2" zoomScale="70" workbookViewId="0">
      <selection activeCell="Q11" sqref="Q11"/>
    </sheetView>
  </sheetViews>
  <sheetFormatPr defaultColWidth="11" defaultRowHeight="15.75" x14ac:dyDescent="0.5"/>
  <cols>
    <col min="2" max="2" width="15.3125" bestFit="1" customWidth="1"/>
    <col min="3" max="3" width="13.1875" bestFit="1" customWidth="1"/>
    <col min="5" max="5" width="13.6875" bestFit="1" customWidth="1"/>
    <col min="6" max="6" width="13.1875" bestFit="1" customWidth="1"/>
    <col min="9" max="13" width="13.5" bestFit="1" customWidth="1"/>
    <col min="14" max="14" width="14.1875" bestFit="1" customWidth="1"/>
    <col min="15" max="15" width="12.5" bestFit="1" customWidth="1"/>
    <col min="16" max="16" width="14.5" bestFit="1" customWidth="1"/>
    <col min="17" max="18" width="13.5" bestFit="1" customWidth="1"/>
  </cols>
  <sheetData>
    <row r="2" spans="2:18" x14ac:dyDescent="0.5">
      <c r="B2" s="3" t="s">
        <v>0</v>
      </c>
    </row>
    <row r="3" spans="2:18" x14ac:dyDescent="0.5">
      <c r="H3" s="4" t="s">
        <v>11</v>
      </c>
      <c r="I3" s="12" t="s">
        <v>12</v>
      </c>
      <c r="J3" s="12" t="s">
        <v>13</v>
      </c>
      <c r="K3" s="12" t="s">
        <v>17</v>
      </c>
      <c r="L3" s="12" t="s">
        <v>15</v>
      </c>
      <c r="M3" s="12" t="s">
        <v>16</v>
      </c>
      <c r="O3" s="18"/>
      <c r="P3" s="12" t="s">
        <v>39</v>
      </c>
      <c r="Q3" s="17" t="s">
        <v>40</v>
      </c>
      <c r="R3" s="1"/>
    </row>
    <row r="4" spans="2:18" x14ac:dyDescent="0.5">
      <c r="B4" s="4" t="s">
        <v>1</v>
      </c>
      <c r="C4" s="5">
        <v>100</v>
      </c>
      <c r="H4" s="6">
        <v>1</v>
      </c>
      <c r="I4">
        <f>C17</f>
        <v>306227.76601683797</v>
      </c>
      <c r="J4">
        <f>C18</f>
        <v>87754.44679663227</v>
      </c>
      <c r="K4">
        <f>C19</f>
        <v>0.96837722339831622</v>
      </c>
      <c r="L4">
        <f xml:space="preserve"> K4/((1-K4)*C4)*3600</f>
        <v>1102.4199576606172</v>
      </c>
      <c r="M4">
        <f xml:space="preserve"> J4/I4</f>
        <v>0.28656593730239044</v>
      </c>
      <c r="O4" s="16" t="s">
        <v>41</v>
      </c>
      <c r="P4">
        <f xml:space="preserve"> (J4-J5)/(I4-I5)</f>
        <v>7.3205080756886171E-2</v>
      </c>
      <c r="Q4" s="7">
        <f>C9*(I4-I5)+J5</f>
        <v>104701.04170233443</v>
      </c>
    </row>
    <row r="5" spans="2:18" x14ac:dyDescent="0.5">
      <c r="B5" s="6" t="s">
        <v>2</v>
      </c>
      <c r="C5" s="7">
        <f xml:space="preserve"> 1/10^4</f>
        <v>1E-4</v>
      </c>
      <c r="H5" s="6">
        <v>2</v>
      </c>
      <c r="I5">
        <f>C27</f>
        <v>172574.18583505537</v>
      </c>
      <c r="J5">
        <f>C28</f>
        <v>77970.325665977914</v>
      </c>
      <c r="K5">
        <f>C29</f>
        <v>0.94522774424948341</v>
      </c>
      <c r="L5">
        <f xml:space="preserve"> K5/((1-K5)*C4)*3600</f>
        <v>621.26706900619968</v>
      </c>
      <c r="M5">
        <f>J5/I5</f>
        <v>0.45180758227943285</v>
      </c>
      <c r="O5" s="16" t="s">
        <v>42</v>
      </c>
      <c r="P5">
        <f xml:space="preserve"> (J4-J6)/(I4-I6)</f>
        <v>0.1468017127457289</v>
      </c>
      <c r="Q5" s="7">
        <f xml:space="preserve"> C9*(I4-I6)+J6</f>
        <v>97760.910018070441</v>
      </c>
    </row>
    <row r="6" spans="2:18" x14ac:dyDescent="0.5">
      <c r="B6" s="6" t="s">
        <v>3</v>
      </c>
      <c r="C6" s="8">
        <v>1700000</v>
      </c>
      <c r="H6" s="6">
        <v>3</v>
      </c>
      <c r="I6" s="21">
        <f>C37</f>
        <v>118130.29638195258</v>
      </c>
      <c r="J6" s="20">
        <f>C38</f>
        <v>60141.416091093364</v>
      </c>
      <c r="K6" s="27">
        <f>C39</f>
        <v>0.92195444572928875</v>
      </c>
      <c r="L6">
        <f xml:space="preserve"> K6/((1-K6)*C4)*3600</f>
        <v>425.26906697502943</v>
      </c>
      <c r="M6" s="27">
        <f>J6/I6</f>
        <v>0.50911085414225288</v>
      </c>
      <c r="O6" s="19" t="s">
        <v>43</v>
      </c>
      <c r="P6" s="13">
        <f xml:space="preserve"> (J5-J6)/(I5-I6)</f>
        <v>0.32747310587062528</v>
      </c>
      <c r="Q6" s="11">
        <f xml:space="preserve"> C9*(I5-I6)+J6</f>
        <v>71030.193981713921</v>
      </c>
    </row>
    <row r="7" spans="2:18" x14ac:dyDescent="0.5">
      <c r="B7" s="9" t="s">
        <v>4</v>
      </c>
      <c r="C7" s="8">
        <v>2000000</v>
      </c>
      <c r="H7" s="10">
        <v>4</v>
      </c>
      <c r="I7" s="13">
        <f>C43</f>
        <v>989999.99999999895</v>
      </c>
      <c r="J7" s="13">
        <f>C44</f>
        <v>40999.999999999985</v>
      </c>
      <c r="K7" s="13">
        <v>0.99</v>
      </c>
      <c r="L7" s="13">
        <f xml:space="preserve"> K7/((1-K7)*C4)*3600</f>
        <v>3563.9999999999968</v>
      </c>
      <c r="M7" s="13">
        <f>J7/I7</f>
        <v>4.1414141414141445E-2</v>
      </c>
    </row>
    <row r="8" spans="2:18" x14ac:dyDescent="0.5">
      <c r="B8" s="6" t="s">
        <v>5</v>
      </c>
      <c r="C8" s="7">
        <v>5</v>
      </c>
    </row>
    <row r="9" spans="2:18" x14ac:dyDescent="0.5">
      <c r="B9" s="6" t="s">
        <v>6</v>
      </c>
      <c r="C9" s="7">
        <v>0.2</v>
      </c>
    </row>
    <row r="10" spans="2:18" x14ac:dyDescent="0.5">
      <c r="B10" s="6" t="s">
        <v>7</v>
      </c>
      <c r="C10" s="7">
        <v>50</v>
      </c>
    </row>
    <row r="11" spans="2:18" x14ac:dyDescent="0.5">
      <c r="B11" s="10" t="s">
        <v>8</v>
      </c>
      <c r="C11" s="11">
        <v>0</v>
      </c>
      <c r="H11" t="s">
        <v>21</v>
      </c>
    </row>
    <row r="12" spans="2:18" x14ac:dyDescent="0.5">
      <c r="B12" s="1"/>
      <c r="H12" t="s">
        <v>22</v>
      </c>
    </row>
    <row r="13" spans="2:18" x14ac:dyDescent="0.5">
      <c r="B13" s="3" t="s">
        <v>9</v>
      </c>
      <c r="H13" t="s">
        <v>46</v>
      </c>
    </row>
    <row r="14" spans="2:18" x14ac:dyDescent="0.5">
      <c r="B14" s="1"/>
      <c r="H14" t="s">
        <v>23</v>
      </c>
    </row>
    <row r="15" spans="2:18" x14ac:dyDescent="0.5">
      <c r="B15" s="2" t="s">
        <v>10</v>
      </c>
      <c r="H15" t="s">
        <v>24</v>
      </c>
    </row>
    <row r="16" spans="2:18" x14ac:dyDescent="0.5">
      <c r="B16" s="1"/>
      <c r="H16" t="s">
        <v>25</v>
      </c>
    </row>
    <row r="17" spans="2:8" x14ac:dyDescent="0.5">
      <c r="B17" s="4" t="s">
        <v>12</v>
      </c>
      <c r="C17" s="5">
        <f xml:space="preserve"> (-2*C5 + (4*C7*C8*C5^3)^0.5)/(2*C5^2)</f>
        <v>306227.76601683797</v>
      </c>
      <c r="H17" t="s">
        <v>26</v>
      </c>
    </row>
    <row r="18" spans="2:8" x14ac:dyDescent="0.5">
      <c r="B18" s="6" t="s">
        <v>13</v>
      </c>
      <c r="C18" s="7">
        <f xml:space="preserve"> (1-C10/100)*(C7*C5*C17/(1+C5*C17) - C6 - C17/C8)</f>
        <v>87754.44679663227</v>
      </c>
    </row>
    <row r="19" spans="2:8" x14ac:dyDescent="0.5">
      <c r="B19" s="10" t="s">
        <v>14</v>
      </c>
      <c r="C19" s="11">
        <f xml:space="preserve"> C17*C5/(1+C5*C17)</f>
        <v>0.96837722339831622</v>
      </c>
      <c r="H19" t="s">
        <v>27</v>
      </c>
    </row>
    <row r="20" spans="2:8" x14ac:dyDescent="0.5">
      <c r="B20" s="1"/>
    </row>
    <row r="21" spans="2:8" x14ac:dyDescent="0.5">
      <c r="B21" s="2" t="s">
        <v>18</v>
      </c>
      <c r="H21" t="s">
        <v>28</v>
      </c>
    </row>
    <row r="22" spans="2:8" x14ac:dyDescent="0.5">
      <c r="B22" s="1"/>
      <c r="H22" t="s">
        <v>29</v>
      </c>
    </row>
    <row r="23" spans="2:8" x14ac:dyDescent="0.5">
      <c r="B23" s="4" t="s">
        <v>31</v>
      </c>
      <c r="C23" s="5">
        <f xml:space="preserve"> C5^2*(1-C10/100)+C9*C8*C5^2</f>
        <v>1.5000000000000002E-8</v>
      </c>
      <c r="H23" t="s">
        <v>30</v>
      </c>
    </row>
    <row r="24" spans="2:8" x14ac:dyDescent="0.5">
      <c r="B24" s="6" t="s">
        <v>32</v>
      </c>
      <c r="C24" s="7">
        <f xml:space="preserve"> 2*C5*(1-C10/100)+2*C9*C5*C8</f>
        <v>3.0000000000000003E-4</v>
      </c>
    </row>
    <row r="25" spans="2:8" x14ac:dyDescent="0.5">
      <c r="B25" s="6" t="s">
        <v>33</v>
      </c>
      <c r="C25" s="8">
        <f xml:space="preserve"> (1-C10/100) - (1-C10/100)*C7*C8*C5 + C9*C8</f>
        <v>-498.5</v>
      </c>
    </row>
    <row r="26" spans="2:8" x14ac:dyDescent="0.5">
      <c r="B26" s="6" t="s">
        <v>34</v>
      </c>
      <c r="C26" s="8">
        <f xml:space="preserve"> C24^2 - 4*C25*C23</f>
        <v>3.0000000000000004E-5</v>
      </c>
      <c r="H26" t="s">
        <v>35</v>
      </c>
    </row>
    <row r="27" spans="2:8" x14ac:dyDescent="0.5">
      <c r="B27" s="9" t="s">
        <v>12</v>
      </c>
      <c r="C27" s="8">
        <f xml:space="preserve"> (-C24 + C26^0.5)/(2*C23)</f>
        <v>172574.18583505537</v>
      </c>
    </row>
    <row r="28" spans="2:8" x14ac:dyDescent="0.5">
      <c r="B28" s="6" t="s">
        <v>13</v>
      </c>
      <c r="C28" s="8">
        <f xml:space="preserve"> (1-C10/100)*(C7*C5*C27/(1+C5*C27) - C6 - C27/C8)</f>
        <v>77970.325665977914</v>
      </c>
      <c r="H28" t="s">
        <v>36</v>
      </c>
    </row>
    <row r="29" spans="2:8" x14ac:dyDescent="0.5">
      <c r="B29" s="10" t="s">
        <v>14</v>
      </c>
      <c r="C29" s="15">
        <f xml:space="preserve"> C27*C5/(1+C5*C27)</f>
        <v>0.94522774424948341</v>
      </c>
    </row>
    <row r="30" spans="2:8" x14ac:dyDescent="0.5">
      <c r="H30" t="s">
        <v>37</v>
      </c>
    </row>
    <row r="31" spans="2:8" x14ac:dyDescent="0.5">
      <c r="B31" s="2" t="s">
        <v>19</v>
      </c>
      <c r="H31" t="s">
        <v>38</v>
      </c>
    </row>
    <row r="33" spans="2:3" x14ac:dyDescent="0.5">
      <c r="B33" s="4" t="s">
        <v>31</v>
      </c>
      <c r="C33" s="14">
        <f>C5^2*(C6-C7)</f>
        <v>-3.0000000000000001E-3</v>
      </c>
    </row>
    <row r="34" spans="2:3" x14ac:dyDescent="0.5">
      <c r="B34" s="6" t="s">
        <v>32</v>
      </c>
      <c r="C34" s="8">
        <f>2*C6*C5</f>
        <v>340</v>
      </c>
    </row>
    <row r="35" spans="2:3" x14ac:dyDescent="0.5">
      <c r="B35" s="6" t="s">
        <v>33</v>
      </c>
      <c r="C35" s="8">
        <f>C6</f>
        <v>1700000</v>
      </c>
    </row>
    <row r="36" spans="2:3" x14ac:dyDescent="0.5">
      <c r="B36" s="25" t="s">
        <v>44</v>
      </c>
      <c r="C36" s="8">
        <f>C34^2-4*C33*C35</f>
        <v>136000</v>
      </c>
    </row>
    <row r="37" spans="2:3" x14ac:dyDescent="0.5">
      <c r="B37" s="22" t="s">
        <v>12</v>
      </c>
      <c r="C37" s="24">
        <f>(-C34-SQRT(C36))/(2*C33)</f>
        <v>118130.29638195258</v>
      </c>
    </row>
    <row r="38" spans="2:3" x14ac:dyDescent="0.5">
      <c r="B38" s="22" t="s">
        <v>45</v>
      </c>
      <c r="C38" s="8">
        <f xml:space="preserve"> (1-C10/100)*(C7*C5*C37/(1+C5*C37) - C6 - C37/C8)</f>
        <v>60141.416091093364</v>
      </c>
    </row>
    <row r="39" spans="2:3" x14ac:dyDescent="0.5">
      <c r="B39" s="23" t="s">
        <v>14</v>
      </c>
      <c r="C39" s="26">
        <f xml:space="preserve"> C37*C5/(1+C5*C37)</f>
        <v>0.92195444572928875</v>
      </c>
    </row>
    <row r="41" spans="2:3" x14ac:dyDescent="0.5">
      <c r="B41" s="2" t="s">
        <v>20</v>
      </c>
    </row>
    <row r="43" spans="2:3" x14ac:dyDescent="0.5">
      <c r="B43" s="4" t="s">
        <v>12</v>
      </c>
      <c r="C43" s="5">
        <f xml:space="preserve"> 0.99/(C5*(1-0.99))</f>
        <v>989999.99999999895</v>
      </c>
    </row>
    <row r="44" spans="2:3" x14ac:dyDescent="0.5">
      <c r="B44" s="6" t="s">
        <v>13</v>
      </c>
      <c r="C44" s="8">
        <f xml:space="preserve"> (1-C10/100)*(C7*C5*C43/(1+C5*C43) - C6 - C43/C8)</f>
        <v>40999.999999999985</v>
      </c>
    </row>
    <row r="45" spans="2:3" x14ac:dyDescent="0.5">
      <c r="B45" s="10" t="s">
        <v>14</v>
      </c>
      <c r="C45" s="11">
        <f xml:space="preserve"> C43*C5/(1+C5*C43)</f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Mikhailova</dc:creator>
  <cp:lastModifiedBy>Margherita Tarocco</cp:lastModifiedBy>
  <dcterms:created xsi:type="dcterms:W3CDTF">2025-09-24T08:15:44Z</dcterms:created>
  <dcterms:modified xsi:type="dcterms:W3CDTF">2025-09-27T13:59:14Z</dcterms:modified>
</cp:coreProperties>
</file>