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taniaturdean/Desktop/finance 2/final/"/>
    </mc:Choice>
  </mc:AlternateContent>
  <xr:revisionPtr revIDLastSave="0" documentId="13_ncr:20001_{24589181-26D6-6245-888A-D852F3853B7B}" xr6:coauthVersionLast="43" xr6:coauthVersionMax="43" xr10:uidLastSave="{00000000-0000-0000-0000-000000000000}"/>
  <bookViews>
    <workbookView xWindow="660" yWindow="500" windowWidth="22880" windowHeight="16580" xr2:uid="{00000000-000D-0000-FFFF-FFFF00000000}"/>
  </bookViews>
  <sheets>
    <sheet name="Ex 1,2,3" sheetId="3" r:id="rId1"/>
    <sheet name="Ex 4,5,6 " sheetId="4" r:id="rId2"/>
    <sheet name="Ex 7,8,9 " sheetId="6" r:id="rId3"/>
    <sheet name="__Solver__" sheetId="10" state="hidden" r:id="rId4"/>
    <sheet name="__Solver___conflict865425848" sheetId="11" state="hidden" r:id="rId5"/>
    <sheet name="__Solver___conflict76089729" sheetId="12" state="hidden" r:id="rId6"/>
    <sheet name="__Solver___conflict2082398062" sheetId="13" state="hidden" r:id="rId7"/>
    <sheet name="__Solver___conflict699289283" sheetId="14" state="hidden" r:id="rId8"/>
    <sheet name="__Solver___conflict441369411" sheetId="15" state="hidden" r:id="rId9"/>
    <sheet name="__Solver___conflict1813317767" sheetId="16" state="hidden" r:id="rId10"/>
    <sheet name="__Solver___conflict1752963733" sheetId="17" state="hidden" r:id="rId11"/>
    <sheet name="__Solver___conflict219470360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solver_adj" localSheetId="1" hidden="1">'Ex 4,5,6 '!$H$95:$J$95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'Ex 4,5,6 '!$K$95</definedName>
    <definedName name="solver_lhs2" localSheetId="1" hidden="1">'Ex 4,5,6 '!$L$95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opt" localSheetId="1" hidden="1">'Ex 4,5,6 '!$Q$78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1</definedName>
    <definedName name="solver_rhs2" localSheetId="1" hidden="1">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5" i="6" l="1"/>
  <c r="D161" i="6"/>
  <c r="C162" i="6"/>
  <c r="C161" i="6"/>
  <c r="D153" i="6"/>
  <c r="H7" i="4"/>
  <c r="H6" i="4"/>
  <c r="I6" i="4" s="1"/>
  <c r="H8" i="4"/>
  <c r="U104" i="4"/>
  <c r="U88" i="4"/>
  <c r="U87" i="4"/>
  <c r="K95" i="4"/>
  <c r="A3" i="15"/>
  <c r="E8" i="10"/>
  <c r="E7" i="10"/>
  <c r="F3" i="10"/>
  <c r="E3" i="10"/>
  <c r="B3" i="10"/>
  <c r="A3" i="10"/>
  <c r="F2" i="10"/>
  <c r="E2" i="10"/>
  <c r="B2" i="10"/>
  <c r="D74" i="6"/>
  <c r="C74" i="6"/>
  <c r="B74" i="6"/>
  <c r="AH65" i="6"/>
  <c r="AI65" i="6" s="1"/>
  <c r="U65" i="6"/>
  <c r="H65" i="6"/>
  <c r="I65" i="6" s="1"/>
  <c r="AH64" i="6"/>
  <c r="AI64" i="6" s="1"/>
  <c r="U64" i="6"/>
  <c r="H64" i="6"/>
  <c r="AH63" i="6"/>
  <c r="U63" i="6"/>
  <c r="V63" i="6" s="1"/>
  <c r="H63" i="6"/>
  <c r="AI62" i="6"/>
  <c r="AH62" i="6"/>
  <c r="U62" i="6"/>
  <c r="H62" i="6"/>
  <c r="AH61" i="6"/>
  <c r="AI61" i="6" s="1"/>
  <c r="U61" i="6"/>
  <c r="H61" i="6"/>
  <c r="I61" i="6" s="1"/>
  <c r="AH60" i="6"/>
  <c r="AI60" i="6" s="1"/>
  <c r="U60" i="6"/>
  <c r="H60" i="6"/>
  <c r="AH59" i="6"/>
  <c r="U59" i="6"/>
  <c r="V59" i="6" s="1"/>
  <c r="H59" i="6"/>
  <c r="AI58" i="6"/>
  <c r="AH58" i="6"/>
  <c r="U58" i="6"/>
  <c r="H58" i="6"/>
  <c r="AH57" i="6"/>
  <c r="AI57" i="6" s="1"/>
  <c r="V57" i="6"/>
  <c r="U57" i="6"/>
  <c r="H57" i="6"/>
  <c r="I57" i="6" s="1"/>
  <c r="AH56" i="6"/>
  <c r="AI56" i="6" s="1"/>
  <c r="U56" i="6"/>
  <c r="H56" i="6"/>
  <c r="AH55" i="6"/>
  <c r="U55" i="6"/>
  <c r="V55" i="6" s="1"/>
  <c r="H55" i="6"/>
  <c r="AI54" i="6"/>
  <c r="AH54" i="6"/>
  <c r="U54" i="6"/>
  <c r="I54" i="6"/>
  <c r="H54" i="6"/>
  <c r="AH53" i="6"/>
  <c r="AI53" i="6" s="1"/>
  <c r="U53" i="6"/>
  <c r="H53" i="6"/>
  <c r="I53" i="6" s="1"/>
  <c r="AH52" i="6"/>
  <c r="AI52" i="6" s="1"/>
  <c r="U52" i="6"/>
  <c r="H52" i="6"/>
  <c r="AI51" i="6"/>
  <c r="AH51" i="6"/>
  <c r="U51" i="6"/>
  <c r="V51" i="6" s="1"/>
  <c r="H51" i="6"/>
  <c r="AI50" i="6"/>
  <c r="AH50" i="6"/>
  <c r="U50" i="6"/>
  <c r="H50" i="6"/>
  <c r="AH49" i="6"/>
  <c r="AI49" i="6" s="1"/>
  <c r="V49" i="6"/>
  <c r="U49" i="6"/>
  <c r="H49" i="6"/>
  <c r="I49" i="6" s="1"/>
  <c r="AI48" i="6"/>
  <c r="AH48" i="6"/>
  <c r="V48" i="6"/>
  <c r="U48" i="6"/>
  <c r="H48" i="6"/>
  <c r="AH47" i="6"/>
  <c r="U47" i="6"/>
  <c r="V47" i="6" s="1"/>
  <c r="H47" i="6"/>
  <c r="AH46" i="6"/>
  <c r="V46" i="6"/>
  <c r="U46" i="6"/>
  <c r="I46" i="6"/>
  <c r="H46" i="6"/>
  <c r="AH45" i="6"/>
  <c r="AI45" i="6" s="1"/>
  <c r="V45" i="6"/>
  <c r="U45" i="6"/>
  <c r="H45" i="6"/>
  <c r="I45" i="6" s="1"/>
  <c r="AH44" i="6"/>
  <c r="AI44" i="6" s="1"/>
  <c r="U44" i="6"/>
  <c r="H44" i="6"/>
  <c r="AH43" i="6"/>
  <c r="U43" i="6"/>
  <c r="V43" i="6" s="1"/>
  <c r="H43" i="6"/>
  <c r="I43" i="6" s="1"/>
  <c r="AH42" i="6"/>
  <c r="V42" i="6"/>
  <c r="U42" i="6"/>
  <c r="H42" i="6"/>
  <c r="AH41" i="6"/>
  <c r="AI41" i="6" s="1"/>
  <c r="U41" i="6"/>
  <c r="V41" i="6" s="1"/>
  <c r="H41" i="6"/>
  <c r="I41" i="6" s="1"/>
  <c r="AI40" i="6"/>
  <c r="AH40" i="6"/>
  <c r="U40" i="6"/>
  <c r="V40" i="6" s="1"/>
  <c r="H40" i="6"/>
  <c r="AH39" i="6"/>
  <c r="AI39" i="6" s="1"/>
  <c r="U39" i="6"/>
  <c r="H39" i="6"/>
  <c r="I39" i="6" s="1"/>
  <c r="AI38" i="6"/>
  <c r="AH38" i="6"/>
  <c r="V38" i="6"/>
  <c r="U38" i="6"/>
  <c r="H38" i="6"/>
  <c r="I38" i="6" s="1"/>
  <c r="AH37" i="6"/>
  <c r="AI37" i="6" s="1"/>
  <c r="U37" i="6"/>
  <c r="H37" i="6"/>
  <c r="I37" i="6" s="1"/>
  <c r="AH36" i="6"/>
  <c r="U36" i="6"/>
  <c r="V36" i="6" s="1"/>
  <c r="H36" i="6"/>
  <c r="AH35" i="6"/>
  <c r="U35" i="6"/>
  <c r="V35" i="6" s="1"/>
  <c r="H35" i="6"/>
  <c r="I35" i="6" s="1"/>
  <c r="AH34" i="6"/>
  <c r="V34" i="6"/>
  <c r="U34" i="6"/>
  <c r="H34" i="6"/>
  <c r="I34" i="6" s="1"/>
  <c r="AH33" i="6"/>
  <c r="AI33" i="6" s="1"/>
  <c r="V33" i="6"/>
  <c r="U33" i="6"/>
  <c r="H33" i="6"/>
  <c r="I33" i="6" s="1"/>
  <c r="AH32" i="6"/>
  <c r="AI32" i="6" s="1"/>
  <c r="V32" i="6"/>
  <c r="U32" i="6"/>
  <c r="I32" i="6"/>
  <c r="H32" i="6"/>
  <c r="AH31" i="6"/>
  <c r="AI31" i="6" s="1"/>
  <c r="U31" i="6"/>
  <c r="I31" i="6"/>
  <c r="H31" i="6"/>
  <c r="AH30" i="6"/>
  <c r="AI30" i="6" s="1"/>
  <c r="U30" i="6"/>
  <c r="I30" i="6"/>
  <c r="H30" i="6"/>
  <c r="AH29" i="6"/>
  <c r="AI29" i="6" s="1"/>
  <c r="U29" i="6"/>
  <c r="H29" i="6"/>
  <c r="AH28" i="6"/>
  <c r="AI28" i="6" s="1"/>
  <c r="U28" i="6"/>
  <c r="H28" i="6"/>
  <c r="I28" i="6" s="1"/>
  <c r="AI27" i="6"/>
  <c r="AH27" i="6"/>
  <c r="U27" i="6"/>
  <c r="V27" i="6" s="1"/>
  <c r="I27" i="6"/>
  <c r="H27" i="6"/>
  <c r="AH26" i="6"/>
  <c r="U26" i="6"/>
  <c r="V26" i="6" s="1"/>
  <c r="I26" i="6"/>
  <c r="H26" i="6"/>
  <c r="AI25" i="6"/>
  <c r="AH25" i="6"/>
  <c r="U25" i="6"/>
  <c r="H25" i="6"/>
  <c r="AH24" i="6"/>
  <c r="AI24" i="6" s="1"/>
  <c r="V24" i="6"/>
  <c r="U24" i="6"/>
  <c r="H24" i="6"/>
  <c r="I24" i="6" s="1"/>
  <c r="AH23" i="6"/>
  <c r="AI23" i="6" s="1"/>
  <c r="V23" i="6"/>
  <c r="U23" i="6"/>
  <c r="H23" i="6"/>
  <c r="AH22" i="6"/>
  <c r="U22" i="6"/>
  <c r="V22" i="6" s="1"/>
  <c r="H22" i="6"/>
  <c r="AH21" i="6"/>
  <c r="AI21" i="6" s="1"/>
  <c r="V21" i="6"/>
  <c r="U21" i="6"/>
  <c r="I21" i="6"/>
  <c r="H21" i="6"/>
  <c r="AH20" i="6"/>
  <c r="AI20" i="6" s="1"/>
  <c r="U20" i="6"/>
  <c r="V20" i="6" s="1"/>
  <c r="H20" i="6"/>
  <c r="I20" i="6" s="1"/>
  <c r="AH19" i="6"/>
  <c r="U19" i="6"/>
  <c r="I19" i="6"/>
  <c r="H19" i="6"/>
  <c r="AI18" i="6"/>
  <c r="AH18" i="6"/>
  <c r="U18" i="6"/>
  <c r="V18" i="6" s="1"/>
  <c r="I18" i="6"/>
  <c r="H18" i="6"/>
  <c r="AH17" i="6"/>
  <c r="U17" i="6"/>
  <c r="I17" i="6"/>
  <c r="H17" i="6"/>
  <c r="AH16" i="6"/>
  <c r="AI16" i="6" s="1"/>
  <c r="V16" i="6"/>
  <c r="U16" i="6"/>
  <c r="H16" i="6"/>
  <c r="I16" i="6" s="1"/>
  <c r="AI15" i="6"/>
  <c r="AH15" i="6"/>
  <c r="V15" i="6"/>
  <c r="U15" i="6"/>
  <c r="H15" i="6"/>
  <c r="AH14" i="6"/>
  <c r="U14" i="6"/>
  <c r="V14" i="6" s="1"/>
  <c r="I14" i="6"/>
  <c r="H14" i="6"/>
  <c r="AI13" i="6"/>
  <c r="AH13" i="6"/>
  <c r="V13" i="6"/>
  <c r="U13" i="6"/>
  <c r="H13" i="6"/>
  <c r="I13" i="6" s="1"/>
  <c r="AH12" i="6"/>
  <c r="AI12" i="6" s="1"/>
  <c r="U12" i="6"/>
  <c r="H12" i="6"/>
  <c r="I12" i="6" s="1"/>
  <c r="AI11" i="6"/>
  <c r="AH11" i="6"/>
  <c r="V11" i="6"/>
  <c r="U11" i="6"/>
  <c r="I11" i="6"/>
  <c r="H11" i="6"/>
  <c r="AH10" i="6"/>
  <c r="U10" i="6"/>
  <c r="V10" i="6" s="1"/>
  <c r="H10" i="6"/>
  <c r="AH9" i="6"/>
  <c r="U9" i="6"/>
  <c r="H9" i="6"/>
  <c r="AH8" i="6"/>
  <c r="AI8" i="6" s="1"/>
  <c r="V8" i="6"/>
  <c r="U8" i="6"/>
  <c r="H8" i="6"/>
  <c r="I8" i="6" s="1"/>
  <c r="AI7" i="6"/>
  <c r="AH7" i="6"/>
  <c r="U7" i="6"/>
  <c r="I7" i="6"/>
  <c r="H7" i="6"/>
  <c r="AH6" i="6"/>
  <c r="U6" i="6"/>
  <c r="V6" i="6" s="1"/>
  <c r="I6" i="6"/>
  <c r="H6" i="6"/>
  <c r="J87" i="4"/>
  <c r="J78" i="4"/>
  <c r="AI71" i="4"/>
  <c r="U71" i="4"/>
  <c r="E71" i="4"/>
  <c r="AL65" i="4"/>
  <c r="AM65" i="4" s="1"/>
  <c r="X65" i="4"/>
  <c r="Y65" i="4" s="1"/>
  <c r="H65" i="4"/>
  <c r="I65" i="4" s="1"/>
  <c r="AL64" i="4"/>
  <c r="AM64" i="4" s="1"/>
  <c r="X64" i="4"/>
  <c r="Y64" i="4" s="1"/>
  <c r="H64" i="4"/>
  <c r="I64" i="4" s="1"/>
  <c r="AL63" i="4"/>
  <c r="AM63" i="4" s="1"/>
  <c r="X63" i="4"/>
  <c r="Y63" i="4" s="1"/>
  <c r="H63" i="4"/>
  <c r="I63" i="4" s="1"/>
  <c r="AL62" i="4"/>
  <c r="AM62" i="4" s="1"/>
  <c r="X62" i="4"/>
  <c r="Y62" i="4" s="1"/>
  <c r="H62" i="4"/>
  <c r="I62" i="4" s="1"/>
  <c r="AL61" i="4"/>
  <c r="AM61" i="4" s="1"/>
  <c r="X61" i="4"/>
  <c r="Y61" i="4" s="1"/>
  <c r="H61" i="4"/>
  <c r="I61" i="4" s="1"/>
  <c r="AL60" i="4"/>
  <c r="AM60" i="4" s="1"/>
  <c r="X60" i="4"/>
  <c r="Y60" i="4" s="1"/>
  <c r="H60" i="4"/>
  <c r="I60" i="4" s="1"/>
  <c r="AL59" i="4"/>
  <c r="AM59" i="4" s="1"/>
  <c r="X59" i="4"/>
  <c r="Y59" i="4" s="1"/>
  <c r="H59" i="4"/>
  <c r="I59" i="4" s="1"/>
  <c r="AL58" i="4"/>
  <c r="AM58" i="4" s="1"/>
  <c r="X58" i="4"/>
  <c r="Y58" i="4" s="1"/>
  <c r="H58" i="4"/>
  <c r="I58" i="4" s="1"/>
  <c r="AL57" i="4"/>
  <c r="AM57" i="4" s="1"/>
  <c r="Y57" i="4"/>
  <c r="X57" i="4"/>
  <c r="H57" i="4"/>
  <c r="I57" i="4" s="1"/>
  <c r="AL56" i="4"/>
  <c r="AM56" i="4" s="1"/>
  <c r="X56" i="4"/>
  <c r="Y56" i="4" s="1"/>
  <c r="H56" i="4"/>
  <c r="I56" i="4" s="1"/>
  <c r="AL55" i="4"/>
  <c r="AM55" i="4" s="1"/>
  <c r="X55" i="4"/>
  <c r="Y55" i="4" s="1"/>
  <c r="H55" i="4"/>
  <c r="I55" i="4" s="1"/>
  <c r="AL54" i="4"/>
  <c r="AM54" i="4" s="1"/>
  <c r="X54" i="4"/>
  <c r="Y54" i="4" s="1"/>
  <c r="H54" i="4"/>
  <c r="I54" i="4" s="1"/>
  <c r="AL53" i="4"/>
  <c r="AM53" i="4" s="1"/>
  <c r="X53" i="4"/>
  <c r="Y53" i="4" s="1"/>
  <c r="H53" i="4"/>
  <c r="I53" i="4" s="1"/>
  <c r="AL52" i="4"/>
  <c r="AM52" i="4" s="1"/>
  <c r="X52" i="4"/>
  <c r="Y52" i="4" s="1"/>
  <c r="H52" i="4"/>
  <c r="I52" i="4" s="1"/>
  <c r="AL51" i="4"/>
  <c r="AM51" i="4" s="1"/>
  <c r="X51" i="4"/>
  <c r="Y51" i="4" s="1"/>
  <c r="H51" i="4"/>
  <c r="I51" i="4" s="1"/>
  <c r="AL50" i="4"/>
  <c r="AM50" i="4" s="1"/>
  <c r="X50" i="4"/>
  <c r="Y50" i="4" s="1"/>
  <c r="H50" i="4"/>
  <c r="I50" i="4" s="1"/>
  <c r="AL49" i="4"/>
  <c r="AM49" i="4" s="1"/>
  <c r="X49" i="4"/>
  <c r="Y49" i="4" s="1"/>
  <c r="H49" i="4"/>
  <c r="I49" i="4" s="1"/>
  <c r="AL48" i="4"/>
  <c r="AM48" i="4" s="1"/>
  <c r="X48" i="4"/>
  <c r="Y48" i="4" s="1"/>
  <c r="H48" i="4"/>
  <c r="I48" i="4" s="1"/>
  <c r="AL47" i="4"/>
  <c r="AM47" i="4" s="1"/>
  <c r="X47" i="4"/>
  <c r="Y47" i="4" s="1"/>
  <c r="H47" i="4"/>
  <c r="I47" i="4" s="1"/>
  <c r="AL46" i="4"/>
  <c r="AM46" i="4" s="1"/>
  <c r="X46" i="4"/>
  <c r="Y46" i="4" s="1"/>
  <c r="H46" i="4"/>
  <c r="I46" i="4" s="1"/>
  <c r="AL45" i="4"/>
  <c r="AM45" i="4" s="1"/>
  <c r="X45" i="4"/>
  <c r="Y45" i="4" s="1"/>
  <c r="H45" i="4"/>
  <c r="I45" i="4" s="1"/>
  <c r="AL44" i="4"/>
  <c r="AM44" i="4" s="1"/>
  <c r="X44" i="4"/>
  <c r="Y44" i="4" s="1"/>
  <c r="H44" i="4"/>
  <c r="I44" i="4" s="1"/>
  <c r="AL43" i="4"/>
  <c r="AM43" i="4" s="1"/>
  <c r="Y43" i="4"/>
  <c r="X43" i="4"/>
  <c r="H43" i="4"/>
  <c r="I43" i="4" s="1"/>
  <c r="AL42" i="4"/>
  <c r="AM42" i="4" s="1"/>
  <c r="X42" i="4"/>
  <c r="Y42" i="4" s="1"/>
  <c r="H42" i="4"/>
  <c r="I42" i="4" s="1"/>
  <c r="AL41" i="4"/>
  <c r="AM41" i="4" s="1"/>
  <c r="X41" i="4"/>
  <c r="Y41" i="4" s="1"/>
  <c r="H41" i="4"/>
  <c r="I41" i="4" s="1"/>
  <c r="AL40" i="4"/>
  <c r="AM40" i="4" s="1"/>
  <c r="X40" i="4"/>
  <c r="Y40" i="4" s="1"/>
  <c r="H40" i="4"/>
  <c r="I40" i="4" s="1"/>
  <c r="AL39" i="4"/>
  <c r="AM39" i="4" s="1"/>
  <c r="X39" i="4"/>
  <c r="Y39" i="4" s="1"/>
  <c r="H39" i="4"/>
  <c r="I39" i="4" s="1"/>
  <c r="AL38" i="4"/>
  <c r="AM38" i="4" s="1"/>
  <c r="X38" i="4"/>
  <c r="Y38" i="4" s="1"/>
  <c r="H38" i="4"/>
  <c r="I38" i="4" s="1"/>
  <c r="AL37" i="4"/>
  <c r="AM37" i="4" s="1"/>
  <c r="X37" i="4"/>
  <c r="Y37" i="4" s="1"/>
  <c r="H37" i="4"/>
  <c r="I37" i="4" s="1"/>
  <c r="AL36" i="4"/>
  <c r="AM36" i="4" s="1"/>
  <c r="X36" i="4"/>
  <c r="Y36" i="4" s="1"/>
  <c r="H36" i="4"/>
  <c r="I36" i="4" s="1"/>
  <c r="AL35" i="4"/>
  <c r="AM35" i="4" s="1"/>
  <c r="X35" i="4"/>
  <c r="Y35" i="4" s="1"/>
  <c r="H35" i="4"/>
  <c r="I35" i="4" s="1"/>
  <c r="AL34" i="4"/>
  <c r="AM34" i="4" s="1"/>
  <c r="X34" i="4"/>
  <c r="Y34" i="4" s="1"/>
  <c r="H34" i="4"/>
  <c r="I34" i="4" s="1"/>
  <c r="AL33" i="4"/>
  <c r="AM33" i="4" s="1"/>
  <c r="X33" i="4"/>
  <c r="Y33" i="4" s="1"/>
  <c r="H33" i="4"/>
  <c r="I33" i="4" s="1"/>
  <c r="AL32" i="4"/>
  <c r="AM32" i="4" s="1"/>
  <c r="X32" i="4"/>
  <c r="Y32" i="4" s="1"/>
  <c r="H32" i="4"/>
  <c r="I32" i="4" s="1"/>
  <c r="AL31" i="4"/>
  <c r="AM31" i="4" s="1"/>
  <c r="X31" i="4"/>
  <c r="Y31" i="4" s="1"/>
  <c r="H31" i="4"/>
  <c r="I31" i="4" s="1"/>
  <c r="AL30" i="4"/>
  <c r="AM30" i="4" s="1"/>
  <c r="X30" i="4"/>
  <c r="Y30" i="4" s="1"/>
  <c r="H30" i="4"/>
  <c r="I30" i="4" s="1"/>
  <c r="AL29" i="4"/>
  <c r="AM29" i="4" s="1"/>
  <c r="X29" i="4"/>
  <c r="Y29" i="4" s="1"/>
  <c r="H29" i="4"/>
  <c r="I29" i="4" s="1"/>
  <c r="AL28" i="4"/>
  <c r="AM28" i="4" s="1"/>
  <c r="X28" i="4"/>
  <c r="Y28" i="4" s="1"/>
  <c r="H28" i="4"/>
  <c r="I28" i="4" s="1"/>
  <c r="AL27" i="4"/>
  <c r="AM27" i="4" s="1"/>
  <c r="X27" i="4"/>
  <c r="Y27" i="4" s="1"/>
  <c r="H27" i="4"/>
  <c r="I27" i="4" s="1"/>
  <c r="AL26" i="4"/>
  <c r="AM26" i="4" s="1"/>
  <c r="X26" i="4"/>
  <c r="Y26" i="4" s="1"/>
  <c r="H26" i="4"/>
  <c r="I26" i="4" s="1"/>
  <c r="AL25" i="4"/>
  <c r="AM25" i="4" s="1"/>
  <c r="X25" i="4"/>
  <c r="Y25" i="4" s="1"/>
  <c r="H25" i="4"/>
  <c r="I25" i="4" s="1"/>
  <c r="AL24" i="4"/>
  <c r="AM24" i="4" s="1"/>
  <c r="X24" i="4"/>
  <c r="Y24" i="4" s="1"/>
  <c r="H24" i="4"/>
  <c r="I24" i="4" s="1"/>
  <c r="AL23" i="4"/>
  <c r="AM23" i="4" s="1"/>
  <c r="X23" i="4"/>
  <c r="Y23" i="4" s="1"/>
  <c r="H23" i="4"/>
  <c r="I23" i="4" s="1"/>
  <c r="AL22" i="4"/>
  <c r="AM22" i="4" s="1"/>
  <c r="X22" i="4"/>
  <c r="Y22" i="4" s="1"/>
  <c r="H22" i="4"/>
  <c r="I22" i="4" s="1"/>
  <c r="AL21" i="4"/>
  <c r="AM21" i="4" s="1"/>
  <c r="X21" i="4"/>
  <c r="Y21" i="4" s="1"/>
  <c r="H21" i="4"/>
  <c r="I21" i="4" s="1"/>
  <c r="AL20" i="4"/>
  <c r="AM20" i="4" s="1"/>
  <c r="X20" i="4"/>
  <c r="Y20" i="4" s="1"/>
  <c r="H20" i="4"/>
  <c r="I20" i="4" s="1"/>
  <c r="AL19" i="4"/>
  <c r="AM19" i="4" s="1"/>
  <c r="X19" i="4"/>
  <c r="Y19" i="4" s="1"/>
  <c r="H19" i="4"/>
  <c r="I19" i="4" s="1"/>
  <c r="AL18" i="4"/>
  <c r="AM18" i="4" s="1"/>
  <c r="X18" i="4"/>
  <c r="Y18" i="4" s="1"/>
  <c r="H18" i="4"/>
  <c r="I18" i="4" s="1"/>
  <c r="AL17" i="4"/>
  <c r="AM17" i="4" s="1"/>
  <c r="X17" i="4"/>
  <c r="Y17" i="4" s="1"/>
  <c r="H17" i="4"/>
  <c r="I17" i="4" s="1"/>
  <c r="AL16" i="4"/>
  <c r="AM16" i="4" s="1"/>
  <c r="X16" i="4"/>
  <c r="Y16" i="4" s="1"/>
  <c r="H16" i="4"/>
  <c r="I16" i="4" s="1"/>
  <c r="AL15" i="4"/>
  <c r="AM15" i="4" s="1"/>
  <c r="X15" i="4"/>
  <c r="Y15" i="4" s="1"/>
  <c r="H15" i="4"/>
  <c r="I15" i="4" s="1"/>
  <c r="AL14" i="4"/>
  <c r="AM14" i="4" s="1"/>
  <c r="X14" i="4"/>
  <c r="Y14" i="4" s="1"/>
  <c r="H14" i="4"/>
  <c r="I14" i="4" s="1"/>
  <c r="AL13" i="4"/>
  <c r="AM13" i="4" s="1"/>
  <c r="X13" i="4"/>
  <c r="Y13" i="4" s="1"/>
  <c r="H13" i="4"/>
  <c r="I13" i="4" s="1"/>
  <c r="AL12" i="4"/>
  <c r="AM12" i="4" s="1"/>
  <c r="X12" i="4"/>
  <c r="Y12" i="4" s="1"/>
  <c r="H12" i="4"/>
  <c r="I12" i="4" s="1"/>
  <c r="AL11" i="4"/>
  <c r="AM11" i="4" s="1"/>
  <c r="X11" i="4"/>
  <c r="Y11" i="4" s="1"/>
  <c r="H11" i="4"/>
  <c r="I11" i="4" s="1"/>
  <c r="AL10" i="4"/>
  <c r="AM10" i="4" s="1"/>
  <c r="X10" i="4"/>
  <c r="Y10" i="4" s="1"/>
  <c r="H10" i="4"/>
  <c r="I10" i="4" s="1"/>
  <c r="AL9" i="4"/>
  <c r="AM9" i="4" s="1"/>
  <c r="X9" i="4"/>
  <c r="Y9" i="4" s="1"/>
  <c r="H9" i="4"/>
  <c r="I9" i="4" s="1"/>
  <c r="AL8" i="4"/>
  <c r="AM8" i="4" s="1"/>
  <c r="X8" i="4"/>
  <c r="Y8" i="4" s="1"/>
  <c r="I8" i="4"/>
  <c r="AL7" i="4"/>
  <c r="AM7" i="4" s="1"/>
  <c r="X7" i="4"/>
  <c r="Y7" i="4" s="1"/>
  <c r="I7" i="4"/>
  <c r="AL6" i="4"/>
  <c r="AM6" i="4" s="1"/>
  <c r="X6" i="4"/>
  <c r="Y6" i="4" s="1"/>
  <c r="R69" i="3"/>
  <c r="E69" i="3"/>
  <c r="V65" i="3"/>
  <c r="U65" i="3"/>
  <c r="H65" i="3"/>
  <c r="I65" i="3" s="1"/>
  <c r="V64" i="3"/>
  <c r="U64" i="3"/>
  <c r="H64" i="3"/>
  <c r="I64" i="3" s="1"/>
  <c r="V63" i="3"/>
  <c r="U63" i="3"/>
  <c r="H63" i="3"/>
  <c r="I63" i="3" s="1"/>
  <c r="V62" i="3"/>
  <c r="U62" i="3"/>
  <c r="I62" i="3"/>
  <c r="H62" i="3"/>
  <c r="U61" i="3"/>
  <c r="V61" i="3" s="1"/>
  <c r="H61" i="3"/>
  <c r="I61" i="3" s="1"/>
  <c r="V60" i="3"/>
  <c r="U60" i="3"/>
  <c r="I60" i="3"/>
  <c r="H60" i="3"/>
  <c r="U59" i="3"/>
  <c r="V59" i="3" s="1"/>
  <c r="I59" i="3"/>
  <c r="H59" i="3"/>
  <c r="U58" i="3"/>
  <c r="V58" i="3" s="1"/>
  <c r="I58" i="3"/>
  <c r="H58" i="3"/>
  <c r="V57" i="3"/>
  <c r="U57" i="3"/>
  <c r="H57" i="3"/>
  <c r="I57" i="3" s="1"/>
  <c r="U56" i="3"/>
  <c r="V56" i="3" s="1"/>
  <c r="H56" i="3"/>
  <c r="I56" i="3" s="1"/>
  <c r="V55" i="3"/>
  <c r="U55" i="3"/>
  <c r="H55" i="3"/>
  <c r="I55" i="3" s="1"/>
  <c r="V54" i="3"/>
  <c r="U54" i="3"/>
  <c r="I54" i="3"/>
  <c r="H54" i="3"/>
  <c r="U53" i="3"/>
  <c r="V53" i="3" s="1"/>
  <c r="I53" i="3"/>
  <c r="H53" i="3"/>
  <c r="V52" i="3"/>
  <c r="U52" i="3"/>
  <c r="I52" i="3"/>
  <c r="H52" i="3"/>
  <c r="V51" i="3"/>
  <c r="U51" i="3"/>
  <c r="I51" i="3"/>
  <c r="H51" i="3"/>
  <c r="V50" i="3"/>
  <c r="U50" i="3"/>
  <c r="I50" i="3"/>
  <c r="H50" i="3"/>
  <c r="U49" i="3"/>
  <c r="V49" i="3" s="1"/>
  <c r="H49" i="3"/>
  <c r="I49" i="3" s="1"/>
  <c r="U48" i="3"/>
  <c r="V48" i="3" s="1"/>
  <c r="I48" i="3"/>
  <c r="H48" i="3"/>
  <c r="U47" i="3"/>
  <c r="V47" i="3" s="1"/>
  <c r="I47" i="3"/>
  <c r="H47" i="3"/>
  <c r="V46" i="3"/>
  <c r="U46" i="3"/>
  <c r="I46" i="3"/>
  <c r="H46" i="3"/>
  <c r="U45" i="3"/>
  <c r="V45" i="3" s="1"/>
  <c r="I45" i="3"/>
  <c r="H45" i="3"/>
  <c r="U44" i="3"/>
  <c r="V44" i="3" s="1"/>
  <c r="I44" i="3"/>
  <c r="H44" i="3"/>
  <c r="U43" i="3"/>
  <c r="V43" i="3" s="1"/>
  <c r="I43" i="3"/>
  <c r="H43" i="3"/>
  <c r="U42" i="3"/>
  <c r="V42" i="3" s="1"/>
  <c r="I42" i="3"/>
  <c r="H42" i="3"/>
  <c r="U41" i="3"/>
  <c r="V41" i="3" s="1"/>
  <c r="H41" i="3"/>
  <c r="I41" i="3" s="1"/>
  <c r="U40" i="3"/>
  <c r="V40" i="3" s="1"/>
  <c r="I40" i="3"/>
  <c r="H40" i="3"/>
  <c r="V39" i="3"/>
  <c r="U39" i="3"/>
  <c r="I39" i="3"/>
  <c r="H39" i="3"/>
  <c r="V38" i="3"/>
  <c r="U38" i="3"/>
  <c r="I38" i="3"/>
  <c r="H38" i="3"/>
  <c r="U37" i="3"/>
  <c r="V37" i="3" s="1"/>
  <c r="I37" i="3"/>
  <c r="H37" i="3"/>
  <c r="V36" i="3"/>
  <c r="U36" i="3"/>
  <c r="H36" i="3"/>
  <c r="I36" i="3" s="1"/>
  <c r="V35" i="3"/>
  <c r="U35" i="3"/>
  <c r="I35" i="3"/>
  <c r="H35" i="3"/>
  <c r="V34" i="3"/>
  <c r="U34" i="3"/>
  <c r="H34" i="3"/>
  <c r="I34" i="3" s="1"/>
  <c r="V33" i="3"/>
  <c r="U33" i="3"/>
  <c r="H33" i="3"/>
  <c r="I33" i="3" s="1"/>
  <c r="U32" i="3"/>
  <c r="V32" i="3" s="1"/>
  <c r="I32" i="3"/>
  <c r="H32" i="3"/>
  <c r="V31" i="3"/>
  <c r="U31" i="3"/>
  <c r="I31" i="3"/>
  <c r="H31" i="3"/>
  <c r="U30" i="3"/>
  <c r="V30" i="3" s="1"/>
  <c r="I30" i="3"/>
  <c r="H30" i="3"/>
  <c r="U29" i="3"/>
  <c r="V29" i="3" s="1"/>
  <c r="I29" i="3"/>
  <c r="H29" i="3"/>
  <c r="U28" i="3"/>
  <c r="V28" i="3" s="1"/>
  <c r="H28" i="3"/>
  <c r="I28" i="3" s="1"/>
  <c r="V27" i="3"/>
  <c r="U27" i="3"/>
  <c r="I27" i="3"/>
  <c r="H27" i="3"/>
  <c r="V26" i="3"/>
  <c r="U26" i="3"/>
  <c r="H26" i="3"/>
  <c r="I26" i="3" s="1"/>
  <c r="V25" i="3"/>
  <c r="U25" i="3"/>
  <c r="H25" i="3"/>
  <c r="I25" i="3" s="1"/>
  <c r="U24" i="3"/>
  <c r="V24" i="3" s="1"/>
  <c r="H24" i="3"/>
  <c r="I24" i="3" s="1"/>
  <c r="V23" i="3"/>
  <c r="U23" i="3"/>
  <c r="I23" i="3"/>
  <c r="H23" i="3"/>
  <c r="U22" i="3"/>
  <c r="V22" i="3" s="1"/>
  <c r="I22" i="3"/>
  <c r="H22" i="3"/>
  <c r="V21" i="3"/>
  <c r="U21" i="3"/>
  <c r="I21" i="3"/>
  <c r="H21" i="3"/>
  <c r="U20" i="3"/>
  <c r="V20" i="3" s="1"/>
  <c r="H20" i="3"/>
  <c r="I20" i="3" s="1"/>
  <c r="V19" i="3"/>
  <c r="U19" i="3"/>
  <c r="I19" i="3"/>
  <c r="H19" i="3"/>
  <c r="V18" i="3"/>
  <c r="U18" i="3"/>
  <c r="H18" i="3"/>
  <c r="I18" i="3" s="1"/>
  <c r="V17" i="3"/>
  <c r="U17" i="3"/>
  <c r="I17" i="3"/>
  <c r="H17" i="3"/>
  <c r="U16" i="3"/>
  <c r="V16" i="3" s="1"/>
  <c r="H16" i="3"/>
  <c r="I16" i="3" s="1"/>
  <c r="V15" i="3"/>
  <c r="U15" i="3"/>
  <c r="I15" i="3"/>
  <c r="H15" i="3"/>
  <c r="U14" i="3"/>
  <c r="V14" i="3" s="1"/>
  <c r="I14" i="3"/>
  <c r="H14" i="3"/>
  <c r="U13" i="3"/>
  <c r="V13" i="3" s="1"/>
  <c r="H13" i="3"/>
  <c r="I13" i="3" s="1"/>
  <c r="V12" i="3"/>
  <c r="U12" i="3"/>
  <c r="H12" i="3"/>
  <c r="I12" i="3" s="1"/>
  <c r="V11" i="3"/>
  <c r="U11" i="3"/>
  <c r="I11" i="3"/>
  <c r="H11" i="3"/>
  <c r="V10" i="3"/>
  <c r="U10" i="3"/>
  <c r="H10" i="3"/>
  <c r="I10" i="3" s="1"/>
  <c r="U9" i="3"/>
  <c r="V9" i="3" s="1"/>
  <c r="H9" i="3"/>
  <c r="I9" i="3" s="1"/>
  <c r="U8" i="3"/>
  <c r="V8" i="3" s="1"/>
  <c r="H8" i="3"/>
  <c r="I8" i="3" s="1"/>
  <c r="V7" i="3"/>
  <c r="U7" i="3"/>
  <c r="I7" i="3"/>
  <c r="H7" i="3"/>
  <c r="U6" i="3"/>
  <c r="V6" i="3" s="1"/>
  <c r="I6" i="3"/>
  <c r="H6" i="3"/>
  <c r="C156" i="6" l="1"/>
  <c r="J9" i="3"/>
  <c r="J32" i="3"/>
  <c r="J52" i="3"/>
  <c r="J8" i="3"/>
  <c r="W37" i="3"/>
  <c r="X37" i="3" s="1"/>
  <c r="J55" i="3"/>
  <c r="J7" i="3"/>
  <c r="W12" i="3"/>
  <c r="X12" i="3" s="1"/>
  <c r="W20" i="3"/>
  <c r="X20" i="3" s="1"/>
  <c r="W35" i="3"/>
  <c r="X35" i="3" s="1"/>
  <c r="J15" i="3"/>
  <c r="W27" i="3"/>
  <c r="X27" i="3" s="1"/>
  <c r="J33" i="3"/>
  <c r="W28" i="3"/>
  <c r="X28" i="3" s="1"/>
  <c r="J31" i="3"/>
  <c r="J16" i="3"/>
  <c r="J56" i="3"/>
  <c r="J20" i="3"/>
  <c r="J61" i="3"/>
  <c r="O69" i="3"/>
  <c r="W29" i="3" s="1"/>
  <c r="X29" i="3" s="1"/>
  <c r="J35" i="3"/>
  <c r="J48" i="3"/>
  <c r="W55" i="3"/>
  <c r="X55" i="3" s="1"/>
  <c r="W61" i="3"/>
  <c r="X61" i="3" s="1"/>
  <c r="B71" i="4"/>
  <c r="J37" i="4" s="1"/>
  <c r="I15" i="6"/>
  <c r="X29" i="6"/>
  <c r="V29" i="6"/>
  <c r="X37" i="6"/>
  <c r="V37" i="6"/>
  <c r="AI6" i="6"/>
  <c r="W15" i="3"/>
  <c r="X15" i="3" s="1"/>
  <c r="J10" i="3"/>
  <c r="W8" i="3"/>
  <c r="X8" i="3" s="1"/>
  <c r="W23" i="3"/>
  <c r="X23" i="3" s="1"/>
  <c r="W38" i="3"/>
  <c r="X38" i="3" s="1"/>
  <c r="W43" i="3"/>
  <c r="X43" i="3" s="1"/>
  <c r="W48" i="3"/>
  <c r="X48" i="3" s="1"/>
  <c r="W51" i="3"/>
  <c r="X51" i="3" s="1"/>
  <c r="C92" i="4"/>
  <c r="AI34" i="6"/>
  <c r="W14" i="3"/>
  <c r="X14" i="3" s="1"/>
  <c r="W16" i="3"/>
  <c r="X16" i="3" s="1"/>
  <c r="W54" i="3"/>
  <c r="X54" i="3" s="1"/>
  <c r="W56" i="3"/>
  <c r="X56" i="3" s="1"/>
  <c r="AF71" i="4"/>
  <c r="AN60" i="4" s="1"/>
  <c r="AO60" i="4" s="1"/>
  <c r="D92" i="4"/>
  <c r="I44" i="6"/>
  <c r="W30" i="3"/>
  <c r="X30" i="3" s="1"/>
  <c r="W59" i="3"/>
  <c r="X59" i="3" s="1"/>
  <c r="W22" i="3"/>
  <c r="X22" i="3" s="1"/>
  <c r="W45" i="3"/>
  <c r="X45" i="3" s="1"/>
  <c r="W50" i="3"/>
  <c r="X50" i="3" s="1"/>
  <c r="W58" i="3"/>
  <c r="X58" i="3" s="1"/>
  <c r="J62" i="3"/>
  <c r="B92" i="4"/>
  <c r="W39" i="3"/>
  <c r="X39" i="3" s="1"/>
  <c r="I47" i="6"/>
  <c r="J13" i="3"/>
  <c r="W32" i="3"/>
  <c r="X32" i="3" s="1"/>
  <c r="W31" i="3"/>
  <c r="X31" i="3" s="1"/>
  <c r="J36" i="3"/>
  <c r="W42" i="3"/>
  <c r="X42" i="3" s="1"/>
  <c r="W21" i="3"/>
  <c r="X21" i="3" s="1"/>
  <c r="W7" i="3"/>
  <c r="X7" i="3" s="1"/>
  <c r="W9" i="3"/>
  <c r="X9" i="3" s="1"/>
  <c r="J17" i="3"/>
  <c r="W24" i="3"/>
  <c r="X24" i="3" s="1"/>
  <c r="J26" i="3"/>
  <c r="W47" i="3"/>
  <c r="X47" i="3" s="1"/>
  <c r="W49" i="3"/>
  <c r="X49" i="3" s="1"/>
  <c r="W60" i="3"/>
  <c r="X60" i="3" s="1"/>
  <c r="I10" i="6"/>
  <c r="X15" i="6"/>
  <c r="X19" i="6"/>
  <c r="AL42" i="6"/>
  <c r="AM42" i="6" s="1"/>
  <c r="AI42" i="6"/>
  <c r="X12" i="6"/>
  <c r="V12" i="6"/>
  <c r="V19" i="6"/>
  <c r="AI22" i="6"/>
  <c r="I40" i="6"/>
  <c r="J65" i="3"/>
  <c r="B69" i="3"/>
  <c r="J50" i="3" s="1"/>
  <c r="AL13" i="6"/>
  <c r="AM13" i="6" s="1"/>
  <c r="AI17" i="6"/>
  <c r="I25" i="6"/>
  <c r="X28" i="6"/>
  <c r="AI59" i="6"/>
  <c r="I62" i="6"/>
  <c r="I64" i="6"/>
  <c r="C73" i="6"/>
  <c r="X13" i="6" s="1"/>
  <c r="AR13" i="6" s="1"/>
  <c r="W52" i="3"/>
  <c r="X52" i="3" s="1"/>
  <c r="R71" i="4"/>
  <c r="Z59" i="4" s="1"/>
  <c r="B69" i="6"/>
  <c r="X7" i="6"/>
  <c r="V7" i="6"/>
  <c r="V9" i="6"/>
  <c r="AI10" i="6"/>
  <c r="AI14" i="6"/>
  <c r="I23" i="6"/>
  <c r="X24" i="6"/>
  <c r="AI36" i="6"/>
  <c r="V39" i="6"/>
  <c r="X39" i="6"/>
  <c r="AL9" i="6"/>
  <c r="AM9" i="6" s="1"/>
  <c r="AI9" i="6"/>
  <c r="D84" i="6" s="1"/>
  <c r="X23" i="6"/>
  <c r="J40" i="3"/>
  <c r="V31" i="6"/>
  <c r="X31" i="6"/>
  <c r="X56" i="6"/>
  <c r="V56" i="6"/>
  <c r="X46" i="6"/>
  <c r="V64" i="6"/>
  <c r="D73" i="6"/>
  <c r="AL34" i="6" s="1"/>
  <c r="AM34" i="6" s="1"/>
  <c r="I52" i="6"/>
  <c r="I48" i="6"/>
  <c r="X52" i="6"/>
  <c r="X53" i="6"/>
  <c r="V53" i="6"/>
  <c r="I60" i="6"/>
  <c r="V44" i="6"/>
  <c r="AI46" i="6"/>
  <c r="I50" i="6"/>
  <c r="V52" i="6"/>
  <c r="AL55" i="6"/>
  <c r="AM55" i="6" s="1"/>
  <c r="X60" i="6"/>
  <c r="X61" i="6"/>
  <c r="V61" i="6"/>
  <c r="I9" i="6"/>
  <c r="B84" i="6" s="1"/>
  <c r="AI19" i="6"/>
  <c r="I22" i="6"/>
  <c r="AI26" i="6"/>
  <c r="V28" i="6"/>
  <c r="X30" i="6"/>
  <c r="V30" i="6"/>
  <c r="AI43" i="6"/>
  <c r="AI55" i="6"/>
  <c r="I58" i="6"/>
  <c r="V60" i="6"/>
  <c r="V25" i="6"/>
  <c r="I29" i="6"/>
  <c r="X35" i="6"/>
  <c r="AL40" i="6"/>
  <c r="AM40" i="6" s="1"/>
  <c r="I42" i="6"/>
  <c r="AI47" i="6"/>
  <c r="AI63" i="6"/>
  <c r="X17" i="6"/>
  <c r="V17" i="6"/>
  <c r="AI35" i="6"/>
  <c r="AL51" i="6"/>
  <c r="AM51" i="6" s="1"/>
  <c r="I56" i="6"/>
  <c r="AL18" i="6"/>
  <c r="AM18" i="6" s="1"/>
  <c r="X21" i="6"/>
  <c r="X48" i="6"/>
  <c r="X49" i="6"/>
  <c r="X57" i="6"/>
  <c r="X50" i="6"/>
  <c r="V50" i="6"/>
  <c r="X54" i="6"/>
  <c r="V54" i="6"/>
  <c r="X58" i="6"/>
  <c r="V58" i="6"/>
  <c r="V62" i="6"/>
  <c r="I36" i="6"/>
  <c r="X42" i="6"/>
  <c r="I51" i="6"/>
  <c r="I55" i="6"/>
  <c r="I59" i="6"/>
  <c r="I63" i="6"/>
  <c r="B73" i="6"/>
  <c r="W94" i="4" l="1"/>
  <c r="AN65" i="4"/>
  <c r="AO65" i="4" s="1"/>
  <c r="AN6" i="4"/>
  <c r="AO6" i="4" s="1"/>
  <c r="C157" i="6"/>
  <c r="D154" i="6" s="1"/>
  <c r="AN34" i="4"/>
  <c r="AO34" i="4" s="1"/>
  <c r="Z53" i="4"/>
  <c r="AN50" i="4"/>
  <c r="AO50" i="4" s="1"/>
  <c r="AN35" i="4"/>
  <c r="AO35" i="4" s="1"/>
  <c r="AN61" i="4"/>
  <c r="AO61" i="4" s="1"/>
  <c r="Z34" i="4"/>
  <c r="AN27" i="4"/>
  <c r="AO27" i="4" s="1"/>
  <c r="AN25" i="4"/>
  <c r="AO25" i="4" s="1"/>
  <c r="Z37" i="4"/>
  <c r="W104" i="4"/>
  <c r="Z45" i="4"/>
  <c r="AA45" i="4" s="1"/>
  <c r="Z35" i="4"/>
  <c r="AA35" i="4" s="1"/>
  <c r="W88" i="4"/>
  <c r="Z55" i="4"/>
  <c r="AN21" i="4"/>
  <c r="AO21" i="4" s="1"/>
  <c r="AN14" i="4"/>
  <c r="AO14" i="4" s="1"/>
  <c r="J51" i="4"/>
  <c r="Z60" i="4"/>
  <c r="Z31" i="4"/>
  <c r="AN51" i="4"/>
  <c r="AO51" i="4" s="1"/>
  <c r="Z21" i="4"/>
  <c r="Z29" i="4"/>
  <c r="AN58" i="4"/>
  <c r="AO58" i="4" s="1"/>
  <c r="Z8" i="4"/>
  <c r="Z6" i="4"/>
  <c r="AT6" i="4" s="1"/>
  <c r="Z61" i="4"/>
  <c r="AT61" i="4" s="1"/>
  <c r="W87" i="4"/>
  <c r="Z47" i="4"/>
  <c r="AA47" i="4" s="1"/>
  <c r="Z13" i="4"/>
  <c r="AA13" i="4" s="1"/>
  <c r="AN62" i="4"/>
  <c r="AO62" i="4" s="1"/>
  <c r="J19" i="4"/>
  <c r="Z40" i="4"/>
  <c r="AA40" i="4" s="1"/>
  <c r="Z32" i="4"/>
  <c r="Z15" i="4"/>
  <c r="AA15" i="4" s="1"/>
  <c r="Z23" i="4"/>
  <c r="AA23" i="4" s="1"/>
  <c r="AN26" i="4"/>
  <c r="AO26" i="4" s="1"/>
  <c r="AN46" i="4"/>
  <c r="AO46" i="4" s="1"/>
  <c r="AN13" i="4"/>
  <c r="AO13" i="4" s="1"/>
  <c r="W84" i="4"/>
  <c r="L95" i="4"/>
  <c r="W85" i="4"/>
  <c r="W91" i="4"/>
  <c r="W93" i="4"/>
  <c r="W90" i="4"/>
  <c r="W83" i="4"/>
  <c r="W86" i="4"/>
  <c r="W92" i="4"/>
  <c r="W82" i="4"/>
  <c r="W89" i="4"/>
  <c r="W81" i="4"/>
  <c r="AN30" i="4"/>
  <c r="AO30" i="4" s="1"/>
  <c r="Z49" i="4"/>
  <c r="AA49" i="4" s="1"/>
  <c r="Z38" i="4"/>
  <c r="AA38" i="4" s="1"/>
  <c r="Z57" i="4"/>
  <c r="AA57" i="4" s="1"/>
  <c r="Z51" i="4"/>
  <c r="AN29" i="4"/>
  <c r="AO29" i="4" s="1"/>
  <c r="AN53" i="4"/>
  <c r="AO53" i="4" s="1"/>
  <c r="Z17" i="4"/>
  <c r="Z63" i="4"/>
  <c r="AA63" i="4" s="1"/>
  <c r="AN59" i="4"/>
  <c r="AO59" i="4" s="1"/>
  <c r="Z24" i="4"/>
  <c r="AA24" i="4" s="1"/>
  <c r="Z65" i="4"/>
  <c r="AA65" i="4" s="1"/>
  <c r="Z16" i="4"/>
  <c r="AJ58" i="6"/>
  <c r="AK58" i="6" s="1"/>
  <c r="AJ50" i="6"/>
  <c r="AK50" i="6" s="1"/>
  <c r="AJ12" i="6"/>
  <c r="AK12" i="6" s="1"/>
  <c r="AJ62" i="6"/>
  <c r="AK62" i="6" s="1"/>
  <c r="AJ54" i="6"/>
  <c r="AK54" i="6" s="1"/>
  <c r="AJ31" i="6"/>
  <c r="AK31" i="6" s="1"/>
  <c r="AJ29" i="6"/>
  <c r="AK29" i="6" s="1"/>
  <c r="AJ49" i="6"/>
  <c r="AK49" i="6" s="1"/>
  <c r="AJ25" i="6"/>
  <c r="AK25" i="6" s="1"/>
  <c r="AJ18" i="6"/>
  <c r="AK18" i="6" s="1"/>
  <c r="AJ30" i="6"/>
  <c r="AK30" i="6" s="1"/>
  <c r="AJ24" i="6"/>
  <c r="AK24" i="6" s="1"/>
  <c r="AJ16" i="6"/>
  <c r="AK16" i="6" s="1"/>
  <c r="AJ33" i="6"/>
  <c r="AK33" i="6" s="1"/>
  <c r="AJ37" i="6"/>
  <c r="AK37" i="6" s="1"/>
  <c r="AJ65" i="6"/>
  <c r="AK65" i="6" s="1"/>
  <c r="AJ28" i="6"/>
  <c r="AK28" i="6" s="1"/>
  <c r="AJ27" i="6"/>
  <c r="AK27" i="6" s="1"/>
  <c r="AJ48" i="6"/>
  <c r="AK48" i="6" s="1"/>
  <c r="AJ61" i="6"/>
  <c r="AK61" i="6" s="1"/>
  <c r="AJ7" i="6"/>
  <c r="AK7" i="6" s="1"/>
  <c r="AJ44" i="6"/>
  <c r="AK44" i="6" s="1"/>
  <c r="AJ56" i="6"/>
  <c r="AK56" i="6" s="1"/>
  <c r="AJ21" i="6"/>
  <c r="AK21" i="6" s="1"/>
  <c r="AJ45" i="6"/>
  <c r="AK45" i="6" s="1"/>
  <c r="AJ52" i="6"/>
  <c r="AK52" i="6" s="1"/>
  <c r="AJ53" i="6"/>
  <c r="AK53" i="6" s="1"/>
  <c r="AJ51" i="6"/>
  <c r="AK51" i="6" s="1"/>
  <c r="AJ41" i="6"/>
  <c r="AK41" i="6" s="1"/>
  <c r="AJ8" i="6"/>
  <c r="AK8" i="6" s="1"/>
  <c r="AJ11" i="6"/>
  <c r="AK11" i="6" s="1"/>
  <c r="AJ40" i="6"/>
  <c r="AK40" i="6" s="1"/>
  <c r="AJ60" i="6"/>
  <c r="AK60" i="6" s="1"/>
  <c r="AJ23" i="6"/>
  <c r="AK23" i="6" s="1"/>
  <c r="AJ13" i="6"/>
  <c r="AK13" i="6" s="1"/>
  <c r="AJ64" i="6"/>
  <c r="AK64" i="6" s="1"/>
  <c r="AJ20" i="6"/>
  <c r="AK20" i="6" s="1"/>
  <c r="AJ38" i="6"/>
  <c r="AK38" i="6" s="1"/>
  <c r="AJ32" i="6"/>
  <c r="AK32" i="6" s="1"/>
  <c r="AJ15" i="6"/>
  <c r="AK15" i="6" s="1"/>
  <c r="AJ57" i="6"/>
  <c r="AK57" i="6" s="1"/>
  <c r="AJ39" i="6"/>
  <c r="AK39" i="6" s="1"/>
  <c r="J31" i="6"/>
  <c r="J16" i="6"/>
  <c r="AO16" i="6" s="1"/>
  <c r="J8" i="6"/>
  <c r="AO8" i="6" s="1"/>
  <c r="J32" i="6"/>
  <c r="J20" i="6"/>
  <c r="AO20" i="6" s="1"/>
  <c r="J21" i="6"/>
  <c r="J18" i="6"/>
  <c r="AO18" i="6" s="1"/>
  <c r="J33" i="6"/>
  <c r="AO33" i="6" s="1"/>
  <c r="J35" i="6"/>
  <c r="AO35" i="6" s="1"/>
  <c r="J26" i="6"/>
  <c r="AO26" i="6" s="1"/>
  <c r="J28" i="6"/>
  <c r="J12" i="6"/>
  <c r="AO12" i="6" s="1"/>
  <c r="J43" i="6"/>
  <c r="J45" i="6"/>
  <c r="J7" i="6"/>
  <c r="AO7" i="6" s="1"/>
  <c r="J30" i="6"/>
  <c r="AO30" i="6" s="1"/>
  <c r="J53" i="6"/>
  <c r="AO53" i="6" s="1"/>
  <c r="J24" i="6"/>
  <c r="AO24" i="6" s="1"/>
  <c r="J39" i="6"/>
  <c r="AO39" i="6" s="1"/>
  <c r="J54" i="6"/>
  <c r="AO54" i="6" s="1"/>
  <c r="J19" i="6"/>
  <c r="J14" i="6"/>
  <c r="J34" i="6"/>
  <c r="AO34" i="6" s="1"/>
  <c r="J61" i="6"/>
  <c r="AO61" i="6" s="1"/>
  <c r="J57" i="6"/>
  <c r="J65" i="6"/>
  <c r="AO65" i="6" s="1"/>
  <c r="J37" i="6"/>
  <c r="J17" i="6"/>
  <c r="J41" i="6"/>
  <c r="AO41" i="6" s="1"/>
  <c r="J6" i="6"/>
  <c r="J27" i="6"/>
  <c r="AO27" i="6" s="1"/>
  <c r="J46" i="6"/>
  <c r="J13" i="6"/>
  <c r="AO13" i="6" s="1"/>
  <c r="J38" i="6"/>
  <c r="AO38" i="6" s="1"/>
  <c r="J49" i="6"/>
  <c r="J11" i="6"/>
  <c r="AO11" i="6" s="1"/>
  <c r="AA59" i="4"/>
  <c r="AB50" i="3"/>
  <c r="K50" i="3"/>
  <c r="K65" i="6"/>
  <c r="K61" i="6"/>
  <c r="AP61" i="6" s="1"/>
  <c r="K57" i="6"/>
  <c r="AP57" i="6" s="1"/>
  <c r="K53" i="6"/>
  <c r="AP53" i="6" s="1"/>
  <c r="K49" i="6"/>
  <c r="K41" i="6"/>
  <c r="K45" i="6"/>
  <c r="K20" i="6"/>
  <c r="K34" i="6"/>
  <c r="AP34" i="6" s="1"/>
  <c r="K24" i="6"/>
  <c r="K30" i="6"/>
  <c r="K35" i="6"/>
  <c r="AP35" i="6" s="1"/>
  <c r="K28" i="6"/>
  <c r="K37" i="6"/>
  <c r="AP37" i="6" s="1"/>
  <c r="K33" i="6"/>
  <c r="K31" i="6"/>
  <c r="K39" i="6"/>
  <c r="K26" i="6"/>
  <c r="K8" i="6"/>
  <c r="K12" i="6"/>
  <c r="AP12" i="6" s="1"/>
  <c r="K16" i="6"/>
  <c r="K21" i="6"/>
  <c r="AP21" i="6" s="1"/>
  <c r="K13" i="6"/>
  <c r="AP13" i="6" s="1"/>
  <c r="K18" i="6"/>
  <c r="AP18" i="6" s="1"/>
  <c r="K54" i="6"/>
  <c r="AP54" i="6" s="1"/>
  <c r="K38" i="6"/>
  <c r="K52" i="6"/>
  <c r="J23" i="6"/>
  <c r="AO23" i="6" s="1"/>
  <c r="J60" i="4"/>
  <c r="J55" i="4"/>
  <c r="J46" i="4"/>
  <c r="J32" i="4"/>
  <c r="J29" i="4"/>
  <c r="J15" i="4"/>
  <c r="J11" i="4"/>
  <c r="J59" i="4"/>
  <c r="J40" i="4"/>
  <c r="J48" i="4"/>
  <c r="J16" i="4"/>
  <c r="J23" i="4"/>
  <c r="J7" i="4"/>
  <c r="J63" i="4"/>
  <c r="J8" i="4"/>
  <c r="J38" i="4"/>
  <c r="J13" i="4"/>
  <c r="J24" i="4"/>
  <c r="J21" i="4"/>
  <c r="J6" i="4"/>
  <c r="T69" i="6"/>
  <c r="K48" i="6"/>
  <c r="K17" i="6"/>
  <c r="K64" i="6"/>
  <c r="K9" i="6"/>
  <c r="AP9" i="6" s="1"/>
  <c r="W12" i="6"/>
  <c r="AQ12" i="6" s="1"/>
  <c r="AL38" i="6"/>
  <c r="AM38" i="6" s="1"/>
  <c r="K10" i="6"/>
  <c r="AP10" i="6" s="1"/>
  <c r="AA17" i="4"/>
  <c r="K13" i="3"/>
  <c r="M78" i="4"/>
  <c r="M87" i="4"/>
  <c r="AN63" i="4"/>
  <c r="AO63" i="4" s="1"/>
  <c r="AN55" i="4"/>
  <c r="AO55" i="4" s="1"/>
  <c r="AN47" i="4"/>
  <c r="AO47" i="4" s="1"/>
  <c r="AN24" i="4"/>
  <c r="AO24" i="4" s="1"/>
  <c r="AN22" i="4"/>
  <c r="AO22" i="4" s="1"/>
  <c r="AN32" i="4"/>
  <c r="AO32" i="4" s="1"/>
  <c r="AN15" i="4"/>
  <c r="AO15" i="4" s="1"/>
  <c r="AN40" i="4"/>
  <c r="AO40" i="4" s="1"/>
  <c r="AN16" i="4"/>
  <c r="AO16" i="4" s="1"/>
  <c r="AN48" i="4"/>
  <c r="AO48" i="4" s="1"/>
  <c r="AN39" i="4"/>
  <c r="AO39" i="4" s="1"/>
  <c r="AN52" i="4"/>
  <c r="AO52" i="4" s="1"/>
  <c r="AN8" i="4"/>
  <c r="AO8" i="4" s="1"/>
  <c r="J58" i="4"/>
  <c r="AN28" i="4"/>
  <c r="AO28" i="4" s="1"/>
  <c r="AJ6" i="6"/>
  <c r="AK6" i="6" s="1"/>
  <c r="D85" i="6" s="1"/>
  <c r="J30" i="4"/>
  <c r="AR37" i="6"/>
  <c r="J44" i="4"/>
  <c r="K61" i="3"/>
  <c r="AB61" i="3"/>
  <c r="K8" i="3"/>
  <c r="AB8" i="3"/>
  <c r="AT34" i="4"/>
  <c r="AA34" i="4"/>
  <c r="J47" i="4"/>
  <c r="J36" i="6"/>
  <c r="W54" i="6"/>
  <c r="AQ54" i="6" s="1"/>
  <c r="K46" i="6"/>
  <c r="AP46" i="6" s="1"/>
  <c r="AL65" i="6"/>
  <c r="AM65" i="6" s="1"/>
  <c r="AL61" i="6"/>
  <c r="AM61" i="6" s="1"/>
  <c r="AL57" i="6"/>
  <c r="AM57" i="6" s="1"/>
  <c r="AL53" i="6"/>
  <c r="AM53" i="6" s="1"/>
  <c r="AL49" i="6"/>
  <c r="AM49" i="6" s="1"/>
  <c r="AL41" i="6"/>
  <c r="AM41" i="6" s="1"/>
  <c r="AL32" i="6"/>
  <c r="AM32" i="6" s="1"/>
  <c r="AL20" i="6"/>
  <c r="AM20" i="6" s="1"/>
  <c r="AL60" i="6"/>
  <c r="AM60" i="6" s="1"/>
  <c r="AL54" i="6"/>
  <c r="AM54" i="6" s="1"/>
  <c r="AL37" i="6"/>
  <c r="AM37" i="6" s="1"/>
  <c r="AL31" i="6"/>
  <c r="AM31" i="6" s="1"/>
  <c r="AL52" i="6"/>
  <c r="AM52" i="6" s="1"/>
  <c r="AL29" i="6"/>
  <c r="AM29" i="6" s="1"/>
  <c r="AL24" i="6"/>
  <c r="AM24" i="6" s="1"/>
  <c r="AL45" i="6"/>
  <c r="AM45" i="6" s="1"/>
  <c r="AL64" i="6"/>
  <c r="AM64" i="6" s="1"/>
  <c r="AL58" i="6"/>
  <c r="AM58" i="6" s="1"/>
  <c r="AL27" i="6"/>
  <c r="AM27" i="6" s="1"/>
  <c r="AL25" i="6"/>
  <c r="AM25" i="6" s="1"/>
  <c r="AL56" i="6"/>
  <c r="AM56" i="6" s="1"/>
  <c r="AL50" i="6"/>
  <c r="AM50" i="6" s="1"/>
  <c r="AL48" i="6"/>
  <c r="AM48" i="6" s="1"/>
  <c r="AL62" i="6"/>
  <c r="AM62" i="6" s="1"/>
  <c r="AL28" i="6"/>
  <c r="AM28" i="6" s="1"/>
  <c r="AL21" i="6"/>
  <c r="AM21" i="6" s="1"/>
  <c r="AL15" i="6"/>
  <c r="AM15" i="6" s="1"/>
  <c r="AL12" i="6"/>
  <c r="AM12" i="6" s="1"/>
  <c r="AL11" i="6"/>
  <c r="AM11" i="6" s="1"/>
  <c r="AL44" i="6"/>
  <c r="AM44" i="6" s="1"/>
  <c r="AL16" i="6"/>
  <c r="AM16" i="6" s="1"/>
  <c r="AL33" i="6"/>
  <c r="AM33" i="6" s="1"/>
  <c r="AL30" i="6"/>
  <c r="AM30" i="6" s="1"/>
  <c r="AL23" i="6"/>
  <c r="AM23" i="6" s="1"/>
  <c r="AL7" i="6"/>
  <c r="AM7" i="6" s="1"/>
  <c r="AL8" i="6"/>
  <c r="AM8" i="6" s="1"/>
  <c r="AR56" i="6"/>
  <c r="K50" i="6"/>
  <c r="AP50" i="6" s="1"/>
  <c r="J34" i="4"/>
  <c r="AL14" i="6"/>
  <c r="AM14" i="6" s="1"/>
  <c r="J50" i="4"/>
  <c r="J62" i="6"/>
  <c r="AO62" i="6" s="1"/>
  <c r="AR28" i="6"/>
  <c r="K7" i="6"/>
  <c r="AP7" i="6" s="1"/>
  <c r="K65" i="3"/>
  <c r="AJ22" i="6"/>
  <c r="AK22" i="6" s="1"/>
  <c r="AR12" i="6"/>
  <c r="J65" i="4"/>
  <c r="AA32" i="4"/>
  <c r="AT32" i="4"/>
  <c r="K26" i="3"/>
  <c r="J47" i="6"/>
  <c r="K62" i="3"/>
  <c r="J27" i="4"/>
  <c r="AJ34" i="6"/>
  <c r="AK34" i="6" s="1"/>
  <c r="AA51" i="4"/>
  <c r="K10" i="3"/>
  <c r="AB10" i="3"/>
  <c r="AL6" i="6"/>
  <c r="AM6" i="6" s="1"/>
  <c r="D75" i="6" s="1"/>
  <c r="AN19" i="4"/>
  <c r="AO19" i="4" s="1"/>
  <c r="W29" i="6"/>
  <c r="AQ29" i="6" s="1"/>
  <c r="J39" i="4"/>
  <c r="K20" i="3"/>
  <c r="AB20" i="3"/>
  <c r="K33" i="3"/>
  <c r="AB52" i="3"/>
  <c r="K52" i="3"/>
  <c r="J51" i="6"/>
  <c r="AO51" i="6" s="1"/>
  <c r="AR61" i="6"/>
  <c r="AR51" i="4"/>
  <c r="K51" i="4"/>
  <c r="K23" i="6"/>
  <c r="AP23" i="6" s="1"/>
  <c r="AJ14" i="6"/>
  <c r="AK14" i="6" s="1"/>
  <c r="K32" i="6"/>
  <c r="K63" i="6"/>
  <c r="AR54" i="6"/>
  <c r="AJ63" i="6"/>
  <c r="AK63" i="6" s="1"/>
  <c r="K29" i="6"/>
  <c r="AL47" i="6"/>
  <c r="AM47" i="6" s="1"/>
  <c r="J48" i="6"/>
  <c r="AO48" i="6" s="1"/>
  <c r="K11" i="6"/>
  <c r="J26" i="4"/>
  <c r="AA31" i="4"/>
  <c r="AL36" i="6"/>
  <c r="AM36" i="6" s="1"/>
  <c r="AJ10" i="6"/>
  <c r="AK10" i="6" s="1"/>
  <c r="J62" i="4"/>
  <c r="K43" i="6"/>
  <c r="K62" i="6"/>
  <c r="AP62" i="6" s="1"/>
  <c r="J25" i="6"/>
  <c r="AO25" i="6" s="1"/>
  <c r="AL22" i="6"/>
  <c r="AM22" i="6" s="1"/>
  <c r="J17" i="4"/>
  <c r="J56" i="4"/>
  <c r="J52" i="4"/>
  <c r="J31" i="4"/>
  <c r="AN41" i="4"/>
  <c r="AO41" i="4" s="1"/>
  <c r="K47" i="6"/>
  <c r="AA55" i="4"/>
  <c r="AA8" i="4"/>
  <c r="J20" i="4"/>
  <c r="J36" i="4"/>
  <c r="AA61" i="4"/>
  <c r="AT65" i="4"/>
  <c r="AR29" i="6"/>
  <c r="AN37" i="4"/>
  <c r="AO37" i="4" s="1"/>
  <c r="AB48" i="3"/>
  <c r="K48" i="3"/>
  <c r="K56" i="3"/>
  <c r="AB56" i="3"/>
  <c r="AB7" i="3"/>
  <c r="K7" i="3"/>
  <c r="K32" i="3"/>
  <c r="AB32" i="3"/>
  <c r="J42" i="6"/>
  <c r="AO42" i="6" s="1"/>
  <c r="J10" i="6"/>
  <c r="K19" i="4"/>
  <c r="K55" i="6"/>
  <c r="AP55" i="6" s="1"/>
  <c r="AR39" i="6"/>
  <c r="K51" i="6"/>
  <c r="AP51" i="6" s="1"/>
  <c r="J29" i="6"/>
  <c r="AO29" i="6" s="1"/>
  <c r="AJ26" i="6"/>
  <c r="AK26" i="6" s="1"/>
  <c r="AJ36" i="6"/>
  <c r="AK36" i="6" s="1"/>
  <c r="J61" i="4"/>
  <c r="AL10" i="6"/>
  <c r="AM10" i="6" s="1"/>
  <c r="C84" i="6"/>
  <c r="D162" i="6" s="1"/>
  <c r="AJ59" i="6"/>
  <c r="AK59" i="6" s="1"/>
  <c r="K25" i="6"/>
  <c r="AP25" i="6" s="1"/>
  <c r="AN17" i="4"/>
  <c r="AO17" i="4" s="1"/>
  <c r="K17" i="3"/>
  <c r="AN36" i="4"/>
  <c r="AO36" i="4" s="1"/>
  <c r="K36" i="3"/>
  <c r="AN43" i="4"/>
  <c r="AO43" i="4" s="1"/>
  <c r="J53" i="4"/>
  <c r="J12" i="4"/>
  <c r="AN20" i="4"/>
  <c r="AO20" i="4" s="1"/>
  <c r="AN31" i="4"/>
  <c r="AO31" i="4" s="1"/>
  <c r="AN54" i="4"/>
  <c r="AO54" i="4" s="1"/>
  <c r="J10" i="4"/>
  <c r="J15" i="6"/>
  <c r="AO15" i="6" s="1"/>
  <c r="AA16" i="4"/>
  <c r="K35" i="3"/>
  <c r="AB35" i="3"/>
  <c r="K16" i="3"/>
  <c r="AB16" i="3"/>
  <c r="AB15" i="3"/>
  <c r="K15" i="3"/>
  <c r="K55" i="3"/>
  <c r="AB55" i="3"/>
  <c r="K9" i="3"/>
  <c r="AB9" i="3"/>
  <c r="AR21" i="6"/>
  <c r="J9" i="6"/>
  <c r="AO9" i="6" s="1"/>
  <c r="K22" i="6"/>
  <c r="J64" i="6"/>
  <c r="AO64" i="6" s="1"/>
  <c r="K37" i="4"/>
  <c r="K14" i="6"/>
  <c r="AR42" i="6"/>
  <c r="C69" i="6"/>
  <c r="J63" i="6"/>
  <c r="X62" i="6"/>
  <c r="AR62" i="6" s="1"/>
  <c r="AL35" i="6"/>
  <c r="AM35" i="6" s="1"/>
  <c r="AL63" i="6"/>
  <c r="AM63" i="6" s="1"/>
  <c r="K42" i="6"/>
  <c r="AP42" i="6" s="1"/>
  <c r="X25" i="6"/>
  <c r="AR25" i="6" s="1"/>
  <c r="AJ46" i="6"/>
  <c r="AK46" i="6" s="1"/>
  <c r="W64" i="6"/>
  <c r="AQ64" i="6" s="1"/>
  <c r="AN64" i="4"/>
  <c r="AO64" i="4" s="1"/>
  <c r="J9" i="4"/>
  <c r="X34" i="6"/>
  <c r="AR34" i="6" s="1"/>
  <c r="Z62" i="4"/>
  <c r="Z14" i="4"/>
  <c r="X8" i="6"/>
  <c r="AR8" i="6" s="1"/>
  <c r="J42" i="4"/>
  <c r="X9" i="6"/>
  <c r="AR9" i="6" s="1"/>
  <c r="J25" i="4"/>
  <c r="AL59" i="6"/>
  <c r="AM59" i="6" s="1"/>
  <c r="J33" i="4"/>
  <c r="X44" i="6"/>
  <c r="AR44" i="6" s="1"/>
  <c r="AL17" i="6"/>
  <c r="AM17" i="6" s="1"/>
  <c r="J57" i="4"/>
  <c r="J49" i="4"/>
  <c r="J45" i="4"/>
  <c r="Z9" i="4"/>
  <c r="J28" i="4"/>
  <c r="AN23" i="4"/>
  <c r="AO23" i="4" s="1"/>
  <c r="AN44" i="4"/>
  <c r="AO44" i="4" s="1"/>
  <c r="J44" i="6"/>
  <c r="AO44" i="6" s="1"/>
  <c r="AN10" i="4"/>
  <c r="AO10" i="4" s="1"/>
  <c r="J18" i="3"/>
  <c r="W57" i="3"/>
  <c r="X57" i="3" s="1"/>
  <c r="Z18" i="4"/>
  <c r="J28" i="3"/>
  <c r="W44" i="3"/>
  <c r="X44" i="3" s="1"/>
  <c r="Z48" i="4"/>
  <c r="J63" i="3"/>
  <c r="K15" i="6"/>
  <c r="AP15" i="6" s="1"/>
  <c r="J14" i="4"/>
  <c r="J11" i="3"/>
  <c r="W13" i="3"/>
  <c r="X13" i="3" s="1"/>
  <c r="J25" i="3"/>
  <c r="W19" i="3"/>
  <c r="X19" i="3" s="1"/>
  <c r="J54" i="3"/>
  <c r="AR58" i="6"/>
  <c r="AJ55" i="6"/>
  <c r="AK55" i="6" s="1"/>
  <c r="AJ9" i="6"/>
  <c r="AK9" i="6" s="1"/>
  <c r="K40" i="6"/>
  <c r="AP40" i="6" s="1"/>
  <c r="AA6" i="4"/>
  <c r="AB31" i="3"/>
  <c r="K31" i="3"/>
  <c r="K19" i="6"/>
  <c r="AP19" i="6" s="1"/>
  <c r="AJ43" i="6"/>
  <c r="AK43" i="6" s="1"/>
  <c r="J50" i="6"/>
  <c r="AO50" i="6" s="1"/>
  <c r="AL26" i="6"/>
  <c r="AM26" i="6" s="1"/>
  <c r="AL46" i="6"/>
  <c r="AM46" i="6" s="1"/>
  <c r="AR31" i="6"/>
  <c r="J18" i="4"/>
  <c r="AR15" i="6"/>
  <c r="J59" i="6"/>
  <c r="K59" i="6"/>
  <c r="AP59" i="6" s="1"/>
  <c r="AR50" i="6"/>
  <c r="X65" i="6"/>
  <c r="AR65" i="6" s="1"/>
  <c r="X38" i="6"/>
  <c r="AR38" i="6" s="1"/>
  <c r="J56" i="6"/>
  <c r="AO56" i="6" s="1"/>
  <c r="AJ35" i="6"/>
  <c r="AK35" i="6" s="1"/>
  <c r="AJ47" i="6"/>
  <c r="AK47" i="6" s="1"/>
  <c r="X40" i="6"/>
  <c r="AR40" i="6" s="1"/>
  <c r="J22" i="6"/>
  <c r="AO22" i="6" s="1"/>
  <c r="W44" i="6"/>
  <c r="AQ44" i="6" s="1"/>
  <c r="AL19" i="6"/>
  <c r="AM19" i="6" s="1"/>
  <c r="J60" i="6"/>
  <c r="X64" i="6"/>
  <c r="AR64" i="6" s="1"/>
  <c r="AN57" i="4"/>
  <c r="AO57" i="4" s="1"/>
  <c r="J57" i="3"/>
  <c r="AN56" i="4"/>
  <c r="AO56" i="4" s="1"/>
  <c r="AN9" i="4"/>
  <c r="AO9" i="4" s="1"/>
  <c r="Z22" i="4"/>
  <c r="AJ17" i="6"/>
  <c r="AK17" i="6" s="1"/>
  <c r="Z30" i="4"/>
  <c r="AN42" i="4"/>
  <c r="AO42" i="4" s="1"/>
  <c r="Z46" i="4"/>
  <c r="Z43" i="4"/>
  <c r="J64" i="3"/>
  <c r="Z26" i="4"/>
  <c r="J27" i="3"/>
  <c r="Z19" i="4"/>
  <c r="Z41" i="4"/>
  <c r="K44" i="6"/>
  <c r="AP44" i="6" s="1"/>
  <c r="AN7" i="4"/>
  <c r="AO7" i="4" s="1"/>
  <c r="Z10" i="4"/>
  <c r="AN45" i="4"/>
  <c r="AO45" i="4" s="1"/>
  <c r="AN12" i="4"/>
  <c r="AO12" i="4" s="1"/>
  <c r="W6" i="3"/>
  <c r="X6" i="3" s="1"/>
  <c r="W63" i="3"/>
  <c r="X63" i="3" s="1"/>
  <c r="J47" i="3"/>
  <c r="AT60" i="4"/>
  <c r="AA60" i="4"/>
  <c r="K6" i="6"/>
  <c r="J43" i="4"/>
  <c r="J55" i="6"/>
  <c r="AO55" i="6" s="1"/>
  <c r="W58" i="6"/>
  <c r="K36" i="6"/>
  <c r="AR57" i="6"/>
  <c r="K56" i="6"/>
  <c r="AP56" i="6" s="1"/>
  <c r="J58" i="6"/>
  <c r="AO58" i="6" s="1"/>
  <c r="AL39" i="6"/>
  <c r="AM39" i="6" s="1"/>
  <c r="AJ19" i="6"/>
  <c r="AK19" i="6" s="1"/>
  <c r="AL43" i="6"/>
  <c r="AM43" i="6" s="1"/>
  <c r="J64" i="4"/>
  <c r="K60" i="6"/>
  <c r="AP60" i="6" s="1"/>
  <c r="K27" i="6"/>
  <c r="AP27" i="6" s="1"/>
  <c r="J52" i="6"/>
  <c r="AO52" i="6" s="1"/>
  <c r="AR46" i="6"/>
  <c r="AN49" i="4"/>
  <c r="AO49" i="4" s="1"/>
  <c r="K40" i="3"/>
  <c r="AR23" i="6"/>
  <c r="AT53" i="4"/>
  <c r="AA53" i="4"/>
  <c r="K58" i="6"/>
  <c r="AP58" i="6" s="1"/>
  <c r="AR7" i="6"/>
  <c r="Z58" i="4"/>
  <c r="Z50" i="4"/>
  <c r="Z33" i="4"/>
  <c r="Z28" i="4"/>
  <c r="Z12" i="4"/>
  <c r="Z36" i="4"/>
  <c r="Z64" i="4"/>
  <c r="Z44" i="4"/>
  <c r="Z56" i="4"/>
  <c r="Z52" i="4"/>
  <c r="Z27" i="4"/>
  <c r="Z11" i="4"/>
  <c r="Z20" i="4"/>
  <c r="Z25" i="4"/>
  <c r="Z42" i="4"/>
  <c r="Z7" i="4"/>
  <c r="AN18" i="4"/>
  <c r="AO18" i="4" s="1"/>
  <c r="X47" i="6"/>
  <c r="AR47" i="6" s="1"/>
  <c r="X43" i="6"/>
  <c r="AR43" i="6" s="1"/>
  <c r="X59" i="6"/>
  <c r="AR59" i="6" s="1"/>
  <c r="X51" i="6"/>
  <c r="AR51" i="6" s="1"/>
  <c r="X22" i="6"/>
  <c r="AR22" i="6" s="1"/>
  <c r="X6" i="6"/>
  <c r="X33" i="6"/>
  <c r="X18" i="6"/>
  <c r="AR18" i="6" s="1"/>
  <c r="X63" i="6"/>
  <c r="AR63" i="6" s="1"/>
  <c r="X16" i="6"/>
  <c r="X55" i="6"/>
  <c r="AR55" i="6" s="1"/>
  <c r="X26" i="6"/>
  <c r="AR26" i="6" s="1"/>
  <c r="X27" i="6"/>
  <c r="AR27" i="6" s="1"/>
  <c r="X36" i="6"/>
  <c r="X14" i="6"/>
  <c r="X41" i="6"/>
  <c r="AR41" i="6" s="1"/>
  <c r="X10" i="6"/>
  <c r="AR10" i="6" s="1"/>
  <c r="X32" i="6"/>
  <c r="X20" i="6"/>
  <c r="AR20" i="6" s="1"/>
  <c r="X45" i="6"/>
  <c r="AR45" i="6" s="1"/>
  <c r="J60" i="3"/>
  <c r="J41" i="3"/>
  <c r="J38" i="3"/>
  <c r="J37" i="3"/>
  <c r="J29" i="3"/>
  <c r="J21" i="3"/>
  <c r="J6" i="3"/>
  <c r="J44" i="3"/>
  <c r="J39" i="3"/>
  <c r="J30" i="3"/>
  <c r="J46" i="3"/>
  <c r="J23" i="3"/>
  <c r="J14" i="3"/>
  <c r="J49" i="3"/>
  <c r="J53" i="3"/>
  <c r="J42" i="3"/>
  <c r="J58" i="3"/>
  <c r="J45" i="3"/>
  <c r="J22" i="3"/>
  <c r="J59" i="3"/>
  <c r="J51" i="3"/>
  <c r="J43" i="3"/>
  <c r="J40" i="6"/>
  <c r="AO40" i="6" s="1"/>
  <c r="J41" i="4"/>
  <c r="AJ42" i="6"/>
  <c r="AK42" i="6" s="1"/>
  <c r="X11" i="6"/>
  <c r="AN33" i="4"/>
  <c r="AO33" i="4" s="1"/>
  <c r="AN38" i="4"/>
  <c r="AO38" i="4" s="1"/>
  <c r="J54" i="4"/>
  <c r="J22" i="4"/>
  <c r="J12" i="3"/>
  <c r="J35" i="4"/>
  <c r="J34" i="3"/>
  <c r="J19" i="3"/>
  <c r="Z39" i="4"/>
  <c r="Z54" i="4"/>
  <c r="AN11" i="4"/>
  <c r="AO11" i="4" s="1"/>
  <c r="W65" i="3"/>
  <c r="X65" i="3" s="1"/>
  <c r="W33" i="3"/>
  <c r="X33" i="3" s="1"/>
  <c r="W25" i="3"/>
  <c r="X25" i="3" s="1"/>
  <c r="W17" i="3"/>
  <c r="X17" i="3" s="1"/>
  <c r="W53" i="3"/>
  <c r="X53" i="3" s="1"/>
  <c r="W46" i="3"/>
  <c r="X46" i="3" s="1"/>
  <c r="W18" i="3"/>
  <c r="X18" i="3" s="1"/>
  <c r="W64" i="3"/>
  <c r="X64" i="3" s="1"/>
  <c r="W62" i="3"/>
  <c r="X62" i="3" s="1"/>
  <c r="W34" i="3"/>
  <c r="X34" i="3" s="1"/>
  <c r="W10" i="3"/>
  <c r="X10" i="3" s="1"/>
  <c r="W26" i="3"/>
  <c r="X26" i="3" s="1"/>
  <c r="W11" i="3"/>
  <c r="X11" i="3" s="1"/>
  <c r="W40" i="3"/>
  <c r="X40" i="3" s="1"/>
  <c r="W36" i="3"/>
  <c r="X36" i="3" s="1"/>
  <c r="W41" i="3"/>
  <c r="X41" i="3" s="1"/>
  <c r="J24" i="3"/>
  <c r="W28" i="6" l="1"/>
  <c r="W39" i="6"/>
  <c r="AQ39" i="6" s="1"/>
  <c r="W17" i="6"/>
  <c r="W56" i="6"/>
  <c r="AQ56" i="6" s="1"/>
  <c r="W61" i="6"/>
  <c r="AQ61" i="6" s="1"/>
  <c r="W25" i="6"/>
  <c r="AQ25" i="6" s="1"/>
  <c r="W37" i="6"/>
  <c r="AQ37" i="6" s="1"/>
  <c r="W7" i="6"/>
  <c r="AQ7" i="6" s="1"/>
  <c r="W31" i="6"/>
  <c r="W50" i="6"/>
  <c r="AQ50" i="6" s="1"/>
  <c r="W9" i="6"/>
  <c r="W60" i="6"/>
  <c r="W62" i="6"/>
  <c r="AQ62" i="6" s="1"/>
  <c r="W19" i="6"/>
  <c r="W30" i="6"/>
  <c r="AQ30" i="6" s="1"/>
  <c r="W52" i="6"/>
  <c r="AQ52" i="6" s="1"/>
  <c r="AT35" i="4"/>
  <c r="AT37" i="4"/>
  <c r="AT8" i="4"/>
  <c r="AS19" i="4"/>
  <c r="AS51" i="4"/>
  <c r="AT29" i="4"/>
  <c r="AT31" i="4"/>
  <c r="AR37" i="4"/>
  <c r="AA37" i="4"/>
  <c r="AT47" i="4"/>
  <c r="AG71" i="4"/>
  <c r="AT51" i="4"/>
  <c r="AT15" i="4"/>
  <c r="AT59" i="4"/>
  <c r="AT21" i="4"/>
  <c r="AA29" i="4"/>
  <c r="AT38" i="4"/>
  <c r="AT24" i="4"/>
  <c r="AA21" i="4"/>
  <c r="AT49" i="4"/>
  <c r="AT13" i="4"/>
  <c r="AH71" i="4"/>
  <c r="D93" i="4"/>
  <c r="AR16" i="4"/>
  <c r="K16" i="4"/>
  <c r="AS16" i="4"/>
  <c r="AS22" i="4"/>
  <c r="K22" i="4"/>
  <c r="AR22" i="4"/>
  <c r="AB43" i="3"/>
  <c r="K43" i="3"/>
  <c r="AB49" i="3"/>
  <c r="K49" i="3"/>
  <c r="AB21" i="3"/>
  <c r="K21" i="3"/>
  <c r="AR32" i="6"/>
  <c r="AR16" i="6"/>
  <c r="AA27" i="4"/>
  <c r="AT27" i="4"/>
  <c r="AT33" i="4"/>
  <c r="AA33" i="4"/>
  <c r="AS33" i="4"/>
  <c r="K33" i="4"/>
  <c r="AR33" i="4"/>
  <c r="AB36" i="3"/>
  <c r="AQ19" i="6"/>
  <c r="AT23" i="4"/>
  <c r="AS31" i="4"/>
  <c r="K31" i="4"/>
  <c r="AR31" i="4"/>
  <c r="AB33" i="3"/>
  <c r="AB62" i="3"/>
  <c r="AR48" i="6"/>
  <c r="AT57" i="4"/>
  <c r="AP48" i="6"/>
  <c r="AS24" i="4"/>
  <c r="AR24" i="4"/>
  <c r="K24" i="4"/>
  <c r="AS48" i="4"/>
  <c r="AR48" i="4"/>
  <c r="K48" i="4"/>
  <c r="AS55" i="4"/>
  <c r="AR55" i="4"/>
  <c r="K55" i="4"/>
  <c r="AP8" i="6"/>
  <c r="AP30" i="6"/>
  <c r="AO57" i="6"/>
  <c r="AB6" i="3"/>
  <c r="K6" i="3"/>
  <c r="AA11" i="4"/>
  <c r="AT11" i="4"/>
  <c r="K34" i="4"/>
  <c r="AS34" i="4"/>
  <c r="AR34" i="4"/>
  <c r="AP14" i="6"/>
  <c r="AT40" i="4"/>
  <c r="AS20" i="4"/>
  <c r="AR20" i="4"/>
  <c r="K20" i="4"/>
  <c r="AS52" i="4"/>
  <c r="AR52" i="4"/>
  <c r="K52" i="4"/>
  <c r="K26" i="4"/>
  <c r="AS26" i="4"/>
  <c r="AR26" i="4"/>
  <c r="AQ28" i="6"/>
  <c r="AR30" i="6"/>
  <c r="AR58" i="4"/>
  <c r="K58" i="4"/>
  <c r="AS58" i="4"/>
  <c r="AS13" i="4"/>
  <c r="K13" i="4"/>
  <c r="AR13" i="4"/>
  <c r="AR40" i="4"/>
  <c r="K40" i="4"/>
  <c r="AS40" i="4"/>
  <c r="AS60" i="4"/>
  <c r="K60" i="4"/>
  <c r="AR60" i="4"/>
  <c r="AP26" i="6"/>
  <c r="AP24" i="6"/>
  <c r="AO46" i="6"/>
  <c r="AO31" i="6"/>
  <c r="AB53" i="3"/>
  <c r="K53" i="3"/>
  <c r="K18" i="4"/>
  <c r="AS18" i="4"/>
  <c r="AR18" i="4"/>
  <c r="K10" i="4"/>
  <c r="AS10" i="4"/>
  <c r="AR10" i="4"/>
  <c r="AS46" i="4"/>
  <c r="AR46" i="4"/>
  <c r="K46" i="4"/>
  <c r="AA54" i="4"/>
  <c r="AT54" i="4"/>
  <c r="AB37" i="3"/>
  <c r="K37" i="3"/>
  <c r="AT58" i="4"/>
  <c r="AA58" i="4"/>
  <c r="AT18" i="4"/>
  <c r="AA18" i="4"/>
  <c r="AP11" i="6"/>
  <c r="AR53" i="6"/>
  <c r="AS38" i="4"/>
  <c r="AR38" i="4"/>
  <c r="K38" i="4"/>
  <c r="AS59" i="4"/>
  <c r="AR59" i="4"/>
  <c r="K59" i="4"/>
  <c r="AP39" i="6"/>
  <c r="AP65" i="6"/>
  <c r="K12" i="3"/>
  <c r="AB12" i="3"/>
  <c r="AA46" i="4"/>
  <c r="AT46" i="4"/>
  <c r="AB54" i="3"/>
  <c r="K54" i="3"/>
  <c r="AA48" i="4"/>
  <c r="AT48" i="4"/>
  <c r="AA62" i="4"/>
  <c r="AT62" i="4"/>
  <c r="K65" i="4"/>
  <c r="AR65" i="4"/>
  <c r="AS65" i="4"/>
  <c r="AS21" i="4"/>
  <c r="AR21" i="4"/>
  <c r="K21" i="4"/>
  <c r="AB51" i="3"/>
  <c r="K51" i="3"/>
  <c r="AT50" i="4"/>
  <c r="AA50" i="4"/>
  <c r="AR43" i="4"/>
  <c r="K43" i="4"/>
  <c r="AS43" i="4"/>
  <c r="K47" i="3"/>
  <c r="AB47" i="3"/>
  <c r="AA30" i="4"/>
  <c r="AT30" i="4"/>
  <c r="AQ60" i="6"/>
  <c r="K25" i="3"/>
  <c r="AB25" i="3"/>
  <c r="AR9" i="4"/>
  <c r="K9" i="4"/>
  <c r="AS9" i="4"/>
  <c r="AA39" i="4"/>
  <c r="AT39" i="4"/>
  <c r="AB59" i="3"/>
  <c r="K59" i="3"/>
  <c r="AP6" i="6"/>
  <c r="AA19" i="4"/>
  <c r="AT19" i="4"/>
  <c r="AS25" i="4"/>
  <c r="K25" i="4"/>
  <c r="AR25" i="4"/>
  <c r="AS56" i="4"/>
  <c r="K56" i="4"/>
  <c r="AR56" i="4"/>
  <c r="AO47" i="6"/>
  <c r="K50" i="4"/>
  <c r="AS50" i="4"/>
  <c r="AR50" i="4"/>
  <c r="AB22" i="3"/>
  <c r="K22" i="3"/>
  <c r="AB46" i="3"/>
  <c r="K46" i="3"/>
  <c r="AB38" i="3"/>
  <c r="K38" i="3"/>
  <c r="AR14" i="6"/>
  <c r="AR33" i="6"/>
  <c r="AA7" i="4"/>
  <c r="AT7" i="4"/>
  <c r="AA44" i="4"/>
  <c r="AT44" i="4"/>
  <c r="AB40" i="3"/>
  <c r="AP36" i="6"/>
  <c r="P69" i="3"/>
  <c r="Q69" i="3" s="1"/>
  <c r="K27" i="3"/>
  <c r="AB27" i="3"/>
  <c r="AA22" i="4"/>
  <c r="AT22" i="4"/>
  <c r="AO60" i="6"/>
  <c r="K11" i="3"/>
  <c r="AB11" i="3"/>
  <c r="AS45" i="4"/>
  <c r="AR45" i="4"/>
  <c r="K45" i="4"/>
  <c r="AQ31" i="6"/>
  <c r="AB17" i="3"/>
  <c r="C95" i="6"/>
  <c r="G95" i="6"/>
  <c r="W10" i="6"/>
  <c r="AQ10" i="6" s="1"/>
  <c r="W18" i="6"/>
  <c r="AQ18" i="6" s="1"/>
  <c r="W24" i="6"/>
  <c r="AQ24" i="6" s="1"/>
  <c r="W49" i="6"/>
  <c r="AQ49" i="6" s="1"/>
  <c r="W36" i="6"/>
  <c r="AQ36" i="6" s="1"/>
  <c r="W14" i="6"/>
  <c r="AQ14" i="6" s="1"/>
  <c r="W32" i="6"/>
  <c r="AQ32" i="6" s="1"/>
  <c r="W38" i="6"/>
  <c r="AQ38" i="6" s="1"/>
  <c r="W22" i="6"/>
  <c r="AQ22" i="6" s="1"/>
  <c r="W15" i="6"/>
  <c r="AQ15" i="6" s="1"/>
  <c r="W51" i="6"/>
  <c r="AQ51" i="6" s="1"/>
  <c r="W27" i="6"/>
  <c r="AQ27" i="6" s="1"/>
  <c r="W23" i="6"/>
  <c r="AQ23" i="6" s="1"/>
  <c r="W6" i="6"/>
  <c r="AQ6" i="6" s="1"/>
  <c r="W45" i="6"/>
  <c r="AQ45" i="6" s="1"/>
  <c r="W33" i="6"/>
  <c r="AQ33" i="6" s="1"/>
  <c r="W16" i="6"/>
  <c r="AQ16" i="6" s="1"/>
  <c r="W41" i="6"/>
  <c r="AQ41" i="6" s="1"/>
  <c r="W57" i="6"/>
  <c r="AQ57" i="6" s="1"/>
  <c r="W26" i="6"/>
  <c r="AQ26" i="6" s="1"/>
  <c r="W43" i="6"/>
  <c r="AQ43" i="6" s="1"/>
  <c r="W35" i="6"/>
  <c r="AQ35" i="6" s="1"/>
  <c r="W55" i="6"/>
  <c r="AQ55" i="6" s="1"/>
  <c r="W21" i="6"/>
  <c r="AQ21" i="6" s="1"/>
  <c r="W42" i="6"/>
  <c r="AQ42" i="6" s="1"/>
  <c r="W13" i="6"/>
  <c r="AQ13" i="6" s="1"/>
  <c r="W59" i="6"/>
  <c r="AQ59" i="6" s="1"/>
  <c r="W63" i="6"/>
  <c r="AQ63" i="6" s="1"/>
  <c r="W40" i="6"/>
  <c r="AQ40" i="6" s="1"/>
  <c r="W11" i="6"/>
  <c r="AQ11" i="6" s="1"/>
  <c r="W48" i="6"/>
  <c r="AQ48" i="6" s="1"/>
  <c r="W34" i="6"/>
  <c r="AQ34" i="6" s="1"/>
  <c r="W47" i="6"/>
  <c r="AQ47" i="6" s="1"/>
  <c r="W20" i="6"/>
  <c r="AQ20" i="6" s="1"/>
  <c r="W8" i="6"/>
  <c r="AQ8" i="6" s="1"/>
  <c r="W46" i="6"/>
  <c r="AQ46" i="6" s="1"/>
  <c r="W65" i="6"/>
  <c r="AQ65" i="6" s="1"/>
  <c r="AR19" i="4"/>
  <c r="AR19" i="6"/>
  <c r="AP43" i="6"/>
  <c r="AP63" i="6"/>
  <c r="AB26" i="3"/>
  <c r="AT63" i="4"/>
  <c r="AB13" i="3"/>
  <c r="AS8" i="4"/>
  <c r="AR8" i="4"/>
  <c r="K8" i="4"/>
  <c r="AR11" i="4"/>
  <c r="K11" i="4"/>
  <c r="AS11" i="4"/>
  <c r="AP52" i="6"/>
  <c r="AP31" i="6"/>
  <c r="AP20" i="6"/>
  <c r="AO6" i="6"/>
  <c r="AO14" i="6"/>
  <c r="AO45" i="6"/>
  <c r="AO21" i="6"/>
  <c r="AR27" i="4"/>
  <c r="K27" i="4"/>
  <c r="AS27" i="4"/>
  <c r="AS54" i="4"/>
  <c r="K54" i="4"/>
  <c r="AR54" i="4"/>
  <c r="AB14" i="3"/>
  <c r="K14" i="3"/>
  <c r="AB29" i="3"/>
  <c r="K29" i="3"/>
  <c r="AA52" i="4"/>
  <c r="AT52" i="4"/>
  <c r="AA41" i="4"/>
  <c r="AT41" i="4"/>
  <c r="K28" i="3"/>
  <c r="AB28" i="3"/>
  <c r="AS28" i="4"/>
  <c r="AR28" i="4"/>
  <c r="K28" i="4"/>
  <c r="AB23" i="3"/>
  <c r="K23" i="3"/>
  <c r="AT56" i="4"/>
  <c r="AA56" i="4"/>
  <c r="AS64" i="4"/>
  <c r="K64" i="4"/>
  <c r="AR64" i="4"/>
  <c r="AA9" i="4"/>
  <c r="AT9" i="4"/>
  <c r="AO63" i="6"/>
  <c r="K19" i="3"/>
  <c r="AB19" i="3"/>
  <c r="AR11" i="6"/>
  <c r="AB45" i="3"/>
  <c r="K45" i="3"/>
  <c r="AB30" i="3"/>
  <c r="K30" i="3"/>
  <c r="AB41" i="3"/>
  <c r="K41" i="3"/>
  <c r="AR36" i="6"/>
  <c r="AR6" i="6"/>
  <c r="AT42" i="4"/>
  <c r="AA42" i="4"/>
  <c r="AT64" i="4"/>
  <c r="AA64" i="4"/>
  <c r="AQ58" i="6"/>
  <c r="AT26" i="4"/>
  <c r="AA26" i="4"/>
  <c r="AO59" i="6"/>
  <c r="AS14" i="4"/>
  <c r="K14" i="4"/>
  <c r="AR14" i="4"/>
  <c r="K18" i="3"/>
  <c r="AB18" i="3"/>
  <c r="AS49" i="4"/>
  <c r="K49" i="4"/>
  <c r="AR49" i="4"/>
  <c r="K42" i="4"/>
  <c r="AS42" i="4"/>
  <c r="AR42" i="4"/>
  <c r="AS37" i="4"/>
  <c r="AT16" i="4"/>
  <c r="AO10" i="6"/>
  <c r="AT55" i="4"/>
  <c r="AS17" i="4"/>
  <c r="K17" i="4"/>
  <c r="AR17" i="4"/>
  <c r="AS62" i="4"/>
  <c r="AR62" i="4"/>
  <c r="K62" i="4"/>
  <c r="AP29" i="6"/>
  <c r="AS39" i="4"/>
  <c r="K39" i="4"/>
  <c r="AR39" i="4"/>
  <c r="AB65" i="3"/>
  <c r="AR35" i="6"/>
  <c r="W53" i="6"/>
  <c r="AQ53" i="6" s="1"/>
  <c r="AS44" i="4"/>
  <c r="AR44" i="4"/>
  <c r="K44" i="4"/>
  <c r="AT17" i="4"/>
  <c r="AP64" i="6"/>
  <c r="AR60" i="6"/>
  <c r="K63" i="4"/>
  <c r="AS63" i="4"/>
  <c r="AR63" i="4"/>
  <c r="AS15" i="4"/>
  <c r="K15" i="4"/>
  <c r="AR15" i="4"/>
  <c r="AP38" i="6"/>
  <c r="AP33" i="6"/>
  <c r="AP45" i="6"/>
  <c r="AO19" i="6"/>
  <c r="AO43" i="6"/>
  <c r="AT28" i="4"/>
  <c r="AA28" i="4"/>
  <c r="AB57" i="3"/>
  <c r="K57" i="3"/>
  <c r="K34" i="3"/>
  <c r="AB34" i="3"/>
  <c r="K39" i="3"/>
  <c r="AB39" i="3"/>
  <c r="AT25" i="4"/>
  <c r="AA25" i="4"/>
  <c r="AR24" i="6"/>
  <c r="K57" i="4"/>
  <c r="AR57" i="4"/>
  <c r="AS57" i="4"/>
  <c r="AS12" i="4"/>
  <c r="AR12" i="4"/>
  <c r="K12" i="4"/>
  <c r="AR61" i="4"/>
  <c r="K61" i="4"/>
  <c r="AS61" i="4"/>
  <c r="AO36" i="6"/>
  <c r="AS47" i="4"/>
  <c r="K47" i="4"/>
  <c r="AR47" i="4"/>
  <c r="AS7" i="4"/>
  <c r="AR7" i="4"/>
  <c r="K7" i="4"/>
  <c r="AS29" i="4"/>
  <c r="AR29" i="4"/>
  <c r="K29" i="4"/>
  <c r="AP41" i="6"/>
  <c r="AO17" i="6"/>
  <c r="AO32" i="6"/>
  <c r="AB58" i="3"/>
  <c r="K58" i="3"/>
  <c r="AB60" i="3"/>
  <c r="K60" i="3"/>
  <c r="AA36" i="4"/>
  <c r="AT36" i="4"/>
  <c r="K64" i="3"/>
  <c r="AB64" i="3"/>
  <c r="K24" i="3"/>
  <c r="AB24" i="3"/>
  <c r="AR35" i="4"/>
  <c r="K35" i="4"/>
  <c r="AS35" i="4"/>
  <c r="AS41" i="4"/>
  <c r="K41" i="4"/>
  <c r="AR41" i="4"/>
  <c r="AB42" i="3"/>
  <c r="K42" i="3"/>
  <c r="AB44" i="3"/>
  <c r="K44" i="3"/>
  <c r="AT20" i="4"/>
  <c r="AA20" i="4"/>
  <c r="AT12" i="4"/>
  <c r="AA12" i="4"/>
  <c r="AA10" i="4"/>
  <c r="AT10" i="4"/>
  <c r="AT43" i="4"/>
  <c r="AA43" i="4"/>
  <c r="K63" i="3"/>
  <c r="AB63" i="3"/>
  <c r="AA14" i="4"/>
  <c r="AT14" i="4"/>
  <c r="AP22" i="6"/>
  <c r="AS53" i="4"/>
  <c r="AR53" i="4"/>
  <c r="K53" i="4"/>
  <c r="AQ9" i="6"/>
  <c r="AT45" i="4"/>
  <c r="AS36" i="4"/>
  <c r="AR36" i="4"/>
  <c r="K36" i="4"/>
  <c r="AP47" i="6"/>
  <c r="AR17" i="6"/>
  <c r="AP32" i="6"/>
  <c r="AR52" i="6"/>
  <c r="AQ17" i="6"/>
  <c r="AS30" i="4"/>
  <c r="K30" i="4"/>
  <c r="AR30" i="4"/>
  <c r="AP17" i="6"/>
  <c r="AS6" i="4"/>
  <c r="K6" i="4"/>
  <c r="AR6" i="4"/>
  <c r="AS23" i="4"/>
  <c r="K23" i="4"/>
  <c r="AR23" i="4"/>
  <c r="AS32" i="4"/>
  <c r="K32" i="4"/>
  <c r="AR32" i="4"/>
  <c r="AR49" i="6"/>
  <c r="AP16" i="6"/>
  <c r="AP28" i="6"/>
  <c r="AP49" i="6"/>
  <c r="AO49" i="6"/>
  <c r="AO37" i="6"/>
  <c r="AO28" i="6"/>
  <c r="S71" i="4" l="1"/>
  <c r="C93" i="4" s="1"/>
  <c r="C79" i="4"/>
  <c r="G74" i="3"/>
  <c r="C88" i="6"/>
  <c r="C77" i="4"/>
  <c r="B78" i="4"/>
  <c r="C71" i="4"/>
  <c r="B88" i="6"/>
  <c r="F69" i="6" s="1"/>
  <c r="B78" i="6"/>
  <c r="H69" i="6" s="1"/>
  <c r="B79" i="4"/>
  <c r="D77" i="4"/>
  <c r="D78" i="4"/>
  <c r="C78" i="6"/>
  <c r="P69" i="6" s="1"/>
  <c r="C69" i="3"/>
  <c r="T71" i="4" l="1"/>
  <c r="D85" i="4" s="1"/>
  <c r="F95" i="6"/>
  <c r="B95" i="6"/>
  <c r="D71" i="4"/>
  <c r="B85" i="4" s="1"/>
  <c r="B93" i="4"/>
  <c r="D69" i="3"/>
  <c r="B81" i="3"/>
  <c r="X94" i="4" l="1"/>
  <c r="Y94" i="4" s="1"/>
  <c r="D84" i="4"/>
  <c r="C86" i="4"/>
  <c r="B86" i="4"/>
  <c r="C84" i="4"/>
  <c r="B86" i="3"/>
  <c r="C81" i="3"/>
  <c r="C86" i="3" s="1"/>
  <c r="D86" i="3" s="1"/>
  <c r="H74" i="3"/>
  <c r="B92" i="3" s="1"/>
  <c r="C92" i="3" s="1"/>
  <c r="X81" i="4" l="1"/>
  <c r="Y81" i="4" s="1"/>
  <c r="X92" i="4"/>
  <c r="Y92" i="4" s="1"/>
  <c r="X91" i="4"/>
  <c r="Y91" i="4" s="1"/>
  <c r="X88" i="4"/>
  <c r="Y88" i="4" s="1"/>
  <c r="N87" i="4"/>
  <c r="O87" i="4" s="1"/>
  <c r="P87" i="4" s="1"/>
  <c r="M95" i="4"/>
  <c r="N95" i="4" s="1"/>
  <c r="X93" i="4"/>
  <c r="Y93" i="4" s="1"/>
  <c r="X86" i="4"/>
  <c r="Y86" i="4" s="1"/>
  <c r="X83" i="4"/>
  <c r="Y83" i="4" s="1"/>
  <c r="X87" i="4"/>
  <c r="Y87" i="4" s="1"/>
  <c r="X89" i="4"/>
  <c r="Y89" i="4" s="1"/>
  <c r="X84" i="4"/>
  <c r="Y84" i="4" s="1"/>
  <c r="X104" i="4"/>
  <c r="Y104" i="4" s="1"/>
  <c r="X109" i="4" s="1"/>
  <c r="N78" i="4"/>
  <c r="A2" i="10" s="1"/>
  <c r="X90" i="4"/>
  <c r="Y90" i="4" s="1"/>
  <c r="X82" i="4"/>
  <c r="Y82" i="4" s="1"/>
  <c r="X85" i="4"/>
  <c r="Y85" i="4" s="1"/>
  <c r="E86" i="3"/>
  <c r="C2" i="10"/>
  <c r="D2" i="10" l="1"/>
  <c r="O78" i="4"/>
  <c r="P78" i="4" s="1"/>
  <c r="X110" i="4"/>
  <c r="W105" i="4" s="1"/>
</calcChain>
</file>

<file path=xl/sharedStrings.xml><?xml version="1.0" encoding="utf-8"?>
<sst xmlns="http://schemas.openxmlformats.org/spreadsheetml/2006/main" count="349" uniqueCount="148">
  <si>
    <t>Date</t>
  </si>
  <si>
    <t>Open</t>
  </si>
  <si>
    <t>High</t>
  </si>
  <si>
    <t>Low</t>
  </si>
  <si>
    <t>Close</t>
  </si>
  <si>
    <t>Adj Close</t>
  </si>
  <si>
    <t>Volume</t>
  </si>
  <si>
    <t>SPDR S&amp;P 500 ETF Trust (SPY)</t>
  </si>
  <si>
    <t>iShares 20+ Year Treasury Bond ETF (TLT)</t>
  </si>
  <si>
    <t>Simple</t>
  </si>
  <si>
    <t>adj_close_return</t>
  </si>
  <si>
    <t>adj_close_return_ann</t>
  </si>
  <si>
    <t xml:space="preserve">Dev_ANN = rit-mean </t>
  </si>
  <si>
    <t>(rit-mean)^2</t>
  </si>
  <si>
    <t>adj_close_rit_ann</t>
  </si>
  <si>
    <t xml:space="preserve">dev_ann=rit-mean </t>
  </si>
  <si>
    <t>devS * devB</t>
  </si>
  <si>
    <t>SPY</t>
  </si>
  <si>
    <t>TLT</t>
  </si>
  <si>
    <t>E(r)</t>
  </si>
  <si>
    <t>Var(r)</t>
  </si>
  <si>
    <t>SD</t>
  </si>
  <si>
    <t>Probability (1/n)</t>
  </si>
  <si>
    <t>Not compounded:</t>
  </si>
  <si>
    <t>COV(S,B)</t>
  </si>
  <si>
    <t>COR(S,B)</t>
  </si>
  <si>
    <t>Rf</t>
  </si>
  <si>
    <t>Exercise 1</t>
  </si>
  <si>
    <t xml:space="preserve">Weights </t>
  </si>
  <si>
    <t>WB</t>
  </si>
  <si>
    <t>WS</t>
  </si>
  <si>
    <t>Exercise 3</t>
  </si>
  <si>
    <t xml:space="preserve"> Sharpe Ratio</t>
  </si>
  <si>
    <t>E(p)</t>
  </si>
  <si>
    <t>SD(p) squared</t>
  </si>
  <si>
    <t>SD(p)</t>
  </si>
  <si>
    <t>Sharpe Ratio</t>
  </si>
  <si>
    <t>Exercise 2</t>
  </si>
  <si>
    <t>Minimum Variance</t>
  </si>
  <si>
    <t>WS(min)</t>
  </si>
  <si>
    <t>WB(min)</t>
  </si>
  <si>
    <t>XLI</t>
  </si>
  <si>
    <t>XLF</t>
  </si>
  <si>
    <t>XLE</t>
  </si>
  <si>
    <t>XLI &amp; XLF</t>
  </si>
  <si>
    <t>XLI &amp; XLE</t>
  </si>
  <si>
    <t>XLE &amp; XLF</t>
  </si>
  <si>
    <t>adj_close_rit</t>
  </si>
  <si>
    <t>Dev_Annual = rit-mean</t>
  </si>
  <si>
    <t>Dev_Annual = ret-mean</t>
  </si>
  <si>
    <t>Product of Dev</t>
  </si>
  <si>
    <t>Covariance</t>
  </si>
  <si>
    <t>Exercise 5 - MVP (used solver) - Short Sales Allowed</t>
  </si>
  <si>
    <t>Portofolio statistics</t>
  </si>
  <si>
    <t>Weight on XLI</t>
  </si>
  <si>
    <t>Weight on XLF</t>
  </si>
  <si>
    <t>Weight on XLE</t>
  </si>
  <si>
    <t>Expected return</t>
  </si>
  <si>
    <t>Variance</t>
  </si>
  <si>
    <t>St dev</t>
  </si>
  <si>
    <t>Sharpe ratio</t>
  </si>
  <si>
    <t>Correlation</t>
  </si>
  <si>
    <t>Exercise 6 - Best Risk Return Trade Off Portofolio - Highest Sharpe Ratio - Used Solver</t>
  </si>
  <si>
    <t>mpv</t>
  </si>
  <si>
    <t>optimal</t>
  </si>
  <si>
    <t>Risk-free</t>
  </si>
  <si>
    <t>Exercise 4</t>
  </si>
  <si>
    <t>Average returns</t>
  </si>
  <si>
    <t>Std Dev</t>
  </si>
  <si>
    <t>sum</t>
  </si>
  <si>
    <t>rf</t>
  </si>
  <si>
    <t>new point</t>
  </si>
  <si>
    <t>slope</t>
  </si>
  <si>
    <t>intercept</t>
  </si>
  <si>
    <t>AAPL</t>
  </si>
  <si>
    <t>GOOG</t>
  </si>
  <si>
    <t>rit-mean-ann</t>
  </si>
  <si>
    <t>rit-mean</t>
  </si>
  <si>
    <t>rit-mean - ann</t>
  </si>
  <si>
    <t>rit-mean MON</t>
  </si>
  <si>
    <t>adj_ritclose_ann</t>
  </si>
  <si>
    <t>rit-mean^2 - ann</t>
  </si>
  <si>
    <t>rit-mean^2</t>
  </si>
  <si>
    <t>devAAPL*devSPY - ann</t>
  </si>
  <si>
    <t>devAAPL*devSPY</t>
  </si>
  <si>
    <t>devGOOG*devSPY ann</t>
  </si>
  <si>
    <t>devGOOG*devSPY</t>
  </si>
  <si>
    <t>Ex 7 a</t>
  </si>
  <si>
    <t>Way of Calculating</t>
  </si>
  <si>
    <t>COV/VAR</t>
  </si>
  <si>
    <t>ANN_COV/VAR</t>
  </si>
  <si>
    <t>BETA ANN APPL</t>
  </si>
  <si>
    <t>BETA APPL</t>
  </si>
  <si>
    <t>BETA GOOG</t>
  </si>
  <si>
    <t>BETA ANN GOOG</t>
  </si>
  <si>
    <t>Monthly</t>
  </si>
  <si>
    <t>PROBABILITY (1/n)</t>
  </si>
  <si>
    <t xml:space="preserve">Variance </t>
  </si>
  <si>
    <t xml:space="preserve">Covariance </t>
  </si>
  <si>
    <t>Annualised</t>
  </si>
  <si>
    <t>APPL</t>
  </si>
  <si>
    <t>Variance (n)</t>
  </si>
  <si>
    <t>Covariance (ann)</t>
  </si>
  <si>
    <t>7b</t>
  </si>
  <si>
    <t>APPL Beta cu n</t>
  </si>
  <si>
    <t>GOOG Beta cu n</t>
  </si>
  <si>
    <t xml:space="preserve">Alpha </t>
  </si>
  <si>
    <t>7c</t>
  </si>
  <si>
    <t>SUMMARY OUTPUT</t>
  </si>
  <si>
    <t>AAPLE</t>
  </si>
  <si>
    <t>ANN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</si>
  <si>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</si>
  <si>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</si>
  <si>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</si>
  <si>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</si>
  <si>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</si>
  <si>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</si>
  <si>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</si>
  <si>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</si>
  <si>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</si>
  <si>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</si>
  <si>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</si>
  <si>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</si>
  <si>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</si>
  <si>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</si>
  <si>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</si>
  <si>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</si>
  <si>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</si>
  <si>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</si>
  <si>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</si>
  <si>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</si>
  <si>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</si>
  <si>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</si>
  <si>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Beta</t>
  </si>
  <si>
    <t>RF</t>
  </si>
  <si>
    <t>202110221637620527452</t>
  </si>
  <si>
    <t>i4QbOZ4mxb7HgcnkI</t>
  </si>
  <si>
    <t>LmYW</t>
  </si>
  <si>
    <t>JWQ=</t>
  </si>
  <si>
    <t>WRphUn9qBFxUUxt4S1JCW2dZBGFTY2oYXEhSG3hLU0BbflwYYlJjaxhd</t>
  </si>
  <si>
    <t>WRphUn9qBFxUUxt4S1JCW2dZBGFRY2oYXEhSG3hLU0BbflwYYlJjaxhd</t>
  </si>
  <si>
    <t/>
  </si>
  <si>
    <t>WgU=</t>
  </si>
  <si>
    <t>#ERROR!</t>
  </si>
  <si>
    <t>point</t>
  </si>
  <si>
    <t>slope:</t>
  </si>
  <si>
    <t>Exercise 8</t>
  </si>
  <si>
    <t>Efficient frontier from MVP and optimal portfolio -used solver here: min variance with fixed return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</si>
</sst>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8" formatCode="#,##0.000000000"/>
  </numFmts>
  <fonts count="28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4"/>
      <color rgb="FFF4B400"/>
      <name val="Inconsolata"/>
    </font>
    <font>
      <b/>
      <sz val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4"/>
      <color rgb="FF1D1D1D"/>
      <name val="&quot;Open Sans&quot;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3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color theme="3"/>
      <name val="Arial"/>
      <family val="2"/>
      <scheme val="minor"/>
    </font>
    <font>
      <b/>
      <sz val="14"/>
      <color rgb="FF000000"/>
      <name val="Arial (Body)"/>
      <charset val="238"/>
    </font>
    <font>
      <sz val="14"/>
      <color rgb="FF000000"/>
      <name val="Arial (Body)"/>
      <charset val="238"/>
    </font>
    <font>
      <b/>
      <sz val="14"/>
      <name val="Arial (Body)"/>
      <charset val="238"/>
    </font>
    <font>
      <b/>
      <sz val="14"/>
      <name val="Arial"/>
      <family val="2"/>
    </font>
    <font>
      <b/>
      <sz val="14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theme="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9" tint="0.59999389629810485"/>
        <bgColor rgb="FFF4B4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6FA8DC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5" borderId="6" xfId="0" applyFont="1" applyFill="1" applyBorder="1" applyAlignment="1"/>
    <xf numFmtId="0" fontId="5" fillId="6" borderId="6" xfId="0" applyFont="1" applyFill="1" applyBorder="1" applyAlignment="1"/>
    <xf numFmtId="0" fontId="5" fillId="7" borderId="6" xfId="0" applyFont="1" applyFill="1" applyBorder="1" applyAlignment="1"/>
    <xf numFmtId="0" fontId="6" fillId="7" borderId="6" xfId="0" applyFont="1" applyFill="1" applyBorder="1" applyAlignment="1"/>
    <xf numFmtId="0" fontId="5" fillId="8" borderId="7" xfId="0" applyFont="1" applyFill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0" fillId="2" borderId="11" xfId="0" applyNumberFormat="1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1" fillId="0" borderId="11" xfId="0" applyFont="1" applyBorder="1"/>
    <xf numFmtId="0" fontId="0" fillId="2" borderId="11" xfId="0" applyFont="1" applyFill="1" applyBorder="1" applyAlignment="1">
      <alignment vertical="top"/>
    </xf>
    <xf numFmtId="0" fontId="1" fillId="6" borderId="6" xfId="0" applyFont="1" applyFill="1" applyBorder="1"/>
    <xf numFmtId="0" fontId="6" fillId="6" borderId="6" xfId="0" applyFont="1" applyFill="1" applyBorder="1" applyAlignment="1"/>
    <xf numFmtId="0" fontId="5" fillId="7" borderId="6" xfId="0" applyFont="1" applyFill="1" applyBorder="1"/>
    <xf numFmtId="0" fontId="5" fillId="6" borderId="13" xfId="0" applyFont="1" applyFill="1" applyBorder="1" applyAlignment="1"/>
    <xf numFmtId="0" fontId="1" fillId="0" borderId="13" xfId="0" applyFont="1" applyBorder="1"/>
    <xf numFmtId="0" fontId="3" fillId="0" borderId="13" xfId="0" applyFont="1" applyBorder="1"/>
    <xf numFmtId="0" fontId="5" fillId="7" borderId="13" xfId="0" applyFont="1" applyFill="1" applyBorder="1" applyAlignment="1"/>
    <xf numFmtId="0" fontId="1" fillId="0" borderId="13" xfId="0" applyFont="1" applyBorder="1" applyAlignment="1"/>
    <xf numFmtId="0" fontId="1" fillId="9" borderId="14" xfId="0" applyFont="1" applyFill="1" applyBorder="1"/>
    <xf numFmtId="0" fontId="5" fillId="9" borderId="15" xfId="0" applyFont="1" applyFill="1" applyBorder="1" applyAlignment="1"/>
    <xf numFmtId="0" fontId="5" fillId="9" borderId="16" xfId="0" applyFont="1" applyFill="1" applyBorder="1" applyAlignment="1"/>
    <xf numFmtId="0" fontId="5" fillId="9" borderId="17" xfId="0" applyFont="1" applyFill="1" applyBorder="1" applyAlignment="1"/>
    <xf numFmtId="0" fontId="0" fillId="0" borderId="18" xfId="0" applyFont="1" applyBorder="1"/>
    <xf numFmtId="0" fontId="1" fillId="0" borderId="19" xfId="0" applyFont="1" applyBorder="1"/>
    <xf numFmtId="0" fontId="5" fillId="9" borderId="3" xfId="0" applyFont="1" applyFill="1" applyBorder="1" applyAlignment="1"/>
    <xf numFmtId="0" fontId="6" fillId="9" borderId="5" xfId="0" applyFont="1" applyFill="1" applyBorder="1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1" fillId="9" borderId="6" xfId="0" applyFont="1" applyFill="1" applyBorder="1" applyAlignment="1"/>
    <xf numFmtId="0" fontId="5" fillId="9" borderId="20" xfId="0" applyFont="1" applyFill="1" applyBorder="1" applyAlignment="1"/>
    <xf numFmtId="0" fontId="5" fillId="9" borderId="21" xfId="0" applyFont="1" applyFill="1" applyBorder="1" applyAlignment="1"/>
    <xf numFmtId="0" fontId="1" fillId="0" borderId="22" xfId="0" applyFont="1" applyBorder="1"/>
    <xf numFmtId="0" fontId="1" fillId="0" borderId="23" xfId="0" applyFont="1" applyBorder="1"/>
    <xf numFmtId="0" fontId="2" fillId="0" borderId="0" xfId="0" applyFont="1" applyAlignment="1"/>
    <xf numFmtId="0" fontId="1" fillId="9" borderId="6" xfId="0" applyFont="1" applyFill="1" applyBorder="1"/>
    <xf numFmtId="0" fontId="1" fillId="0" borderId="24" xfId="0" applyFont="1" applyBorder="1"/>
    <xf numFmtId="0" fontId="7" fillId="0" borderId="22" xfId="0" applyFont="1" applyBorder="1"/>
    <xf numFmtId="0" fontId="2" fillId="13" borderId="21" xfId="0" applyFont="1" applyFill="1" applyBorder="1" applyAlignment="1"/>
    <xf numFmtId="0" fontId="5" fillId="14" borderId="6" xfId="0" applyFont="1" applyFill="1" applyBorder="1" applyAlignment="1"/>
    <xf numFmtId="0" fontId="5" fillId="15" borderId="6" xfId="0" applyFont="1" applyFill="1" applyBorder="1" applyAlignment="1"/>
    <xf numFmtId="0" fontId="5" fillId="16" borderId="6" xfId="0" applyFont="1" applyFill="1" applyBorder="1" applyAlignment="1"/>
    <xf numFmtId="0" fontId="5" fillId="17" borderId="9" xfId="0" applyFont="1" applyFill="1" applyBorder="1" applyAlignment="1"/>
    <xf numFmtId="164" fontId="1" fillId="0" borderId="7" xfId="0" applyNumberFormat="1" applyFont="1" applyBorder="1" applyAlignment="1"/>
    <xf numFmtId="164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4" fontId="1" fillId="0" borderId="11" xfId="0" applyNumberFormat="1" applyFont="1" applyBorder="1" applyAlignment="1"/>
    <xf numFmtId="0" fontId="1" fillId="0" borderId="11" xfId="0" applyFont="1" applyBorder="1" applyAlignment="1"/>
    <xf numFmtId="0" fontId="1" fillId="14" borderId="6" xfId="0" applyFont="1" applyFill="1" applyBorder="1"/>
    <xf numFmtId="0" fontId="1" fillId="15" borderId="14" xfId="0" applyFont="1" applyFill="1" applyBorder="1"/>
    <xf numFmtId="0" fontId="5" fillId="15" borderId="15" xfId="0" applyFont="1" applyFill="1" applyBorder="1" applyAlignment="1"/>
    <xf numFmtId="0" fontId="5" fillId="15" borderId="16" xfId="0" applyFont="1" applyFill="1" applyBorder="1" applyAlignment="1"/>
    <xf numFmtId="0" fontId="1" fillId="16" borderId="6" xfId="0" applyFont="1" applyFill="1" applyBorder="1"/>
    <xf numFmtId="0" fontId="6" fillId="16" borderId="6" xfId="0" applyFont="1" applyFill="1" applyBorder="1" applyAlignment="1"/>
    <xf numFmtId="0" fontId="5" fillId="14" borderId="13" xfId="0" applyFont="1" applyFill="1" applyBorder="1" applyAlignment="1"/>
    <xf numFmtId="0" fontId="5" fillId="15" borderId="17" xfId="0" applyFont="1" applyFill="1" applyBorder="1" applyAlignment="1"/>
    <xf numFmtId="0" fontId="1" fillId="0" borderId="18" xfId="0" applyFont="1" applyBorder="1"/>
    <xf numFmtId="0" fontId="5" fillId="16" borderId="13" xfId="0" applyFont="1" applyFill="1" applyBorder="1" applyAlignment="1"/>
    <xf numFmtId="0" fontId="8" fillId="0" borderId="0" xfId="0" applyFont="1" applyAlignment="1"/>
    <xf numFmtId="0" fontId="5" fillId="0" borderId="0" xfId="0" applyFont="1" applyAlignment="1"/>
    <xf numFmtId="0" fontId="5" fillId="18" borderId="6" xfId="0" applyFont="1" applyFill="1" applyBorder="1" applyAlignment="1"/>
    <xf numFmtId="0" fontId="5" fillId="17" borderId="7" xfId="0" applyFont="1" applyFill="1" applyBorder="1" applyAlignment="1"/>
    <xf numFmtId="0" fontId="1" fillId="0" borderId="7" xfId="0" applyFont="1" applyBorder="1" applyAlignment="1"/>
    <xf numFmtId="0" fontId="6" fillId="18" borderId="6" xfId="0" applyFont="1" applyFill="1" applyBorder="1" applyAlignment="1"/>
    <xf numFmtId="0" fontId="6" fillId="17" borderId="6" xfId="0" applyFont="1" applyFill="1" applyBorder="1" applyAlignment="1"/>
    <xf numFmtId="0" fontId="5" fillId="17" borderId="9" xfId="0" applyFont="1" applyFill="1" applyBorder="1" applyAlignment="1"/>
    <xf numFmtId="0" fontId="0" fillId="0" borderId="9" xfId="0" applyFont="1" applyBorder="1"/>
    <xf numFmtId="0" fontId="1" fillId="0" borderId="6" xfId="0" applyFont="1" applyBorder="1" applyAlignment="1"/>
    <xf numFmtId="0" fontId="1" fillId="0" borderId="6" xfId="0" applyFont="1" applyBorder="1"/>
    <xf numFmtId="0" fontId="5" fillId="17" borderId="11" xfId="0" applyFont="1" applyFill="1" applyBorder="1" applyAlignment="1"/>
    <xf numFmtId="0" fontId="5" fillId="0" borderId="0" xfId="0" applyFont="1"/>
    <xf numFmtId="0" fontId="11" fillId="0" borderId="0" xfId="0" applyFont="1" applyAlignment="1"/>
    <xf numFmtId="0" fontId="0" fillId="0" borderId="11" xfId="0" applyFont="1" applyBorder="1"/>
    <xf numFmtId="168" fontId="9" fillId="0" borderId="25" xfId="0" applyNumberFormat="1" applyFont="1" applyBorder="1" applyAlignment="1">
      <alignment horizontal="right"/>
    </xf>
    <xf numFmtId="0" fontId="3" fillId="0" borderId="6" xfId="0" applyFont="1" applyBorder="1" applyAlignment="1"/>
    <xf numFmtId="168" fontId="1" fillId="0" borderId="6" xfId="0" applyNumberFormat="1" applyFont="1" applyBorder="1"/>
    <xf numFmtId="0" fontId="7" fillId="0" borderId="6" xfId="0" applyFont="1" applyBorder="1"/>
    <xf numFmtId="0" fontId="5" fillId="17" borderId="3" xfId="0" applyFont="1" applyFill="1" applyBorder="1" applyAlignment="1"/>
    <xf numFmtId="0" fontId="6" fillId="17" borderId="5" xfId="0" applyFont="1" applyFill="1" applyBorder="1" applyAlignment="1"/>
    <xf numFmtId="0" fontId="1" fillId="18" borderId="6" xfId="0" applyFont="1" applyFill="1" applyBorder="1"/>
    <xf numFmtId="0" fontId="5" fillId="17" borderId="7" xfId="0" applyFont="1" applyFill="1" applyBorder="1" applyAlignment="1"/>
    <xf numFmtId="0" fontId="0" fillId="0" borderId="22" xfId="0" applyFont="1" applyBorder="1"/>
    <xf numFmtId="0" fontId="0" fillId="0" borderId="24" xfId="0" applyFont="1" applyBorder="1"/>
    <xf numFmtId="0" fontId="5" fillId="17" borderId="11" xfId="0" applyFont="1" applyFill="1" applyBorder="1" applyAlignment="1"/>
    <xf numFmtId="0" fontId="0" fillId="0" borderId="26" xfId="0" applyFont="1" applyBorder="1"/>
    <xf numFmtId="0" fontId="1" fillId="0" borderId="25" xfId="0" applyFont="1" applyBorder="1"/>
    <xf numFmtId="0" fontId="1" fillId="0" borderId="0" xfId="0" applyFont="1"/>
    <xf numFmtId="0" fontId="6" fillId="0" borderId="6" xfId="0" applyFont="1" applyBorder="1" applyAlignment="1"/>
    <xf numFmtId="0" fontId="12" fillId="17" borderId="6" xfId="0" applyFont="1" applyFill="1" applyBorder="1" applyAlignment="1"/>
    <xf numFmtId="0" fontId="5" fillId="17" borderId="13" xfId="0" applyFont="1" applyFill="1" applyBorder="1" applyAlignment="1"/>
    <xf numFmtId="0" fontId="0" fillId="0" borderId="13" xfId="0" applyFont="1" applyBorder="1"/>
    <xf numFmtId="0" fontId="0" fillId="0" borderId="0" xfId="0" applyFont="1"/>
    <xf numFmtId="0" fontId="3" fillId="0" borderId="6" xfId="0" applyFont="1" applyBorder="1"/>
    <xf numFmtId="0" fontId="5" fillId="0" borderId="6" xfId="0" applyFont="1" applyBorder="1" applyAlignment="1"/>
    <xf numFmtId="0" fontId="1" fillId="17" borderId="6" xfId="0" applyFont="1" applyFill="1" applyBorder="1"/>
    <xf numFmtId="0" fontId="5" fillId="17" borderId="6" xfId="0" applyFont="1" applyFill="1" applyBorder="1" applyAlignment="1"/>
    <xf numFmtId="0" fontId="6" fillId="17" borderId="9" xfId="0" applyFont="1" applyFill="1" applyBorder="1" applyAlignment="1"/>
    <xf numFmtId="0" fontId="1" fillId="2" borderId="0" xfId="0" applyFont="1" applyFill="1"/>
    <xf numFmtId="0" fontId="3" fillId="17" borderId="3" xfId="0" applyFont="1" applyFill="1" applyBorder="1" applyAlignment="1"/>
    <xf numFmtId="0" fontId="3" fillId="17" borderId="5" xfId="0" applyFont="1" applyFill="1" applyBorder="1" applyAlignment="1"/>
    <xf numFmtId="0" fontId="3" fillId="18" borderId="6" xfId="0" applyFont="1" applyFill="1" applyBorder="1"/>
    <xf numFmtId="0" fontId="0" fillId="0" borderId="6" xfId="0" applyFont="1" applyBorder="1"/>
    <xf numFmtId="0" fontId="3" fillId="0" borderId="0" xfId="0" applyFont="1" applyAlignment="1"/>
    <xf numFmtId="0" fontId="13" fillId="0" borderId="2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0" xfId="0" applyFont="1" applyAlignment="1"/>
    <xf numFmtId="0" fontId="14" fillId="19" borderId="0" xfId="0" applyFont="1" applyFill="1" applyAlignment="1"/>
    <xf numFmtId="0" fontId="1" fillId="0" borderId="28" xfId="0" applyFont="1" applyBorder="1" applyAlignment="1"/>
    <xf numFmtId="0" fontId="1" fillId="0" borderId="28" xfId="0" applyFont="1" applyBorder="1" applyAlignment="1"/>
    <xf numFmtId="0" fontId="1" fillId="0" borderId="28" xfId="0" applyFont="1" applyBorder="1"/>
    <xf numFmtId="0" fontId="1" fillId="0" borderId="0" xfId="0" quotePrefix="1" applyFont="1" applyAlignment="1"/>
    <xf numFmtId="0" fontId="3" fillId="0" borderId="0" xfId="0" quotePrefix="1" applyFont="1" applyAlignment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0" borderId="0" xfId="0"/>
    <xf numFmtId="0" fontId="10" fillId="0" borderId="0" xfId="0" applyFont="1"/>
    <xf numFmtId="0" fontId="9" fillId="0" borderId="0" xfId="0" applyFont="1"/>
    <xf numFmtId="0" fontId="4" fillId="12" borderId="4" xfId="0" applyFont="1" applyFill="1" applyBorder="1" applyAlignment="1">
      <alignment horizontal="center"/>
    </xf>
    <xf numFmtId="0" fontId="0" fillId="0" borderId="0" xfId="0" applyFill="1"/>
    <xf numFmtId="0" fontId="1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0" borderId="34" xfId="0" applyFont="1" applyBorder="1"/>
    <xf numFmtId="0" fontId="1" fillId="0" borderId="37" xfId="0" applyFont="1" applyBorder="1"/>
    <xf numFmtId="0" fontId="17" fillId="0" borderId="36" xfId="0" applyFont="1" applyBorder="1"/>
    <xf numFmtId="0" fontId="20" fillId="0" borderId="38" xfId="0" applyFont="1" applyBorder="1"/>
    <xf numFmtId="0" fontId="20" fillId="0" borderId="42" xfId="0" applyFont="1" applyBorder="1"/>
    <xf numFmtId="0" fontId="20" fillId="0" borderId="43" xfId="0" applyFont="1" applyBorder="1"/>
    <xf numFmtId="0" fontId="20" fillId="0" borderId="36" xfId="0" applyFont="1" applyBorder="1"/>
    <xf numFmtId="0" fontId="20" fillId="0" borderId="44" xfId="0" applyFont="1" applyBorder="1"/>
    <xf numFmtId="0" fontId="18" fillId="20" borderId="38" xfId="0" applyFont="1" applyFill="1" applyBorder="1" applyAlignment="1">
      <alignment horizontal="center"/>
    </xf>
    <xf numFmtId="0" fontId="19" fillId="20" borderId="39" xfId="0" applyFont="1" applyFill="1" applyBorder="1" applyAlignment="1">
      <alignment horizontal="center"/>
    </xf>
    <xf numFmtId="0" fontId="19" fillId="20" borderId="40" xfId="0" applyFont="1" applyFill="1" applyBorder="1" applyAlignment="1">
      <alignment horizontal="center"/>
    </xf>
    <xf numFmtId="0" fontId="18" fillId="24" borderId="41" xfId="0" applyFont="1" applyFill="1" applyBorder="1"/>
    <xf numFmtId="0" fontId="18" fillId="24" borderId="39" xfId="0" applyFont="1" applyFill="1" applyBorder="1"/>
    <xf numFmtId="0" fontId="18" fillId="24" borderId="43" xfId="0" applyFont="1" applyFill="1" applyBorder="1"/>
    <xf numFmtId="0" fontId="19" fillId="24" borderId="32" xfId="0" applyFont="1" applyFill="1" applyBorder="1"/>
    <xf numFmtId="0" fontId="1" fillId="25" borderId="51" xfId="0" applyFont="1" applyFill="1" applyBorder="1"/>
    <xf numFmtId="0" fontId="1" fillId="25" borderId="52" xfId="0" applyFont="1" applyFill="1" applyBorder="1"/>
    <xf numFmtId="0" fontId="1" fillId="25" borderId="53" xfId="0" applyFont="1" applyFill="1" applyBorder="1"/>
    <xf numFmtId="0" fontId="1" fillId="25" borderId="54" xfId="0" applyFont="1" applyFill="1" applyBorder="1"/>
    <xf numFmtId="0" fontId="1" fillId="25" borderId="55" xfId="0" applyFont="1" applyFill="1" applyBorder="1"/>
    <xf numFmtId="0" fontId="1" fillId="25" borderId="56" xfId="0" applyFont="1" applyFill="1" applyBorder="1"/>
    <xf numFmtId="0" fontId="5" fillId="20" borderId="29" xfId="0" applyFont="1" applyFill="1" applyBorder="1"/>
    <xf numFmtId="0" fontId="5" fillId="20" borderId="40" xfId="0" applyFont="1" applyFill="1" applyBorder="1"/>
    <xf numFmtId="0" fontId="1" fillId="25" borderId="57" xfId="0" applyFont="1" applyFill="1" applyBorder="1"/>
    <xf numFmtId="0" fontId="1" fillId="25" borderId="58" xfId="0" applyFont="1" applyFill="1" applyBorder="1"/>
    <xf numFmtId="168" fontId="9" fillId="24" borderId="37" xfId="0" applyNumberFormat="1" applyFont="1" applyFill="1" applyBorder="1" applyAlignment="1">
      <alignment horizontal="right"/>
    </xf>
    <xf numFmtId="0" fontId="3" fillId="24" borderId="60" xfId="0" applyFont="1" applyFill="1" applyBorder="1" applyAlignment="1"/>
    <xf numFmtId="168" fontId="1" fillId="24" borderId="37" xfId="0" applyNumberFormat="1" applyFont="1" applyFill="1" applyBorder="1"/>
    <xf numFmtId="0" fontId="1" fillId="24" borderId="40" xfId="0" applyFont="1" applyFill="1" applyBorder="1" applyAlignment="1"/>
    <xf numFmtId="0" fontId="1" fillId="24" borderId="29" xfId="0" applyFont="1" applyFill="1" applyBorder="1" applyAlignment="1"/>
    <xf numFmtId="0" fontId="5" fillId="20" borderId="60" xfId="0" applyFont="1" applyFill="1" applyBorder="1"/>
    <xf numFmtId="0" fontId="21" fillId="0" borderId="51" xfId="0" applyFont="1" applyFill="1" applyBorder="1"/>
    <xf numFmtId="0" fontId="21" fillId="0" borderId="52" xfId="0" applyFont="1" applyFill="1" applyBorder="1"/>
    <xf numFmtId="0" fontId="21" fillId="0" borderId="53" xfId="0" applyFont="1" applyFill="1" applyBorder="1"/>
    <xf numFmtId="0" fontId="21" fillId="0" borderId="54" xfId="0" applyFont="1" applyFill="1" applyBorder="1"/>
    <xf numFmtId="0" fontId="21" fillId="0" borderId="55" xfId="0" applyFont="1" applyFill="1" applyBorder="1"/>
    <xf numFmtId="0" fontId="21" fillId="0" borderId="56" xfId="0" applyFont="1" applyFill="1" applyBorder="1"/>
    <xf numFmtId="0" fontId="22" fillId="20" borderId="29" xfId="0" applyFont="1" applyFill="1" applyBorder="1"/>
    <xf numFmtId="0" fontId="22" fillId="20" borderId="40" xfId="0" applyFont="1" applyFill="1" applyBorder="1"/>
    <xf numFmtId="0" fontId="0" fillId="0" borderId="0" xfId="0" applyFont="1" applyBorder="1" applyAlignment="1"/>
    <xf numFmtId="0" fontId="17" fillId="0" borderId="33" xfId="0" applyFont="1" applyBorder="1"/>
    <xf numFmtId="0" fontId="17" fillId="0" borderId="0" xfId="0" applyFont="1" applyBorder="1"/>
    <xf numFmtId="0" fontId="17" fillId="0" borderId="35" xfId="0" applyFont="1" applyBorder="1"/>
    <xf numFmtId="0" fontId="16" fillId="20" borderId="29" xfId="0" applyFont="1" applyFill="1" applyBorder="1"/>
    <xf numFmtId="0" fontId="17" fillId="0" borderId="39" xfId="0" applyFont="1" applyFill="1" applyBorder="1"/>
    <xf numFmtId="0" fontId="17" fillId="0" borderId="40" xfId="0" applyFont="1" applyFill="1" applyBorder="1"/>
    <xf numFmtId="168" fontId="17" fillId="0" borderId="62" xfId="0" applyNumberFormat="1" applyFont="1" applyFill="1" applyBorder="1" applyAlignment="1">
      <alignment horizontal="right"/>
    </xf>
    <xf numFmtId="0" fontId="17" fillId="0" borderId="61" xfId="0" applyFont="1" applyFill="1" applyBorder="1" applyAlignment="1"/>
    <xf numFmtId="168" fontId="17" fillId="0" borderId="61" xfId="0" applyNumberFormat="1" applyFont="1" applyFill="1" applyBorder="1"/>
    <xf numFmtId="0" fontId="17" fillId="0" borderId="0" xfId="0" applyFont="1" applyFill="1" applyBorder="1"/>
    <xf numFmtId="0" fontId="17" fillId="0" borderId="34" xfId="0" applyFont="1" applyFill="1" applyBorder="1"/>
    <xf numFmtId="0" fontId="0" fillId="0" borderId="0" xfId="0" applyFont="1" applyFill="1" applyBorder="1" applyAlignment="1"/>
    <xf numFmtId="0" fontId="15" fillId="20" borderId="29" xfId="0" applyFont="1" applyFill="1" applyBorder="1"/>
    <xf numFmtId="0" fontId="17" fillId="0" borderId="29" xfId="0" applyFont="1" applyFill="1" applyBorder="1"/>
    <xf numFmtId="0" fontId="23" fillId="19" borderId="0" xfId="0" applyFont="1" applyFill="1" applyAlignment="1"/>
    <xf numFmtId="0" fontId="24" fillId="0" borderId="0" xfId="0" applyFont="1" applyAlignment="1"/>
    <xf numFmtId="0" fontId="25" fillId="18" borderId="6" xfId="0" applyFont="1" applyFill="1" applyBorder="1" applyAlignment="1"/>
    <xf numFmtId="0" fontId="26" fillId="0" borderId="0" xfId="0" applyFont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27" fillId="0" borderId="0" xfId="0" applyFont="1"/>
    <xf numFmtId="0" fontId="0" fillId="0" borderId="34" xfId="0" applyFont="1" applyBorder="1" applyAlignment="1"/>
    <xf numFmtId="0" fontId="1" fillId="0" borderId="38" xfId="0" applyFont="1" applyBorder="1" applyAlignment="1"/>
    <xf numFmtId="0" fontId="1" fillId="0" borderId="39" xfId="0" applyFont="1" applyBorder="1" applyAlignment="1"/>
    <xf numFmtId="0" fontId="1" fillId="0" borderId="40" xfId="0" applyFont="1" applyBorder="1" applyAlignment="1"/>
    <xf numFmtId="164" fontId="1" fillId="0" borderId="64" xfId="0" applyNumberFormat="1" applyFont="1" applyBorder="1" applyAlignment="1"/>
    <xf numFmtId="164" fontId="1" fillId="0" borderId="60" xfId="0" applyNumberFormat="1" applyFont="1" applyBorder="1" applyAlignment="1"/>
    <xf numFmtId="0" fontId="0" fillId="0" borderId="45" xfId="0" applyFont="1" applyBorder="1" applyAlignment="1"/>
    <xf numFmtId="0" fontId="1" fillId="0" borderId="45" xfId="0" applyFont="1" applyBorder="1"/>
    <xf numFmtId="164" fontId="1" fillId="0" borderId="51" xfId="0" applyNumberFormat="1" applyFont="1" applyBorder="1" applyAlignment="1"/>
    <xf numFmtId="164" fontId="1" fillId="0" borderId="52" xfId="0" applyNumberFormat="1" applyFont="1" applyBorder="1" applyAlignment="1"/>
    <xf numFmtId="164" fontId="1" fillId="0" borderId="53" xfId="0" applyNumberFormat="1" applyFont="1" applyBorder="1" applyAlignment="1"/>
    <xf numFmtId="0" fontId="1" fillId="0" borderId="51" xfId="0" applyFont="1" applyBorder="1" applyAlignment="1"/>
    <xf numFmtId="0" fontId="1" fillId="0" borderId="52" xfId="0" applyFont="1" applyBorder="1" applyAlignment="1"/>
    <xf numFmtId="0" fontId="1" fillId="0" borderId="53" xfId="0" applyFont="1" applyBorder="1" applyAlignment="1"/>
    <xf numFmtId="0" fontId="0" fillId="0" borderId="49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1" fillId="0" borderId="52" xfId="0" applyFont="1" applyBorder="1"/>
    <xf numFmtId="0" fontId="1" fillId="0" borderId="53" xfId="0" applyFont="1" applyBorder="1"/>
    <xf numFmtId="0" fontId="0" fillId="0" borderId="54" xfId="0" applyFont="1" applyBorder="1" applyAlignment="1"/>
    <xf numFmtId="0" fontId="0" fillId="0" borderId="55" xfId="0" applyFont="1" applyBorder="1" applyAlignment="1"/>
    <xf numFmtId="0" fontId="1" fillId="0" borderId="55" xfId="0" applyFont="1" applyBorder="1"/>
    <xf numFmtId="0" fontId="1" fillId="0" borderId="56" xfId="0" applyFont="1" applyBorder="1"/>
    <xf numFmtId="0" fontId="5" fillId="0" borderId="29" xfId="0" applyFont="1" applyBorder="1" applyAlignment="1"/>
    <xf numFmtId="0" fontId="5" fillId="0" borderId="40" xfId="0" applyFont="1" applyBorder="1" applyAlignment="1"/>
    <xf numFmtId="0" fontId="5" fillId="26" borderId="29" xfId="0" applyFont="1" applyFill="1" applyBorder="1" applyAlignment="1"/>
    <xf numFmtId="0" fontId="5" fillId="26" borderId="40" xfId="0" applyFont="1" applyFill="1" applyBorder="1" applyAlignment="1"/>
    <xf numFmtId="0" fontId="1" fillId="0" borderId="64" xfId="0" applyFont="1" applyBorder="1" applyAlignment="1"/>
    <xf numFmtId="0" fontId="0" fillId="0" borderId="64" xfId="0" applyFont="1" applyBorder="1" applyAlignment="1"/>
    <xf numFmtId="0" fontId="1" fillId="0" borderId="64" xfId="0" applyFont="1" applyBorder="1"/>
    <xf numFmtId="0" fontId="1" fillId="0" borderId="60" xfId="0" applyFont="1" applyBorder="1" applyAlignment="1"/>
    <xf numFmtId="0" fontId="1" fillId="0" borderId="60" xfId="0" applyFont="1" applyBorder="1"/>
    <xf numFmtId="0" fontId="15" fillId="27" borderId="38" xfId="0" applyFont="1" applyFill="1" applyBorder="1" applyAlignment="1">
      <alignment horizontal="center"/>
    </xf>
    <xf numFmtId="0" fontId="15" fillId="27" borderId="39" xfId="0" applyFont="1" applyFill="1" applyBorder="1" applyAlignment="1">
      <alignment horizontal="center"/>
    </xf>
    <xf numFmtId="0" fontId="15" fillId="27" borderId="40" xfId="0" applyFont="1" applyFill="1" applyBorder="1" applyAlignment="1">
      <alignment horizontal="center"/>
    </xf>
    <xf numFmtId="0" fontId="15" fillId="27" borderId="30" xfId="0" applyFont="1" applyFill="1" applyBorder="1" applyAlignment="1">
      <alignment horizontal="center"/>
    </xf>
    <xf numFmtId="0" fontId="15" fillId="27" borderId="31" xfId="0" applyFont="1" applyFill="1" applyBorder="1" applyAlignment="1">
      <alignment horizontal="center"/>
    </xf>
    <xf numFmtId="0" fontId="15" fillId="27" borderId="32" xfId="0" applyFont="1" applyFill="1" applyBorder="1" applyAlignment="1">
      <alignment horizontal="center"/>
    </xf>
    <xf numFmtId="0" fontId="1" fillId="0" borderId="65" xfId="0" applyFont="1" applyBorder="1"/>
    <xf numFmtId="0" fontId="1" fillId="0" borderId="66" xfId="0" applyFont="1" applyBorder="1" applyAlignment="1"/>
    <xf numFmtId="0" fontId="0" fillId="0" borderId="67" xfId="0" applyFont="1" applyBorder="1" applyAlignment="1">
      <alignment vertical="top"/>
    </xf>
    <xf numFmtId="0" fontId="5" fillId="6" borderId="63" xfId="0" applyFont="1" applyFill="1" applyBorder="1" applyAlignment="1"/>
    <xf numFmtId="0" fontId="5" fillId="0" borderId="0" xfId="0" applyFont="1" applyFill="1" applyAlignment="1"/>
    <xf numFmtId="0" fontId="5" fillId="28" borderId="13" xfId="0" applyFont="1" applyFill="1" applyBorder="1" applyAlignment="1"/>
    <xf numFmtId="0" fontId="5" fillId="28" borderId="68" xfId="0" applyFont="1" applyFill="1" applyBorder="1" applyAlignment="1"/>
    <xf numFmtId="0" fontId="5" fillId="28" borderId="29" xfId="0" applyFont="1" applyFill="1" applyBorder="1" applyAlignment="1"/>
    <xf numFmtId="0" fontId="27" fillId="0" borderId="0" xfId="0" applyFont="1" applyAlignment="1"/>
    <xf numFmtId="0" fontId="5" fillId="18" borderId="69" xfId="0" applyFont="1" applyFill="1" applyBorder="1" applyAlignment="1">
      <alignment horizontal="center"/>
    </xf>
    <xf numFmtId="0" fontId="3" fillId="0" borderId="70" xfId="0" applyFont="1" applyBorder="1"/>
    <xf numFmtId="0" fontId="3" fillId="0" borderId="71" xfId="0" applyFont="1" applyBorder="1"/>
    <xf numFmtId="0" fontId="5" fillId="17" borderId="72" xfId="0" applyFont="1" applyFill="1" applyBorder="1" applyAlignment="1"/>
    <xf numFmtId="0" fontId="5" fillId="17" borderId="73" xfId="0" applyFont="1" applyFill="1" applyBorder="1" applyAlignment="1"/>
    <xf numFmtId="0" fontId="5" fillId="17" borderId="74" xfId="0" applyFont="1" applyFill="1" applyBorder="1" applyAlignment="1"/>
    <xf numFmtId="0" fontId="1" fillId="0" borderId="75" xfId="0" applyFont="1" applyBorder="1"/>
    <xf numFmtId="0" fontId="5" fillId="17" borderId="76" xfId="0" applyFont="1" applyFill="1" applyBorder="1" applyAlignment="1"/>
    <xf numFmtId="0" fontId="1" fillId="0" borderId="77" xfId="0" applyFont="1" applyBorder="1"/>
    <xf numFmtId="0" fontId="1" fillId="0" borderId="78" xfId="0" applyFont="1" applyBorder="1"/>
    <xf numFmtId="0" fontId="9" fillId="0" borderId="39" xfId="0" applyFont="1" applyBorder="1" applyAlignment="1"/>
    <xf numFmtId="0" fontId="9" fillId="0" borderId="40" xfId="0" applyFont="1" applyBorder="1" applyAlignment="1"/>
    <xf numFmtId="0" fontId="1" fillId="0" borderId="45" xfId="0" applyFont="1" applyBorder="1" applyAlignment="1"/>
    <xf numFmtId="0" fontId="0" fillId="0" borderId="46" xfId="0" applyFont="1" applyBorder="1" applyAlignment="1"/>
    <xf numFmtId="0" fontId="0" fillId="0" borderId="49" xfId="0" applyBorder="1"/>
    <xf numFmtId="0" fontId="0" fillId="0" borderId="50" xfId="0" applyFont="1" applyBorder="1" applyAlignment="1"/>
    <xf numFmtId="0" fontId="1" fillId="0" borderId="48" xfId="0" applyFont="1" applyBorder="1"/>
    <xf numFmtId="0" fontId="1" fillId="0" borderId="47" xfId="0" applyFont="1" applyBorder="1"/>
    <xf numFmtId="0" fontId="0" fillId="27" borderId="59" xfId="0" applyFill="1" applyBorder="1"/>
    <xf numFmtId="0" fontId="5" fillId="27" borderId="41" xfId="0" applyFont="1" applyFill="1" applyBorder="1"/>
    <xf numFmtId="0" fontId="5" fillId="27" borderId="44" xfId="0" applyFont="1" applyFill="1" applyBorder="1"/>
    <xf numFmtId="0" fontId="5" fillId="26" borderId="52" xfId="0" applyFont="1" applyFill="1" applyBorder="1"/>
    <xf numFmtId="0" fontId="15" fillId="26" borderId="52" xfId="0" applyFont="1" applyFill="1" applyBorder="1"/>
    <xf numFmtId="0" fontId="15" fillId="26" borderId="53" xfId="0" applyFont="1" applyFill="1" applyBorder="1"/>
    <xf numFmtId="0" fontId="15" fillId="29" borderId="59" xfId="0" applyFont="1" applyFill="1" applyBorder="1"/>
    <xf numFmtId="0" fontId="1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</a:t>
            </a:r>
            <a:r>
              <a:rPr lang="en-GB" baseline="0"/>
              <a:t> Frontier and Capital Allocation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1.9079276377667358E-2"/>
          <c:y val="0.1004395267448602"/>
          <c:w val="0.94069865477102621"/>
          <c:h val="0.77380247459549056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4,5,6 '!$Y$81:$Y$94</c:f>
              <c:numCache>
                <c:formatCode>General</c:formatCode>
                <c:ptCount val="14"/>
                <c:pt idx="0">
                  <c:v>2.9852427536300619</c:v>
                </c:pt>
                <c:pt idx="1">
                  <c:v>1.8531747279201778</c:v>
                </c:pt>
                <c:pt idx="2">
                  <c:v>1.2457002197732432</c:v>
                </c:pt>
                <c:pt idx="3">
                  <c:v>1.0762240959944405</c:v>
                </c:pt>
                <c:pt idx="4">
                  <c:v>0.93901772233773795</c:v>
                </c:pt>
                <c:pt idx="5">
                  <c:v>0.84985253548596296</c:v>
                </c:pt>
                <c:pt idx="6">
                  <c:v>0.82379851849186381</c:v>
                </c:pt>
                <c:pt idx="7">
                  <c:v>0.83039970578125477</c:v>
                </c:pt>
                <c:pt idx="8">
                  <c:v>0.86845792776241704</c:v>
                </c:pt>
                <c:pt idx="9">
                  <c:v>0.97247401466083438</c:v>
                </c:pt>
                <c:pt idx="10">
                  <c:v>1.1199041996456545</c:v>
                </c:pt>
                <c:pt idx="11">
                  <c:v>1.4906768475612593</c:v>
                </c:pt>
                <c:pt idx="12">
                  <c:v>2.358387789452987</c:v>
                </c:pt>
                <c:pt idx="13">
                  <c:v>8.0567883346447289</c:v>
                </c:pt>
              </c:numCache>
            </c:numRef>
          </c:xVal>
          <c:yVal>
            <c:numRef>
              <c:f>'Ex 4,5,6 '!$W$81:$W$94</c:f>
              <c:numCache>
                <c:formatCode>General</c:formatCode>
                <c:ptCount val="14"/>
                <c:pt idx="0">
                  <c:v>0.74999962590721103</c:v>
                </c:pt>
                <c:pt idx="1">
                  <c:v>1.0000000022348805</c:v>
                </c:pt>
                <c:pt idx="2">
                  <c:v>1.1499999842462025</c:v>
                </c:pt>
                <c:pt idx="3">
                  <c:v>1.2000011454403583</c:v>
                </c:pt>
                <c:pt idx="4">
                  <c:v>1.2500011934314803</c:v>
                </c:pt>
                <c:pt idx="5">
                  <c:v>1.3000000017132924</c:v>
                </c:pt>
                <c:pt idx="6">
                  <c:v>1.3431706917078072</c:v>
                </c:pt>
                <c:pt idx="7">
                  <c:v>1.3647710991299253</c:v>
                </c:pt>
                <c:pt idx="8">
                  <c:v>1.4000000239538721</c:v>
                </c:pt>
                <c:pt idx="9">
                  <c:v>1.4500013999831864</c:v>
                </c:pt>
                <c:pt idx="10">
                  <c:v>1.5000014328418065</c:v>
                </c:pt>
                <c:pt idx="11">
                  <c:v>1.6000000446149847</c:v>
                </c:pt>
                <c:pt idx="12">
                  <c:v>1.8000015758810068</c:v>
                </c:pt>
                <c:pt idx="13">
                  <c:v>2.9999998679630169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D-A041-B931-C9F654E7055A}"/>
            </c:ext>
          </c:extLst>
        </c:ser>
        <c:ser>
          <c:idx val="1"/>
          <c:order val="1"/>
          <c:tx>
            <c:v>Capital Allocation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4,5,6 '!$Y$103:$Y$105</c:f>
              <c:numCache>
                <c:formatCode>General</c:formatCode>
                <c:ptCount val="3"/>
                <c:pt idx="0">
                  <c:v>0</c:v>
                </c:pt>
                <c:pt idx="1">
                  <c:v>0.83039970578125477</c:v>
                </c:pt>
                <c:pt idx="2">
                  <c:v>2</c:v>
                </c:pt>
              </c:numCache>
            </c:numRef>
          </c:xVal>
          <c:yVal>
            <c:numRef>
              <c:f>'Ex 4,5,6 '!$W$103:$W$105</c:f>
              <c:numCache>
                <c:formatCode>General</c:formatCode>
                <c:ptCount val="3"/>
                <c:pt idx="0">
                  <c:v>5.0000000000000001E-4</c:v>
                </c:pt>
                <c:pt idx="1">
                  <c:v>1.3647710991299253</c:v>
                </c:pt>
                <c:pt idx="2">
                  <c:v>3.2863178769376971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D-A041-B931-C9F654E7055A}"/>
            </c:ext>
          </c:extLst>
        </c:ser>
        <c:ser>
          <c:idx val="2"/>
          <c:order val="2"/>
          <c:tx>
            <c:v>MPV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 4,5,6 '!$Y$87</c:f>
              <c:numCache>
                <c:formatCode>General</c:formatCode>
                <c:ptCount val="1"/>
                <c:pt idx="0">
                  <c:v>0.82379851849186381</c:v>
                </c:pt>
              </c:numCache>
            </c:numRef>
          </c:xVal>
          <c:yVal>
            <c:numRef>
              <c:f>'Ex 4,5,6 '!$W$87</c:f>
              <c:numCache>
                <c:formatCode>General</c:formatCode>
                <c:ptCount val="1"/>
                <c:pt idx="0">
                  <c:v>1.3431706917078072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D-A041-B931-C9F654E7055A}"/>
            </c:ext>
          </c:extLst>
        </c:ser>
        <c:ser>
          <c:idx val="3"/>
          <c:order val="3"/>
          <c:tx>
            <c:v>Optimal Portfolio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 4,5,6 '!$Y$88</c:f>
              <c:numCache>
                <c:formatCode>General</c:formatCode>
                <c:ptCount val="1"/>
                <c:pt idx="0">
                  <c:v>0.83039970578125477</c:v>
                </c:pt>
              </c:numCache>
            </c:numRef>
          </c:xVal>
          <c:yVal>
            <c:numRef>
              <c:f>'Ex 4,5,6 '!$W$88</c:f>
              <c:numCache>
                <c:formatCode>General</c:formatCode>
                <c:ptCount val="1"/>
                <c:pt idx="0">
                  <c:v>1.3647710991299253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D-A041-B931-C9F654E7055A}"/>
            </c:ext>
          </c:extLst>
        </c:ser>
        <c:ser>
          <c:idx val="4"/>
          <c:order val="4"/>
          <c:tx>
            <c:v>Risk Free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 4,5,6 '!$Y$103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'Ex 4,5,6 '!$W$103</c:f>
              <c:numCache>
                <c:formatCode>General</c:formatCode>
                <c:ptCount val="1"/>
                <c:pt idx="0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D-A041-B931-C9F654E7055A}"/>
            </c:ext>
          </c:extLst>
        </c:ser>
        <c:ser>
          <c:idx val="5"/>
          <c:order val="5"/>
          <c:tx>
            <c:v>XLI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 4,5,6 '!$D$71</c:f>
              <c:numCache>
                <c:formatCode>General</c:formatCode>
                <c:ptCount val="1"/>
                <c:pt idx="0">
                  <c:v>0.92918266863817556</c:v>
                </c:pt>
              </c:numCache>
            </c:numRef>
          </c:xVal>
          <c:yVal>
            <c:numRef>
              <c:f>'Ex 4,5,6 '!$B$71</c:f>
              <c:numCache>
                <c:formatCode>General</c:formatCode>
                <c:ptCount val="1"/>
                <c:pt idx="0">
                  <c:v>1.4099267577514565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0D-A041-B931-C9F654E7055A}"/>
            </c:ext>
          </c:extLst>
        </c:ser>
        <c:ser>
          <c:idx val="6"/>
          <c:order val="6"/>
          <c:tx>
            <c:v>XLF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 4,5,6 '!$T$71</c:f>
              <c:numCache>
                <c:formatCode>General</c:formatCode>
                <c:ptCount val="1"/>
                <c:pt idx="0">
                  <c:v>1.0665389639984368</c:v>
                </c:pt>
              </c:numCache>
            </c:numRef>
          </c:xVal>
          <c:yVal>
            <c:numRef>
              <c:f>'Ex 4,5,6 '!$R$71</c:f>
              <c:numCache>
                <c:formatCode>General</c:formatCode>
                <c:ptCount val="1"/>
                <c:pt idx="0">
                  <c:v>1.4809491267805968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0D-A041-B931-C9F654E7055A}"/>
            </c:ext>
          </c:extLst>
        </c:ser>
        <c:ser>
          <c:idx val="7"/>
          <c:order val="7"/>
          <c:tx>
            <c:v>XLE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 4,5,6 '!$AH$71</c:f>
              <c:numCache>
                <c:formatCode>General</c:formatCode>
                <c:ptCount val="1"/>
                <c:pt idx="0">
                  <c:v>4.0685216048000479</c:v>
                </c:pt>
              </c:numCache>
            </c:numRef>
          </c:xVal>
          <c:yVal>
            <c:numRef>
              <c:f>'Ex 4,5,6 '!$AF$71</c:f>
              <c:numCache>
                <c:formatCode>General</c:formatCode>
                <c:ptCount val="1"/>
                <c:pt idx="0">
                  <c:v>2.0762539595872611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0D-A041-B931-C9F654E7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28384"/>
        <c:axId val="1517507136"/>
      </c:scatterChart>
      <c:valAx>
        <c:axId val="1021928384"/>
        <c:scaling>
          <c:orientation val="minMax"/>
          <c:max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17507136"/>
        <c:crosses val="autoZero"/>
        <c:crossBetween val="midCat"/>
      </c:valAx>
      <c:valAx>
        <c:axId val="1517507136"/>
        <c:scaling>
          <c:orientation val="minMax"/>
          <c:max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19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Security</a:t>
            </a:r>
            <a:r>
              <a:rPr lang="en-GB" baseline="0"/>
              <a:t> Market 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Security Market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7,8,9 '!$C$152:$C$154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'Ex 7,8,9 '!$D$152:$D$154</c:f>
              <c:numCache>
                <c:formatCode>General</c:formatCode>
                <c:ptCount val="3"/>
                <c:pt idx="0">
                  <c:v>5.0000000000000001E-4</c:v>
                </c:pt>
                <c:pt idx="1">
                  <c:v>1.3431022585488441</c:v>
                </c:pt>
                <c:pt idx="2">
                  <c:v>2.0144033878232666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5D45-8FD8-7D1DE89EC0F6}"/>
            </c:ext>
          </c:extLst>
        </c:ser>
        <c:ser>
          <c:idx val="1"/>
          <c:order val="1"/>
          <c:tx>
            <c:v>Risk Free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7,8,9 '!$C$152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'Ex 7,8,9 '!$D$152</c:f>
              <c:numCache>
                <c:formatCode>General</c:formatCode>
                <c:ptCount val="1"/>
                <c:pt idx="0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6-5D45-8FD8-7D1DE89EC0F6}"/>
            </c:ext>
          </c:extLst>
        </c:ser>
        <c:ser>
          <c:idx val="2"/>
          <c:order val="2"/>
          <c:tx>
            <c:v>SPY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 7,8,9 '!$C$153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 7,8,9 '!$D$153</c:f>
              <c:numCache>
                <c:formatCode>General</c:formatCode>
                <c:ptCount val="1"/>
                <c:pt idx="0">
                  <c:v>1.3431022585488441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6-5D45-8FD8-7D1DE89EC0F6}"/>
            </c:ext>
          </c:extLst>
        </c:ser>
        <c:ser>
          <c:idx val="3"/>
          <c:order val="3"/>
          <c:tx>
            <c:v>AAPL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 7,8,9 '!$C$161</c:f>
              <c:numCache>
                <c:formatCode>General</c:formatCode>
                <c:ptCount val="1"/>
                <c:pt idx="0">
                  <c:v>1.2108228220242607</c:v>
                </c:pt>
              </c:numCache>
            </c:numRef>
          </c:xVal>
          <c:yVal>
            <c:numRef>
              <c:f>'Ex 7,8,9 '!$D$161</c:f>
              <c:numCache>
                <c:formatCode>General</c:formatCode>
                <c:ptCount val="1"/>
                <c:pt idx="0">
                  <c:v>2.158323481078936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76-5D45-8FD8-7D1DE89EC0F6}"/>
            </c:ext>
          </c:extLst>
        </c:ser>
        <c:ser>
          <c:idx val="4"/>
          <c:order val="4"/>
          <c:tx>
            <c:v>GOOG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 7,8,9 '!$C$162</c:f>
              <c:numCache>
                <c:formatCode>General</c:formatCode>
                <c:ptCount val="1"/>
                <c:pt idx="0">
                  <c:v>1.0522223298874771</c:v>
                </c:pt>
              </c:numCache>
            </c:numRef>
          </c:xVal>
          <c:yVal>
            <c:numRef>
              <c:f>'Ex 7,8,9 '!$D$162</c:f>
              <c:numCache>
                <c:formatCode>General</c:formatCode>
                <c:ptCount val="1"/>
                <c:pt idx="0">
                  <c:v>1.6938699240644626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6-5D45-8FD8-7D1DE89E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8271"/>
        <c:axId val="1093511760"/>
      </c:scatterChart>
      <c:valAx>
        <c:axId val="131728271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93511760"/>
        <c:crosses val="autoZero"/>
        <c:crossBetween val="midCat"/>
      </c:valAx>
      <c:valAx>
        <c:axId val="10935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Return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172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1486202</xdr:colOff>
      <xdr:row>78</xdr:row>
      <xdr:rowOff>75595</xdr:rowOff>
    </xdr:from>
    <xdr:to>
      <xdr:col>33</xdr:col>
      <xdr:colOff>1028095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3DDE0-3A96-6646-A6D2-C07CD1BB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0.06426</cdr:x>
      <cdr:y>0.72645</cdr:y>
    </cdr:from>
    <cdr:to>
      <cdr:x>0.13051</cdr:x>
      <cdr:y>0.77312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CC834C-C426-7643-898A-693B38C2C487}"/>
            </a:ext>
          </a:extLst>
        </cdr:cNvPr>
        <cdr:cNvSpPr txBox="1"/>
      </cdr:nvSpPr>
      <cdr:spPr>
        <a:xfrm xmlns:a="http://schemas.openxmlformats.org/drawingml/2006/main">
          <a:off x="588221" y="3406920"/>
          <a:ext cx="606545" cy="218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5"/>
              </a:solidFill>
            </a:rPr>
            <a:t>RF</a:t>
          </a:r>
        </a:p>
      </cdr:txBody>
    </cdr:sp>
  </cdr:relSizeAnchor>
  <cdr:relSizeAnchor xmlns:cdr="http://schemas.openxmlformats.org/drawingml/2006/chartDrawing">
    <cdr:from>
      <cdr:x>0.11795</cdr:x>
      <cdr:y>0.30589</cdr:y>
    </cdr:from>
    <cdr:to>
      <cdr:x>0.30513</cdr:x>
      <cdr:y>0.36922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B46FC6-8993-8B4E-B43B-1F661912E639}"/>
            </a:ext>
          </a:extLst>
        </cdr:cNvPr>
        <cdr:cNvSpPr txBox="1"/>
      </cdr:nvSpPr>
      <cdr:spPr>
        <a:xfrm xmlns:a="http://schemas.openxmlformats.org/drawingml/2006/main">
          <a:off x="1079768" y="1434551"/>
          <a:ext cx="1713489" cy="297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Optimal</a:t>
          </a:r>
          <a:r>
            <a:rPr lang="en-GB" sz="1100" baseline="0">
              <a:solidFill>
                <a:srgbClr val="00B050"/>
              </a:solidFill>
            </a:rPr>
            <a:t> Portofolio</a:t>
          </a:r>
          <a:endParaRPr lang="en-GB" sz="11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0.19318</cdr:x>
      <cdr:y>0.35257</cdr:y>
    </cdr:from>
    <cdr:to>
      <cdr:x>0.25447</cdr:x>
      <cdr:y>0.39924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8A26AF5-29B1-FA41-9D06-40BAED341695}"/>
            </a:ext>
          </a:extLst>
        </cdr:cNvPr>
        <cdr:cNvSpPr txBox="1"/>
      </cdr:nvSpPr>
      <cdr:spPr>
        <a:xfrm xmlns:a="http://schemas.openxmlformats.org/drawingml/2006/main">
          <a:off x="1768417" y="1653489"/>
          <a:ext cx="561054" cy="218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3">
                  <a:lumMod val="75000"/>
                </a:schemeClr>
              </a:solidFill>
            </a:rPr>
            <a:t>MPV</a:t>
          </a:r>
        </a:p>
      </cdr:txBody>
    </cdr:sp>
  </cdr:relSizeAnchor>
  <cdr:relSizeAnchor xmlns:cdr="http://schemas.openxmlformats.org/drawingml/2006/chartDrawing">
    <cdr:from>
      <cdr:x>0.27448</cdr:x>
      <cdr:y>0.33607</cdr:y>
    </cdr:from>
    <cdr:to>
      <cdr:x>0.38056</cdr:x>
      <cdr:y>0.43657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0A7351B-EB4B-5D45-A129-C1F4BB7316DD}"/>
            </a:ext>
          </a:extLst>
        </cdr:cNvPr>
        <cdr:cNvSpPr txBox="1"/>
      </cdr:nvSpPr>
      <cdr:spPr>
        <a:xfrm xmlns:a="http://schemas.openxmlformats.org/drawingml/2006/main">
          <a:off x="2509623" y="1310506"/>
          <a:ext cx="969875" cy="391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6"/>
              </a:solidFill>
            </a:rPr>
            <a:t>XLI</a:t>
          </a:r>
        </a:p>
      </cdr:txBody>
    </cdr:sp>
  </cdr:relSizeAnchor>
  <cdr:relSizeAnchor xmlns:cdr="http://schemas.openxmlformats.org/drawingml/2006/chartDrawing">
    <cdr:from>
      <cdr:x>0.28694</cdr:x>
      <cdr:y>0.26462</cdr:y>
    </cdr:from>
    <cdr:to>
      <cdr:x>0.35312</cdr:x>
      <cdr:y>0.31431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1530132-ED46-154A-A2C9-D7471082C569}"/>
            </a:ext>
          </a:extLst>
        </cdr:cNvPr>
        <cdr:cNvSpPr txBox="1"/>
      </cdr:nvSpPr>
      <cdr:spPr>
        <a:xfrm xmlns:a="http://schemas.openxmlformats.org/drawingml/2006/main">
          <a:off x="2626733" y="1241009"/>
          <a:ext cx="605871" cy="233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2060"/>
              </a:solidFill>
            </a:rPr>
            <a:t>XLF</a:t>
          </a:r>
        </a:p>
      </cdr:txBody>
    </cdr:sp>
  </cdr:relSizeAnchor>
  <cdr:relSizeAnchor xmlns:cdr="http://schemas.openxmlformats.org/drawingml/2006/chartDrawing">
    <cdr:from>
      <cdr:x>0.91338</cdr:x>
      <cdr:y>0.15164</cdr:y>
    </cdr:from>
    <cdr:to>
      <cdr:x>0.97605</cdr:x>
      <cdr:y>0.2026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793BF06E-B00A-7143-9B11-3CF95212D08C}"/>
            </a:ext>
          </a:extLst>
        </cdr:cNvPr>
        <cdr:cNvSpPr txBox="1"/>
      </cdr:nvSpPr>
      <cdr:spPr>
        <a:xfrm xmlns:a="http://schemas.openxmlformats.org/drawingml/2006/main">
          <a:off x="8338853" y="705944"/>
          <a:ext cx="572198" cy="237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0.89962</cdr:x>
      <cdr:y>0.14864</cdr:y>
    </cdr:from>
    <cdr:to>
      <cdr:x>0.97299</cdr:x>
      <cdr:y>0.2026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0BF1E78-C310-0644-9DBA-1E373322FDAA}"/>
            </a:ext>
          </a:extLst>
        </cdr:cNvPr>
        <cdr:cNvSpPr txBox="1"/>
      </cdr:nvSpPr>
      <cdr:spPr>
        <a:xfrm xmlns:a="http://schemas.openxmlformats.org/drawingml/2006/main">
          <a:off x="8213248" y="691988"/>
          <a:ext cx="669890" cy="251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C00000"/>
              </a:solidFill>
            </a:rPr>
            <a:t>XLE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147</xdr:row>
      <xdr:rowOff>50800</xdr:rowOff>
    </xdr:from>
    <xdr:to>
      <xdr:col>8</xdr:col>
      <xdr:colOff>863600</xdr:colOff>
      <xdr:row>163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D54BC-039A-1C4E-8207-4C2EAE146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0.63912</cdr:x>
      <cdr:y>0.34764</cdr:y>
    </cdr:from>
    <cdr:to>
      <cdr:x>0.72759</cdr:x>
      <cdr:y>0.40773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C5889-74B4-7A4A-80C6-86171EB13CC9}"/>
            </a:ext>
          </a:extLst>
        </cdr:cNvPr>
        <cdr:cNvSpPr txBox="1"/>
      </cdr:nvSpPr>
      <cdr:spPr>
        <a:xfrm xmlns:a="http://schemas.openxmlformats.org/drawingml/2006/main">
          <a:off x="3486150" y="1028700"/>
          <a:ext cx="4826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C000"/>
              </a:solidFill>
            </a:rPr>
            <a:t>SPY</a:t>
          </a:r>
        </a:p>
      </cdr:txBody>
    </cdr:sp>
  </cdr:relSizeAnchor>
  <cdr:relSizeAnchor xmlns:cdr="http://schemas.openxmlformats.org/drawingml/2006/chartDrawing">
    <cdr:from>
      <cdr:x>0.68568</cdr:x>
      <cdr:y>0.24464</cdr:y>
    </cdr:from>
    <cdr:to>
      <cdr:x>0.82072</cdr:x>
      <cdr:y>0.32618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DDE4C2-9754-8747-A46B-F753E06B6D1D}"/>
            </a:ext>
          </a:extLst>
        </cdr:cNvPr>
        <cdr:cNvSpPr txBox="1"/>
      </cdr:nvSpPr>
      <cdr:spPr>
        <a:xfrm xmlns:a="http://schemas.openxmlformats.org/drawingml/2006/main">
          <a:off x="3740150" y="7239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5"/>
              </a:solidFill>
            </a:rPr>
            <a:t>GOOG</a:t>
          </a:r>
        </a:p>
      </cdr:txBody>
    </cdr:sp>
  </cdr:relSizeAnchor>
  <cdr:relSizeAnchor xmlns:cdr="http://schemas.openxmlformats.org/drawingml/2006/chartDrawing">
    <cdr:from>
      <cdr:x>0.79045</cdr:x>
      <cdr:y>0.14592</cdr:y>
    </cdr:from>
    <cdr:to>
      <cdr:x>0.89057</cdr:x>
      <cdr:y>0.20601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D0111D5-BEAE-3C48-A7DB-4E2A0D3FBF70}"/>
            </a:ext>
          </a:extLst>
        </cdr:cNvPr>
        <cdr:cNvSpPr txBox="1"/>
      </cdr:nvSpPr>
      <cdr:spPr>
        <a:xfrm xmlns:a="http://schemas.openxmlformats.org/drawingml/2006/main">
          <a:off x="4311650" y="431800"/>
          <a:ext cx="5461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AAPL</a:t>
          </a:r>
        </a:p>
      </cdr:txBody>
    </cdr:sp>
  </cdr:relSizeAnchor>
  <cdr:relSizeAnchor xmlns:cdr="http://schemas.openxmlformats.org/drawingml/2006/chartDrawing">
    <cdr:from>
      <cdr:x>0.09895</cdr:x>
      <cdr:y>0.62661</cdr:y>
    </cdr:from>
    <cdr:to>
      <cdr:x>0.1851</cdr:x>
      <cdr:y>0.6867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8DB15F7-B5FA-6648-9706-6496216D85B9}"/>
            </a:ext>
          </a:extLst>
        </cdr:cNvPr>
        <cdr:cNvSpPr txBox="1"/>
      </cdr:nvSpPr>
      <cdr:spPr>
        <a:xfrm xmlns:a="http://schemas.openxmlformats.org/drawingml/2006/main">
          <a:off x="539750" y="1854200"/>
          <a:ext cx="4699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RF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Ex%204,5,6%20Colored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iaturdean/Desktop/finance%202/cale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iaturdean/Desktop/finance%202/s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of Ex 4,5,6 Colore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Y"/>
      <sheetName val="TLT"/>
      <sheetName val="EX 123 Colored"/>
      <sheetName val="Ex 4,5,6 Colored"/>
      <sheetName val="EX 789"/>
      <sheetName val="EX 123"/>
      <sheetName val="SPY + TLT monthly"/>
      <sheetName val="XLI + XLF + XLE Monthly"/>
      <sheetName val="__Solver__"/>
      <sheetName val="__Solver___conflict865425848"/>
      <sheetName val="__Solver___conflict76089729"/>
      <sheetName val="__Solver___conflict2082398062"/>
      <sheetName val="__Solver___conflict699289283"/>
      <sheetName val="__Solver___conflict441369411"/>
      <sheetName val="__Solver___conflict1813317767"/>
      <sheetName val="__Solver___conflict1752963733"/>
      <sheetName val="__Solver___conflict219470360"/>
      <sheetName val="XLI"/>
      <sheetName val="XLF"/>
      <sheetName val="XLE"/>
      <sheetName val="AAPL"/>
      <sheetName val="GOOG"/>
      <sheetName val="Scratch pap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Y"/>
      <sheetName val="TLT"/>
      <sheetName val="EX 123 Colored"/>
      <sheetName val="Ex 4,5,6 Colored"/>
      <sheetName val="EX 789"/>
      <sheetName val="EX 123"/>
      <sheetName val="SPY + TLT monthly"/>
      <sheetName val="XLI + XLF + XLE Monthly"/>
      <sheetName val="__Solver__"/>
      <sheetName val="__Solver___conflict865425848"/>
      <sheetName val="__Solver___conflict76089729"/>
      <sheetName val="__Solver___conflict2082398062"/>
      <sheetName val="__Solver___conflict699289283"/>
      <sheetName val="__Solver___conflict441369411"/>
      <sheetName val="__Solver___conflict1813317767"/>
      <sheetName val="__Solver___conflict1752963733"/>
      <sheetName val="__Solver___conflict219470360"/>
      <sheetName val="XLI"/>
      <sheetName val="XLF"/>
      <sheetName val="XLE"/>
      <sheetName val="AAPL"/>
      <sheetName val="GOOG"/>
      <sheetName val="Scratch pap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2"/>
  <sheetViews>
    <sheetView tabSelected="1" topLeftCell="A39" workbookViewId="0">
      <selection activeCell="I87" sqref="I87"/>
    </sheetView>
  </sheetViews>
  <sheetFormatPr baseColWidth="10" defaultColWidth="14.5" defaultRowHeight="15.75" customHeight="1"/>
  <cols>
    <col min="1" max="1" width="21.6640625" customWidth="1"/>
    <col min="2" max="2" width="15.5" customWidth="1"/>
    <col min="3" max="3" width="15.1640625" customWidth="1"/>
    <col min="4" max="4" width="14" customWidth="1"/>
    <col min="5" max="5" width="17.5" customWidth="1"/>
    <col min="6" max="6" width="18.6640625" customWidth="1"/>
    <col min="7" max="7" width="15.5" customWidth="1"/>
    <col min="8" max="8" width="16.6640625" customWidth="1"/>
    <col min="9" max="9" width="20.1640625" customWidth="1"/>
    <col min="10" max="10" width="21.33203125" customWidth="1"/>
    <col min="11" max="11" width="20.33203125" customWidth="1"/>
    <col min="14" max="14" width="17.5" customWidth="1"/>
    <col min="18" max="18" width="17.1640625" customWidth="1"/>
    <col min="21" max="21" width="18.33203125" customWidth="1"/>
    <col min="22" max="22" width="20.5" customWidth="1"/>
    <col min="23" max="23" width="17.6640625" customWidth="1"/>
    <col min="24" max="24" width="16.33203125" customWidth="1"/>
    <col min="28" max="28" width="15.6640625" customWidth="1"/>
  </cols>
  <sheetData>
    <row r="1" spans="1:28">
      <c r="A1" s="2"/>
      <c r="B1" s="3"/>
      <c r="C1" s="3"/>
      <c r="D1" s="3"/>
      <c r="E1" s="3"/>
      <c r="F1" s="3"/>
      <c r="G1" s="3"/>
      <c r="H1" s="3"/>
      <c r="I1" s="3"/>
      <c r="J1" s="3"/>
      <c r="K1" s="3"/>
      <c r="N1" s="1"/>
    </row>
    <row r="2" spans="1:28">
      <c r="A2" s="121" t="s">
        <v>7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  <c r="N2" s="124" t="s">
        <v>8</v>
      </c>
      <c r="O2" s="122"/>
      <c r="P2" s="122"/>
      <c r="Q2" s="122"/>
      <c r="R2" s="122"/>
      <c r="S2" s="122"/>
      <c r="T2" s="122"/>
      <c r="U2" s="122"/>
      <c r="V2" s="122"/>
      <c r="W2" s="122"/>
      <c r="X2" s="123"/>
      <c r="AB2" s="4" t="s">
        <v>9</v>
      </c>
    </row>
    <row r="3" spans="1:28" ht="15.7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10</v>
      </c>
      <c r="I3" s="5" t="s">
        <v>11</v>
      </c>
      <c r="J3" s="5" t="s">
        <v>12</v>
      </c>
      <c r="K3" s="5" t="s">
        <v>13</v>
      </c>
      <c r="N3" s="6" t="s">
        <v>0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U3" s="7" t="s">
        <v>10</v>
      </c>
      <c r="V3" s="6" t="s">
        <v>14</v>
      </c>
      <c r="W3" s="6" t="s">
        <v>15</v>
      </c>
      <c r="X3" s="6" t="s">
        <v>13</v>
      </c>
      <c r="AB3" s="8" t="s">
        <v>16</v>
      </c>
    </row>
    <row r="4" spans="1:28" ht="15.75" customHeight="1">
      <c r="A4" s="9"/>
      <c r="B4" s="9"/>
      <c r="C4" s="10"/>
      <c r="D4" s="9"/>
      <c r="E4" s="9"/>
      <c r="F4" s="9"/>
      <c r="G4" s="9"/>
      <c r="H4" s="9"/>
      <c r="I4" s="9"/>
      <c r="J4" s="9"/>
      <c r="K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B4" s="11"/>
    </row>
    <row r="5" spans="1:28" ht="15.75" customHeight="1">
      <c r="A5" s="12">
        <v>42674</v>
      </c>
      <c r="B5" s="13">
        <v>212.929993</v>
      </c>
      <c r="C5" s="14">
        <v>213.19000199999999</v>
      </c>
      <c r="D5" s="13">
        <v>212.36000100000001</v>
      </c>
      <c r="E5" s="13">
        <v>212.550003</v>
      </c>
      <c r="F5" s="13">
        <v>194.072723</v>
      </c>
      <c r="G5" s="13">
        <v>61272500</v>
      </c>
      <c r="H5" s="11"/>
      <c r="I5" s="11"/>
      <c r="J5" s="11"/>
      <c r="K5" s="11"/>
      <c r="N5" s="12">
        <v>42674</v>
      </c>
      <c r="O5" s="13">
        <v>130.88999899999999</v>
      </c>
      <c r="P5" s="13">
        <v>131.28999300000001</v>
      </c>
      <c r="Q5" s="13">
        <v>130.71000699999999</v>
      </c>
      <c r="R5" s="13">
        <v>131.25</v>
      </c>
      <c r="S5" s="13">
        <v>117.659058</v>
      </c>
      <c r="T5" s="13">
        <v>7047500</v>
      </c>
      <c r="U5" s="11"/>
      <c r="V5" s="11"/>
      <c r="W5" s="11"/>
      <c r="X5" s="11"/>
      <c r="AB5" s="11"/>
    </row>
    <row r="6" spans="1:28" ht="15.75" customHeight="1">
      <c r="A6" s="12">
        <v>42704</v>
      </c>
      <c r="B6" s="13">
        <v>221.63000500000001</v>
      </c>
      <c r="C6" s="14">
        <v>221.820007</v>
      </c>
      <c r="D6" s="13">
        <v>220.30999800000001</v>
      </c>
      <c r="E6" s="13">
        <v>220.38000500000001</v>
      </c>
      <c r="F6" s="13">
        <v>201.222092</v>
      </c>
      <c r="G6" s="13">
        <v>113291800</v>
      </c>
      <c r="H6" s="11">
        <f t="shared" ref="H6:H65" si="0">(F6-F5)/F5</f>
        <v>3.6838608174730496E-2</v>
      </c>
      <c r="I6" s="11">
        <f t="shared" ref="I6:I65" si="1">POWER(H6+1,12)</f>
        <v>1.5435969965642482</v>
      </c>
      <c r="J6" s="11">
        <f t="shared" ref="J6:J65" si="2">I6-$B$69</f>
        <v>0.20049473801540407</v>
      </c>
      <c r="K6" s="11">
        <f t="shared" ref="K6:K65" si="3">POWER(J6,2)</f>
        <v>4.0198139971865512E-2</v>
      </c>
      <c r="N6" s="12">
        <v>42704</v>
      </c>
      <c r="O6" s="13">
        <v>119.970001</v>
      </c>
      <c r="P6" s="13">
        <v>121.010002</v>
      </c>
      <c r="Q6" s="13">
        <v>119.480003</v>
      </c>
      <c r="R6" s="13">
        <v>120.239998</v>
      </c>
      <c r="S6" s="13">
        <v>107.994827</v>
      </c>
      <c r="T6" s="13">
        <v>21163500</v>
      </c>
      <c r="U6" s="11">
        <f t="shared" ref="U6:U65" si="4">(S6-S5)/S5</f>
        <v>-8.2137586041186914E-2</v>
      </c>
      <c r="V6" s="11">
        <f t="shared" ref="V6:V65" si="5">POWER(1+U6,12)</f>
        <v>0.35754526643244322</v>
      </c>
      <c r="W6" s="11">
        <f t="shared" ref="W6:W65" si="6">V6-$O$69</f>
        <v>-0.78929642684163204</v>
      </c>
      <c r="X6" s="11">
        <f t="shared" ref="X6:X65" si="7">POWER(W6,2)</f>
        <v>0.62298884942496779</v>
      </c>
      <c r="AB6" s="11">
        <f t="shared" ref="AB6:AB65" si="8">J6*W6</f>
        <v>-0.15824978031610756</v>
      </c>
    </row>
    <row r="7" spans="1:28" ht="15.75" customHeight="1">
      <c r="A7" s="12">
        <v>42734</v>
      </c>
      <c r="B7" s="13">
        <v>224.729996</v>
      </c>
      <c r="C7" s="14">
        <v>224.83000200000001</v>
      </c>
      <c r="D7" s="13">
        <v>222.729996</v>
      </c>
      <c r="E7" s="13">
        <v>223.529999</v>
      </c>
      <c r="F7" s="13">
        <v>205.30122399999999</v>
      </c>
      <c r="G7" s="13">
        <v>108998300</v>
      </c>
      <c r="H7" s="11">
        <f t="shared" si="0"/>
        <v>2.0271790037845284E-2</v>
      </c>
      <c r="I7" s="11">
        <f t="shared" si="1"/>
        <v>1.2723029839440689</v>
      </c>
      <c r="J7" s="11">
        <f t="shared" si="2"/>
        <v>-7.0799274604775198E-2</v>
      </c>
      <c r="K7" s="11">
        <f t="shared" si="3"/>
        <v>5.0125372845623659E-3</v>
      </c>
      <c r="N7" s="12">
        <v>42734</v>
      </c>
      <c r="O7" s="13">
        <v>118.779999</v>
      </c>
      <c r="P7" s="13">
        <v>119.650002</v>
      </c>
      <c r="Q7" s="13">
        <v>118.720001</v>
      </c>
      <c r="R7" s="13">
        <v>119.129997</v>
      </c>
      <c r="S7" s="13">
        <v>107.495239</v>
      </c>
      <c r="T7" s="13">
        <v>10613900</v>
      </c>
      <c r="U7" s="11">
        <f t="shared" si="4"/>
        <v>-4.6260363933913499E-3</v>
      </c>
      <c r="V7" s="11">
        <f t="shared" si="5"/>
        <v>0.9458784227483471</v>
      </c>
      <c r="W7" s="11">
        <f t="shared" si="6"/>
        <v>-0.20096327052572815</v>
      </c>
      <c r="X7" s="11">
        <f t="shared" si="7"/>
        <v>4.0386236100396995E-2</v>
      </c>
      <c r="AB7" s="11">
        <f t="shared" si="8"/>
        <v>1.4228053775424753E-2</v>
      </c>
    </row>
    <row r="8" spans="1:28" ht="15.75" customHeight="1">
      <c r="A8" s="12">
        <v>42766</v>
      </c>
      <c r="B8" s="13">
        <v>226.979996</v>
      </c>
      <c r="C8" s="14">
        <v>227.60000600000001</v>
      </c>
      <c r="D8" s="13">
        <v>226.320007</v>
      </c>
      <c r="E8" s="13">
        <v>227.529999</v>
      </c>
      <c r="F8" s="13">
        <v>208.97500600000001</v>
      </c>
      <c r="G8" s="13">
        <v>75880800</v>
      </c>
      <c r="H8" s="11">
        <f t="shared" si="0"/>
        <v>1.7894593750692966E-2</v>
      </c>
      <c r="I8" s="11">
        <f t="shared" si="1"/>
        <v>1.2371822853596126</v>
      </c>
      <c r="J8" s="11">
        <f t="shared" si="2"/>
        <v>-0.10591997318923152</v>
      </c>
      <c r="K8" s="11">
        <f t="shared" si="3"/>
        <v>1.1219040720407523E-2</v>
      </c>
      <c r="N8" s="12">
        <v>42766</v>
      </c>
      <c r="O8" s="13">
        <v>119.33000199999999</v>
      </c>
      <c r="P8" s="13">
        <v>120.400002</v>
      </c>
      <c r="Q8" s="13">
        <v>119.25</v>
      </c>
      <c r="R8" s="13">
        <v>120.099998</v>
      </c>
      <c r="S8" s="13">
        <v>108.370537</v>
      </c>
      <c r="T8" s="13">
        <v>13298500</v>
      </c>
      <c r="U8" s="11">
        <f t="shared" si="4"/>
        <v>8.142667602236791E-3</v>
      </c>
      <c r="V8" s="11">
        <f t="shared" si="5"/>
        <v>1.1022089906568664</v>
      </c>
      <c r="W8" s="11">
        <f t="shared" si="6"/>
        <v>-4.4632702617208864E-2</v>
      </c>
      <c r="X8" s="11">
        <f t="shared" si="7"/>
        <v>1.9920781429162027E-3</v>
      </c>
      <c r="AB8" s="11">
        <f t="shared" si="8"/>
        <v>4.7274946645777067E-3</v>
      </c>
    </row>
    <row r="9" spans="1:28" ht="15.75" customHeight="1">
      <c r="A9" s="12">
        <v>42794</v>
      </c>
      <c r="B9" s="13">
        <v>236.66999799999999</v>
      </c>
      <c r="C9" s="14">
        <v>236.949997</v>
      </c>
      <c r="D9" s="13">
        <v>236.020004</v>
      </c>
      <c r="E9" s="13">
        <v>236.470001</v>
      </c>
      <c r="F9" s="13">
        <v>217.18597399999999</v>
      </c>
      <c r="G9" s="13">
        <v>96961900</v>
      </c>
      <c r="H9" s="11">
        <f t="shared" si="0"/>
        <v>3.9291627057065279E-2</v>
      </c>
      <c r="I9" s="11">
        <f t="shared" si="1"/>
        <v>1.587995039384968</v>
      </c>
      <c r="J9" s="11">
        <f t="shared" si="2"/>
        <v>0.24489278083612387</v>
      </c>
      <c r="K9" s="11">
        <f t="shared" si="3"/>
        <v>5.9972474105649799E-2</v>
      </c>
      <c r="N9" s="12">
        <v>42794</v>
      </c>
      <c r="O9" s="13">
        <v>121.5</v>
      </c>
      <c r="P9" s="13">
        <v>122.08000199999999</v>
      </c>
      <c r="Q9" s="13">
        <v>121.32</v>
      </c>
      <c r="R9" s="13">
        <v>121.739998</v>
      </c>
      <c r="S9" s="13">
        <v>110.087784</v>
      </c>
      <c r="T9" s="13">
        <v>8410500</v>
      </c>
      <c r="U9" s="11">
        <f t="shared" si="4"/>
        <v>1.5846068936615127E-2</v>
      </c>
      <c r="V9" s="11">
        <f t="shared" si="5"/>
        <v>1.2076326658516234</v>
      </c>
      <c r="W9" s="11">
        <f t="shared" si="6"/>
        <v>6.0790972577548175E-2</v>
      </c>
      <c r="X9" s="11">
        <f t="shared" si="7"/>
        <v>3.6955423469242142E-3</v>
      </c>
      <c r="AB9" s="11">
        <f t="shared" si="8"/>
        <v>1.4887270324248322E-2</v>
      </c>
    </row>
    <row r="10" spans="1:28" ht="15.75" customHeight="1">
      <c r="A10" s="12">
        <v>42825</v>
      </c>
      <c r="B10" s="13">
        <v>235.89999399999999</v>
      </c>
      <c r="C10" s="14">
        <v>236.509995</v>
      </c>
      <c r="D10" s="13">
        <v>235.679993</v>
      </c>
      <c r="E10" s="13">
        <v>235.740005</v>
      </c>
      <c r="F10" s="13">
        <v>217.45744300000001</v>
      </c>
      <c r="G10" s="13">
        <v>73733100</v>
      </c>
      <c r="H10" s="11">
        <f t="shared" si="0"/>
        <v>1.2499379909313324E-3</v>
      </c>
      <c r="I10" s="11">
        <f t="shared" si="1"/>
        <v>1.015102801494167</v>
      </c>
      <c r="J10" s="11">
        <f t="shared" si="2"/>
        <v>-0.32799945705467715</v>
      </c>
      <c r="K10" s="11">
        <f t="shared" si="3"/>
        <v>0.107583643828163</v>
      </c>
      <c r="N10" s="12">
        <v>42825</v>
      </c>
      <c r="O10" s="13">
        <v>120.279999</v>
      </c>
      <c r="P10" s="13">
        <v>120.80999799999999</v>
      </c>
      <c r="Q10" s="13">
        <v>120.209999</v>
      </c>
      <c r="R10" s="13">
        <v>120.709999</v>
      </c>
      <c r="S10" s="13">
        <v>109.36660000000001</v>
      </c>
      <c r="T10" s="13">
        <v>5144800</v>
      </c>
      <c r="U10" s="11">
        <f t="shared" si="4"/>
        <v>-6.5509902533781028E-3</v>
      </c>
      <c r="V10" s="11">
        <f t="shared" si="5"/>
        <v>0.92415958982806012</v>
      </c>
      <c r="W10" s="11">
        <f t="shared" si="6"/>
        <v>-0.22268210344601513</v>
      </c>
      <c r="X10" s="11">
        <f t="shared" si="7"/>
        <v>4.9587319195141782E-2</v>
      </c>
      <c r="AB10" s="11">
        <f t="shared" si="8"/>
        <v>7.3039609026086416E-2</v>
      </c>
    </row>
    <row r="11" spans="1:28" ht="15.75" customHeight="1">
      <c r="A11" s="12">
        <v>42853</v>
      </c>
      <c r="B11" s="13">
        <v>238.89999399999999</v>
      </c>
      <c r="C11" s="14">
        <v>238.929993</v>
      </c>
      <c r="D11" s="13">
        <v>237.929993</v>
      </c>
      <c r="E11" s="13">
        <v>238.08000200000001</v>
      </c>
      <c r="F11" s="13">
        <v>219.61595199999999</v>
      </c>
      <c r="G11" s="13">
        <v>63532800</v>
      </c>
      <c r="H11" s="11">
        <f t="shared" si="0"/>
        <v>9.9261214986326347E-3</v>
      </c>
      <c r="I11" s="11">
        <f t="shared" si="1"/>
        <v>1.1258363410874905</v>
      </c>
      <c r="J11" s="11">
        <f t="shared" si="2"/>
        <v>-0.2172659174613536</v>
      </c>
      <c r="K11" s="11">
        <f t="shared" si="3"/>
        <v>4.7204478890323712E-2</v>
      </c>
      <c r="N11" s="12">
        <v>42853</v>
      </c>
      <c r="O11" s="13">
        <v>121.599998</v>
      </c>
      <c r="P11" s="13">
        <v>122.44000200000001</v>
      </c>
      <c r="Q11" s="13">
        <v>121.550003</v>
      </c>
      <c r="R11" s="13">
        <v>122.349998</v>
      </c>
      <c r="S11" s="13">
        <v>111.087166</v>
      </c>
      <c r="T11" s="13">
        <v>8166300</v>
      </c>
      <c r="U11" s="11">
        <f t="shared" si="4"/>
        <v>1.5732097367934916E-2</v>
      </c>
      <c r="V11" s="11">
        <f t="shared" si="5"/>
        <v>1.2060078028535275</v>
      </c>
      <c r="W11" s="11">
        <f t="shared" si="6"/>
        <v>5.9166109579452231E-2</v>
      </c>
      <c r="X11" s="11">
        <f t="shared" si="7"/>
        <v>3.5006285227677492E-3</v>
      </c>
      <c r="AB11" s="11">
        <f t="shared" si="8"/>
        <v>-1.2854779080398671E-2</v>
      </c>
    </row>
    <row r="12" spans="1:28" ht="15.75" customHeight="1">
      <c r="A12" s="12">
        <v>42886</v>
      </c>
      <c r="B12" s="13">
        <v>241.83999600000001</v>
      </c>
      <c r="C12" s="14">
        <v>241.88000500000001</v>
      </c>
      <c r="D12" s="13">
        <v>240.63999899999999</v>
      </c>
      <c r="E12" s="13">
        <v>241.44000199999999</v>
      </c>
      <c r="F12" s="13">
        <v>222.71537799999999</v>
      </c>
      <c r="G12" s="13">
        <v>91796000</v>
      </c>
      <c r="H12" s="11">
        <f t="shared" si="0"/>
        <v>1.411293656846928E-2</v>
      </c>
      <c r="I12" s="11">
        <f t="shared" si="1"/>
        <v>1.183139282842294</v>
      </c>
      <c r="J12" s="11">
        <f t="shared" si="2"/>
        <v>-0.15996297570655016</v>
      </c>
      <c r="K12" s="11">
        <f t="shared" si="3"/>
        <v>2.5588153596894356E-2</v>
      </c>
      <c r="N12" s="12">
        <v>42886</v>
      </c>
      <c r="O12" s="13">
        <v>124.050003</v>
      </c>
      <c r="P12" s="13">
        <v>124.650002</v>
      </c>
      <c r="Q12" s="13">
        <v>124.029999</v>
      </c>
      <c r="R12" s="13">
        <v>124.400002</v>
      </c>
      <c r="S12" s="13">
        <v>113.184303</v>
      </c>
      <c r="T12" s="13">
        <v>8000200</v>
      </c>
      <c r="U12" s="11">
        <f t="shared" si="4"/>
        <v>1.8878301387218788E-2</v>
      </c>
      <c r="V12" s="11">
        <f t="shared" si="5"/>
        <v>1.2516063569541596</v>
      </c>
      <c r="W12" s="11">
        <f t="shared" si="6"/>
        <v>0.1047646636800843</v>
      </c>
      <c r="X12" s="11">
        <f t="shared" si="7"/>
        <v>1.0975634756001175E-2</v>
      </c>
      <c r="AB12" s="11">
        <f t="shared" si="8"/>
        <v>-1.6758467351162223E-2</v>
      </c>
    </row>
    <row r="13" spans="1:28" ht="15.75" customHeight="1">
      <c r="A13" s="12">
        <v>42916</v>
      </c>
      <c r="B13" s="13">
        <v>242.279999</v>
      </c>
      <c r="C13" s="14">
        <v>242.71000699999999</v>
      </c>
      <c r="D13" s="13">
        <v>241.58000200000001</v>
      </c>
      <c r="E13" s="13">
        <v>241.800003</v>
      </c>
      <c r="F13" s="13">
        <v>224.135178</v>
      </c>
      <c r="G13" s="13">
        <v>86820700</v>
      </c>
      <c r="H13" s="11">
        <f t="shared" si="0"/>
        <v>6.3749526985963645E-3</v>
      </c>
      <c r="I13" s="11">
        <f t="shared" si="1"/>
        <v>1.0792394969859058</v>
      </c>
      <c r="J13" s="11">
        <f t="shared" si="2"/>
        <v>-0.26386276156293831</v>
      </c>
      <c r="K13" s="11">
        <f t="shared" si="3"/>
        <v>6.9623556939620038E-2</v>
      </c>
      <c r="N13" s="12">
        <v>42916</v>
      </c>
      <c r="O13" s="13">
        <v>125.19000200000001</v>
      </c>
      <c r="P13" s="13">
        <v>125.389999</v>
      </c>
      <c r="Q13" s="13">
        <v>124.849998</v>
      </c>
      <c r="R13" s="13">
        <v>125.120003</v>
      </c>
      <c r="S13" s="13">
        <v>114.08058200000001</v>
      </c>
      <c r="T13" s="13">
        <v>10189800</v>
      </c>
      <c r="U13" s="11">
        <f t="shared" si="4"/>
        <v>7.9187570735847253E-3</v>
      </c>
      <c r="V13" s="11">
        <f t="shared" si="5"/>
        <v>1.0992749423066535</v>
      </c>
      <c r="W13" s="11">
        <f t="shared" si="6"/>
        <v>-4.75667509674218E-2</v>
      </c>
      <c r="X13" s="11">
        <f t="shared" si="7"/>
        <v>2.2625957975967227E-3</v>
      </c>
      <c r="AB13" s="11">
        <f t="shared" si="8"/>
        <v>1.2551094268840483E-2</v>
      </c>
    </row>
    <row r="14" spans="1:28" ht="15.75" customHeight="1">
      <c r="A14" s="12">
        <v>42947</v>
      </c>
      <c r="B14" s="13">
        <v>247.36999499999999</v>
      </c>
      <c r="C14" s="14">
        <v>247.479996</v>
      </c>
      <c r="D14" s="13">
        <v>246.529999</v>
      </c>
      <c r="E14" s="13">
        <v>246.770004</v>
      </c>
      <c r="F14" s="13">
        <v>228.74208100000001</v>
      </c>
      <c r="G14" s="13">
        <v>65838700</v>
      </c>
      <c r="H14" s="11">
        <f t="shared" si="0"/>
        <v>2.0554127384680404E-2</v>
      </c>
      <c r="I14" s="11">
        <f t="shared" si="1"/>
        <v>1.2765343962606706</v>
      </c>
      <c r="J14" s="11">
        <f t="shared" si="2"/>
        <v>-6.6567862288173574E-2</v>
      </c>
      <c r="K14" s="11">
        <f t="shared" si="3"/>
        <v>4.4312802896172418E-3</v>
      </c>
      <c r="N14" s="12">
        <v>42947</v>
      </c>
      <c r="O14" s="13">
        <v>123.459999</v>
      </c>
      <c r="P14" s="13">
        <v>124.050003</v>
      </c>
      <c r="Q14" s="13">
        <v>123.400002</v>
      </c>
      <c r="R14" s="13">
        <v>124.040001</v>
      </c>
      <c r="S14" s="13">
        <v>113.329559</v>
      </c>
      <c r="T14" s="13">
        <v>5464600</v>
      </c>
      <c r="U14" s="11">
        <f t="shared" si="4"/>
        <v>-6.5832676064012672E-3</v>
      </c>
      <c r="V14" s="11">
        <f t="shared" si="5"/>
        <v>0.92379934069341185</v>
      </c>
      <c r="W14" s="11">
        <f t="shared" si="6"/>
        <v>-0.22304235258066341</v>
      </c>
      <c r="X14" s="11">
        <f t="shared" si="7"/>
        <v>4.9747891044716969E-2</v>
      </c>
      <c r="AB14" s="11">
        <f t="shared" si="8"/>
        <v>1.4847452611019857E-2</v>
      </c>
    </row>
    <row r="15" spans="1:28" ht="15.75" customHeight="1">
      <c r="A15" s="12">
        <v>42978</v>
      </c>
      <c r="B15" s="13">
        <v>246.720001</v>
      </c>
      <c r="C15" s="14">
        <v>247.770004</v>
      </c>
      <c r="D15" s="13">
        <v>246.050003</v>
      </c>
      <c r="E15" s="13">
        <v>247.490005</v>
      </c>
      <c r="F15" s="13">
        <v>229.40950000000001</v>
      </c>
      <c r="G15" s="13">
        <v>103803900</v>
      </c>
      <c r="H15" s="11">
        <f t="shared" si="0"/>
        <v>2.917779697912232E-3</v>
      </c>
      <c r="I15" s="11">
        <f t="shared" si="1"/>
        <v>1.0355807442263356</v>
      </c>
      <c r="J15" s="11">
        <f t="shared" si="2"/>
        <v>-0.30752151432250852</v>
      </c>
      <c r="K15" s="11">
        <f t="shared" si="3"/>
        <v>9.4569481771208816E-2</v>
      </c>
      <c r="N15" s="12">
        <v>42978</v>
      </c>
      <c r="O15" s="13">
        <v>127.639999</v>
      </c>
      <c r="P15" s="13">
        <v>128.029999</v>
      </c>
      <c r="Q15" s="13">
        <v>127.57</v>
      </c>
      <c r="R15" s="13">
        <v>127.989998</v>
      </c>
      <c r="S15" s="13">
        <v>117.192635</v>
      </c>
      <c r="T15" s="13">
        <v>7978400</v>
      </c>
      <c r="U15" s="11">
        <f t="shared" si="4"/>
        <v>3.4087099906565353E-2</v>
      </c>
      <c r="V15" s="11">
        <f t="shared" si="5"/>
        <v>1.4951523396762565</v>
      </c>
      <c r="W15" s="11">
        <f t="shared" si="6"/>
        <v>0.34831064640218123</v>
      </c>
      <c r="X15" s="11">
        <f t="shared" si="7"/>
        <v>0.12132030639710532</v>
      </c>
      <c r="AB15" s="11">
        <f t="shared" si="8"/>
        <v>-0.10711301743625058</v>
      </c>
    </row>
    <row r="16" spans="1:28" ht="15.75" customHeight="1">
      <c r="A16" s="12">
        <v>43007</v>
      </c>
      <c r="B16" s="13">
        <v>250.33999600000001</v>
      </c>
      <c r="C16" s="14">
        <v>251.320007</v>
      </c>
      <c r="D16" s="13">
        <v>250.13000500000001</v>
      </c>
      <c r="E16" s="13">
        <v>251.229996</v>
      </c>
      <c r="F16" s="13">
        <v>234.03196700000001</v>
      </c>
      <c r="G16" s="13">
        <v>85578000</v>
      </c>
      <c r="H16" s="11">
        <f t="shared" si="0"/>
        <v>2.0149414039087311E-2</v>
      </c>
      <c r="I16" s="11">
        <f t="shared" si="1"/>
        <v>1.2704729224615383</v>
      </c>
      <c r="J16" s="11">
        <f t="shared" si="2"/>
        <v>-7.2629336087305818E-2</v>
      </c>
      <c r="K16" s="11">
        <f t="shared" si="3"/>
        <v>5.2750204604828229E-3</v>
      </c>
      <c r="N16" s="12">
        <v>43007</v>
      </c>
      <c r="O16" s="13">
        <v>124.760002</v>
      </c>
      <c r="P16" s="13">
        <v>125.029999</v>
      </c>
      <c r="Q16" s="13">
        <v>124.269997</v>
      </c>
      <c r="R16" s="13">
        <v>124.760002</v>
      </c>
      <c r="S16" s="13">
        <v>114.470375</v>
      </c>
      <c r="T16" s="13">
        <v>11285500</v>
      </c>
      <c r="U16" s="11">
        <f t="shared" si="4"/>
        <v>-2.3228934139077867E-2</v>
      </c>
      <c r="V16" s="11">
        <f t="shared" si="5"/>
        <v>0.75424673048160751</v>
      </c>
      <c r="W16" s="11">
        <f t="shared" si="6"/>
        <v>-0.39259496279246775</v>
      </c>
      <c r="X16" s="11">
        <f t="shared" si="7"/>
        <v>0.15413080481001915</v>
      </c>
      <c r="AB16" s="11">
        <f t="shared" si="8"/>
        <v>2.8513911498837464E-2</v>
      </c>
    </row>
    <row r="17" spans="1:28" ht="15.75" customHeight="1">
      <c r="A17" s="12">
        <v>43039</v>
      </c>
      <c r="B17" s="13">
        <v>257.17999300000002</v>
      </c>
      <c r="C17" s="14">
        <v>257.44000199999999</v>
      </c>
      <c r="D17" s="13">
        <v>256.80999800000001</v>
      </c>
      <c r="E17" s="13">
        <v>257.14999399999999</v>
      </c>
      <c r="F17" s="13">
        <v>239.546707</v>
      </c>
      <c r="G17" s="13">
        <v>60304800</v>
      </c>
      <c r="H17" s="11">
        <f t="shared" si="0"/>
        <v>2.3564045846779506E-2</v>
      </c>
      <c r="I17" s="11">
        <f t="shared" si="1"/>
        <v>1.3224530641260772</v>
      </c>
      <c r="J17" s="11">
        <f t="shared" si="2"/>
        <v>-2.0649194422766914E-2</v>
      </c>
      <c r="K17" s="11">
        <f t="shared" si="3"/>
        <v>4.2638923030922823E-4</v>
      </c>
      <c r="N17" s="12">
        <v>43039</v>
      </c>
      <c r="O17" s="13">
        <v>124.529999</v>
      </c>
      <c r="P17" s="13">
        <v>124.660004</v>
      </c>
      <c r="Q17" s="13">
        <v>124.400002</v>
      </c>
      <c r="R17" s="13">
        <v>124.459999</v>
      </c>
      <c r="S17" s="13">
        <v>114.426247</v>
      </c>
      <c r="T17" s="13">
        <v>4424300</v>
      </c>
      <c r="U17" s="11">
        <f t="shared" si="4"/>
        <v>-3.8549712097999685E-4</v>
      </c>
      <c r="V17" s="11">
        <f t="shared" si="5"/>
        <v>0.99538383008581088</v>
      </c>
      <c r="W17" s="11">
        <f t="shared" si="6"/>
        <v>-0.15145786318826437</v>
      </c>
      <c r="X17" s="11">
        <f t="shared" si="7"/>
        <v>2.2939484321555008E-2</v>
      </c>
      <c r="AB17" s="11">
        <f t="shared" si="8"/>
        <v>3.1274828638313029E-3</v>
      </c>
    </row>
    <row r="18" spans="1:28" ht="15.75" customHeight="1">
      <c r="A18" s="12">
        <v>43069</v>
      </c>
      <c r="B18" s="13">
        <v>263.76001000000002</v>
      </c>
      <c r="C18" s="14">
        <v>266.04998799999998</v>
      </c>
      <c r="D18" s="13">
        <v>263.67001299999998</v>
      </c>
      <c r="E18" s="13">
        <v>265.01001000000002</v>
      </c>
      <c r="F18" s="13">
        <v>246.86863700000001</v>
      </c>
      <c r="G18" s="13">
        <v>127894400</v>
      </c>
      <c r="H18" s="11">
        <f t="shared" si="0"/>
        <v>3.0565771876797324E-2</v>
      </c>
      <c r="I18" s="11">
        <f t="shared" si="1"/>
        <v>1.435187258225638</v>
      </c>
      <c r="J18" s="11">
        <f t="shared" si="2"/>
        <v>9.2084999676793844E-2</v>
      </c>
      <c r="K18" s="11">
        <f t="shared" si="3"/>
        <v>8.4796471654751231E-3</v>
      </c>
      <c r="N18" s="12">
        <v>43069</v>
      </c>
      <c r="O18" s="13">
        <v>125.30999799999999</v>
      </c>
      <c r="P18" s="13">
        <v>125.519997</v>
      </c>
      <c r="Q18" s="13">
        <v>124.44000200000001</v>
      </c>
      <c r="R18" s="13">
        <v>125.120003</v>
      </c>
      <c r="S18" s="13">
        <v>115.276619</v>
      </c>
      <c r="T18" s="13">
        <v>9630000</v>
      </c>
      <c r="U18" s="11">
        <f t="shared" si="4"/>
        <v>7.4316166290063941E-3</v>
      </c>
      <c r="V18" s="11">
        <f t="shared" si="5"/>
        <v>1.0929163334660383</v>
      </c>
      <c r="W18" s="11">
        <f t="shared" si="6"/>
        <v>-5.3925359808036921E-2</v>
      </c>
      <c r="X18" s="11">
        <f t="shared" si="7"/>
        <v>2.9079444304262437E-3</v>
      </c>
      <c r="AB18" s="11">
        <f t="shared" si="8"/>
        <v>-4.9657167404940717E-3</v>
      </c>
    </row>
    <row r="19" spans="1:28" ht="15.75" customHeight="1">
      <c r="A19" s="12">
        <v>43098</v>
      </c>
      <c r="B19" s="13">
        <v>268.52999899999998</v>
      </c>
      <c r="C19" s="14">
        <v>268.54998799999998</v>
      </c>
      <c r="D19" s="13">
        <v>266.64001500000001</v>
      </c>
      <c r="E19" s="13">
        <v>266.85998499999999</v>
      </c>
      <c r="F19" s="13">
        <v>249.86270099999999</v>
      </c>
      <c r="G19" s="13">
        <v>96007400</v>
      </c>
      <c r="H19" s="11">
        <f t="shared" si="0"/>
        <v>1.2128166770734755E-2</v>
      </c>
      <c r="I19" s="11">
        <f t="shared" si="1"/>
        <v>1.1556494938183872</v>
      </c>
      <c r="J19" s="11">
        <f t="shared" si="2"/>
        <v>-0.18745276473045691</v>
      </c>
      <c r="K19" s="11">
        <f t="shared" si="3"/>
        <v>3.5138539005092027E-2</v>
      </c>
      <c r="N19" s="12">
        <v>43098</v>
      </c>
      <c r="O19" s="13">
        <v>126.5</v>
      </c>
      <c r="P19" s="13">
        <v>127.120003</v>
      </c>
      <c r="Q19" s="13">
        <v>126.480003</v>
      </c>
      <c r="R19" s="13">
        <v>126.860001</v>
      </c>
      <c r="S19" s="13">
        <v>117.366112</v>
      </c>
      <c r="T19" s="13">
        <v>7580500</v>
      </c>
      <c r="U19" s="11">
        <f t="shared" si="4"/>
        <v>1.8125904612105292E-2</v>
      </c>
      <c r="V19" s="11">
        <f t="shared" si="5"/>
        <v>1.2405602183464854</v>
      </c>
      <c r="W19" s="11">
        <f t="shared" si="6"/>
        <v>9.3718525072410186E-2</v>
      </c>
      <c r="X19" s="11">
        <f t="shared" si="7"/>
        <v>8.7831619417479759E-3</v>
      </c>
      <c r="AB19" s="11">
        <f t="shared" si="8"/>
        <v>-1.7567796631283935E-2</v>
      </c>
    </row>
    <row r="20" spans="1:28" ht="15.75" customHeight="1">
      <c r="A20" s="12">
        <v>43131</v>
      </c>
      <c r="B20" s="13">
        <v>282.73001099999999</v>
      </c>
      <c r="C20" s="14">
        <v>283.29998799999998</v>
      </c>
      <c r="D20" s="13">
        <v>280.67999300000002</v>
      </c>
      <c r="E20" s="13">
        <v>281.89999399999999</v>
      </c>
      <c r="F20" s="13">
        <v>263.94473299999999</v>
      </c>
      <c r="G20" s="13">
        <v>108364800</v>
      </c>
      <c r="H20" s="11">
        <f t="shared" si="0"/>
        <v>5.6359080181399297E-2</v>
      </c>
      <c r="I20" s="11">
        <f t="shared" si="1"/>
        <v>1.9308068767754383</v>
      </c>
      <c r="J20" s="11">
        <f t="shared" si="2"/>
        <v>0.58770461822659414</v>
      </c>
      <c r="K20" s="11">
        <f t="shared" si="3"/>
        <v>0.34539671828486679</v>
      </c>
      <c r="N20" s="12">
        <v>43131</v>
      </c>
      <c r="O20" s="13">
        <v>122.870003</v>
      </c>
      <c r="P20" s="13">
        <v>122.93</v>
      </c>
      <c r="Q20" s="13">
        <v>121.94000200000001</v>
      </c>
      <c r="R20" s="13">
        <v>122.730003</v>
      </c>
      <c r="S20" s="13">
        <v>113.545197</v>
      </c>
      <c r="T20" s="13">
        <v>18045100</v>
      </c>
      <c r="U20" s="11">
        <f t="shared" si="4"/>
        <v>-3.255552164836132E-2</v>
      </c>
      <c r="V20" s="11">
        <f t="shared" si="5"/>
        <v>0.67222181619680843</v>
      </c>
      <c r="W20" s="11">
        <f t="shared" si="6"/>
        <v>-0.47461987707726683</v>
      </c>
      <c r="X20" s="11">
        <f t="shared" si="7"/>
        <v>0.22526402771683987</v>
      </c>
      <c r="AB20" s="11">
        <f t="shared" si="8"/>
        <v>-0.27893629366044814</v>
      </c>
    </row>
    <row r="21" spans="1:28" ht="15.75" customHeight="1">
      <c r="A21" s="12">
        <v>43159</v>
      </c>
      <c r="B21" s="13">
        <v>275.67999300000002</v>
      </c>
      <c r="C21" s="14">
        <v>276.19000199999999</v>
      </c>
      <c r="D21" s="13">
        <v>271.290009</v>
      </c>
      <c r="E21" s="13">
        <v>271.64999399999999</v>
      </c>
      <c r="F21" s="13">
        <v>254.34761</v>
      </c>
      <c r="G21" s="13">
        <v>121907800</v>
      </c>
      <c r="H21" s="11">
        <f t="shared" si="0"/>
        <v>-3.636035048291713E-2</v>
      </c>
      <c r="I21" s="11">
        <f t="shared" si="1"/>
        <v>0.64117404252279964</v>
      </c>
      <c r="J21" s="11">
        <f t="shared" si="2"/>
        <v>-0.70192821602604449</v>
      </c>
      <c r="K21" s="11">
        <f t="shared" si="3"/>
        <v>0.4927032204535054</v>
      </c>
      <c r="N21" s="12">
        <v>43159</v>
      </c>
      <c r="O21" s="13">
        <v>118.470001</v>
      </c>
      <c r="P21" s="13">
        <v>118.83000199999999</v>
      </c>
      <c r="Q21" s="13">
        <v>118.25</v>
      </c>
      <c r="R21" s="13">
        <v>118.75</v>
      </c>
      <c r="S21" s="13">
        <v>110.091797</v>
      </c>
      <c r="T21" s="13">
        <v>9311600</v>
      </c>
      <c r="U21" s="11">
        <f t="shared" si="4"/>
        <v>-3.0414320387325604E-2</v>
      </c>
      <c r="V21" s="11">
        <f t="shared" si="5"/>
        <v>0.69029433641714788</v>
      </c>
      <c r="W21" s="11">
        <f t="shared" si="6"/>
        <v>-0.45654735685692738</v>
      </c>
      <c r="X21" s="11">
        <f t="shared" si="7"/>
        <v>0.2084354890530466</v>
      </c>
      <c r="AB21" s="11">
        <f t="shared" si="8"/>
        <v>0.32046347172998896</v>
      </c>
    </row>
    <row r="22" spans="1:28" ht="15.75" customHeight="1">
      <c r="A22" s="12">
        <v>43188</v>
      </c>
      <c r="B22" s="13">
        <v>261.11999500000002</v>
      </c>
      <c r="C22" s="14">
        <v>265.26001000000002</v>
      </c>
      <c r="D22" s="13">
        <v>259.83999599999999</v>
      </c>
      <c r="E22" s="13">
        <v>263.14999399999999</v>
      </c>
      <c r="F22" s="13">
        <v>247.37583900000001</v>
      </c>
      <c r="G22" s="13">
        <v>111601600</v>
      </c>
      <c r="H22" s="11">
        <f t="shared" si="0"/>
        <v>-2.7410404996532068E-2</v>
      </c>
      <c r="I22" s="11">
        <f t="shared" si="1"/>
        <v>0.71639975531900846</v>
      </c>
      <c r="J22" s="11">
        <f t="shared" si="2"/>
        <v>-0.62670250322983567</v>
      </c>
      <c r="K22" s="11">
        <f t="shared" si="3"/>
        <v>0.3927560275545422</v>
      </c>
      <c r="N22" s="12">
        <v>43188</v>
      </c>
      <c r="O22" s="13">
        <v>121.540001</v>
      </c>
      <c r="P22" s="13">
        <v>122.290001</v>
      </c>
      <c r="Q22" s="13">
        <v>121.510002</v>
      </c>
      <c r="R22" s="13">
        <v>121.900002</v>
      </c>
      <c r="S22" s="13">
        <v>113.24005099999999</v>
      </c>
      <c r="T22" s="13">
        <v>9694300</v>
      </c>
      <c r="U22" s="11">
        <f t="shared" si="4"/>
        <v>2.8596626504334328E-2</v>
      </c>
      <c r="V22" s="11">
        <f t="shared" si="5"/>
        <v>1.4026236182474574</v>
      </c>
      <c r="W22" s="11">
        <f t="shared" si="6"/>
        <v>0.25578192497338215</v>
      </c>
      <c r="X22" s="11">
        <f t="shared" si="7"/>
        <v>6.5424393143088899E-2</v>
      </c>
      <c r="AB22" s="11">
        <f t="shared" si="8"/>
        <v>-0.16029917266176461</v>
      </c>
    </row>
    <row r="23" spans="1:28" ht="15.75" customHeight="1">
      <c r="A23" s="12">
        <v>43220</v>
      </c>
      <c r="B23" s="13">
        <v>267.26001000000002</v>
      </c>
      <c r="C23" s="14">
        <v>267.89001500000001</v>
      </c>
      <c r="D23" s="13">
        <v>264.42999300000002</v>
      </c>
      <c r="E23" s="13">
        <v>264.51001000000002</v>
      </c>
      <c r="F23" s="13">
        <v>248.65422100000001</v>
      </c>
      <c r="G23" s="13">
        <v>82182300</v>
      </c>
      <c r="H23" s="11">
        <f t="shared" si="0"/>
        <v>5.167772265746589E-3</v>
      </c>
      <c r="I23" s="11">
        <f t="shared" si="1"/>
        <v>1.0638065727621713</v>
      </c>
      <c r="J23" s="11">
        <f t="shared" si="2"/>
        <v>-0.27929568578667285</v>
      </c>
      <c r="K23" s="11">
        <f t="shared" si="3"/>
        <v>7.8006080099047886E-2</v>
      </c>
      <c r="N23" s="12">
        <v>43220</v>
      </c>
      <c r="O23" s="13">
        <v>119.08000199999999</v>
      </c>
      <c r="P23" s="13">
        <v>119.55999799999999</v>
      </c>
      <c r="Q23" s="13">
        <v>118.94000200000001</v>
      </c>
      <c r="R23" s="13">
        <v>119.099998</v>
      </c>
      <c r="S23" s="13">
        <v>110.875404</v>
      </c>
      <c r="T23" s="13">
        <v>8321100</v>
      </c>
      <c r="U23" s="11">
        <f t="shared" si="4"/>
        <v>-2.0881719666480818E-2</v>
      </c>
      <c r="V23" s="11">
        <f t="shared" si="5"/>
        <v>0.77628627559480745</v>
      </c>
      <c r="W23" s="11">
        <f t="shared" si="6"/>
        <v>-0.37055541767926781</v>
      </c>
      <c r="X23" s="11">
        <f t="shared" si="7"/>
        <v>0.13731131757145662</v>
      </c>
      <c r="AB23" s="11">
        <f t="shared" si="8"/>
        <v>0.10349452950269811</v>
      </c>
    </row>
    <row r="24" spans="1:28" ht="15.75" customHeight="1">
      <c r="A24" s="12">
        <v>43251</v>
      </c>
      <c r="B24" s="13">
        <v>272.14999399999999</v>
      </c>
      <c r="C24" s="14">
        <v>272.48998999999998</v>
      </c>
      <c r="D24" s="13">
        <v>270.26001000000002</v>
      </c>
      <c r="E24" s="13">
        <v>270.94000199999999</v>
      </c>
      <c r="F24" s="13">
        <v>254.698837</v>
      </c>
      <c r="G24" s="13">
        <v>93519900</v>
      </c>
      <c r="H24" s="11">
        <f t="shared" si="0"/>
        <v>2.4309323910491714E-2</v>
      </c>
      <c r="I24" s="11">
        <f t="shared" si="1"/>
        <v>1.3340543137257059</v>
      </c>
      <c r="J24" s="11">
        <f t="shared" si="2"/>
        <v>-9.0479448231381987E-3</v>
      </c>
      <c r="K24" s="11">
        <f t="shared" si="3"/>
        <v>8.1865305522553332E-5</v>
      </c>
      <c r="N24" s="12">
        <v>43251</v>
      </c>
      <c r="O24" s="13">
        <v>121.55999799999999</v>
      </c>
      <c r="P24" s="13">
        <v>121.980003</v>
      </c>
      <c r="Q24" s="13">
        <v>120.949997</v>
      </c>
      <c r="R24" s="13">
        <v>121.220001</v>
      </c>
      <c r="S24" s="13">
        <v>113.097855</v>
      </c>
      <c r="T24" s="13">
        <v>10769900</v>
      </c>
      <c r="U24" s="11">
        <f t="shared" si="4"/>
        <v>2.0044580852214909E-2</v>
      </c>
      <c r="V24" s="11">
        <f t="shared" si="5"/>
        <v>1.2689071227190896</v>
      </c>
      <c r="W24" s="11">
        <f t="shared" si="6"/>
        <v>0.12206542944501431</v>
      </c>
      <c r="X24" s="11">
        <f t="shared" si="7"/>
        <v>1.4899969065595766E-2</v>
      </c>
      <c r="AB24" s="11">
        <f t="shared" si="8"/>
        <v>-1.1044412704311582E-3</v>
      </c>
    </row>
    <row r="25" spans="1:28" ht="15.75" customHeight="1">
      <c r="A25" s="12">
        <v>43280</v>
      </c>
      <c r="B25" s="13">
        <v>272.11999500000002</v>
      </c>
      <c r="C25" s="14">
        <v>273.66000400000001</v>
      </c>
      <c r="D25" s="13">
        <v>271.14999399999999</v>
      </c>
      <c r="E25" s="13">
        <v>271.27999899999998</v>
      </c>
      <c r="F25" s="13">
        <v>256.163544</v>
      </c>
      <c r="G25" s="13">
        <v>97592500</v>
      </c>
      <c r="H25" s="11">
        <f t="shared" si="0"/>
        <v>5.7507408249375096E-3</v>
      </c>
      <c r="I25" s="11">
        <f t="shared" si="1"/>
        <v>1.0712339638445327</v>
      </c>
      <c r="J25" s="11">
        <f t="shared" si="2"/>
        <v>-0.2718682947043114</v>
      </c>
      <c r="K25" s="11">
        <f t="shared" si="3"/>
        <v>7.3912369665430314E-2</v>
      </c>
      <c r="N25" s="12">
        <v>43280</v>
      </c>
      <c r="O25" s="13">
        <v>122.16999800000001</v>
      </c>
      <c r="P25" s="13">
        <v>122.5</v>
      </c>
      <c r="Q25" s="13">
        <v>121.650002</v>
      </c>
      <c r="R25" s="13">
        <v>121.720001</v>
      </c>
      <c r="S25" s="13">
        <v>113.82820100000001</v>
      </c>
      <c r="T25" s="13">
        <v>11164700</v>
      </c>
      <c r="U25" s="11">
        <f t="shared" si="4"/>
        <v>6.4576467873772806E-3</v>
      </c>
      <c r="V25" s="11">
        <f t="shared" si="5"/>
        <v>1.0803041547034173</v>
      </c>
      <c r="W25" s="11">
        <f t="shared" si="6"/>
        <v>-6.6537538570657917E-2</v>
      </c>
      <c r="X25" s="11">
        <f t="shared" si="7"/>
        <v>4.4272440390417901E-3</v>
      </c>
      <c r="AB25" s="11">
        <f t="shared" si="8"/>
        <v>1.8089447145027113E-2</v>
      </c>
    </row>
    <row r="26" spans="1:28" ht="15.75" customHeight="1">
      <c r="A26" s="12">
        <v>43312</v>
      </c>
      <c r="B26" s="13">
        <v>280.80999800000001</v>
      </c>
      <c r="C26" s="14">
        <v>282.01998900000001</v>
      </c>
      <c r="D26" s="13">
        <v>280.38000499999998</v>
      </c>
      <c r="E26" s="13">
        <v>281.32998700000002</v>
      </c>
      <c r="F26" s="13">
        <v>265.653503</v>
      </c>
      <c r="G26" s="13">
        <v>68570500</v>
      </c>
      <c r="H26" s="11">
        <f t="shared" si="0"/>
        <v>3.7046485428074802E-2</v>
      </c>
      <c r="I26" s="11">
        <f t="shared" si="1"/>
        <v>1.5473148300456243</v>
      </c>
      <c r="J26" s="11">
        <f t="shared" si="2"/>
        <v>0.20421257149678018</v>
      </c>
      <c r="K26" s="11">
        <f t="shared" si="3"/>
        <v>4.1702774357327554E-2</v>
      </c>
      <c r="N26" s="12">
        <v>43312</v>
      </c>
      <c r="O26" s="13">
        <v>119.790001</v>
      </c>
      <c r="P26" s="13">
        <v>119.860001</v>
      </c>
      <c r="Q26" s="13">
        <v>119.55999799999999</v>
      </c>
      <c r="R26" s="13">
        <v>119.699997</v>
      </c>
      <c r="S26" s="13">
        <v>112.19264200000001</v>
      </c>
      <c r="T26" s="13">
        <v>6797400</v>
      </c>
      <c r="U26" s="11">
        <f t="shared" si="4"/>
        <v>-1.436866247231651E-2</v>
      </c>
      <c r="V26" s="11">
        <f t="shared" si="5"/>
        <v>0.84057029412863971</v>
      </c>
      <c r="W26" s="11">
        <f t="shared" si="6"/>
        <v>-0.30627139914543555</v>
      </c>
      <c r="X26" s="11">
        <f t="shared" si="7"/>
        <v>9.3802169934502702E-2</v>
      </c>
      <c r="AB26" s="11">
        <f t="shared" si="8"/>
        <v>-6.2544469995406152E-2</v>
      </c>
    </row>
    <row r="27" spans="1:28" ht="15.75" customHeight="1">
      <c r="A27" s="12">
        <v>43343</v>
      </c>
      <c r="B27" s="13">
        <v>289.83999599999999</v>
      </c>
      <c r="C27" s="14">
        <v>290.80999800000001</v>
      </c>
      <c r="D27" s="13">
        <v>289.290009</v>
      </c>
      <c r="E27" s="13">
        <v>290.30999800000001</v>
      </c>
      <c r="F27" s="13">
        <v>274.13317899999998</v>
      </c>
      <c r="G27" s="13">
        <v>66140800</v>
      </c>
      <c r="H27" s="11">
        <f t="shared" si="0"/>
        <v>3.192006092236617E-2</v>
      </c>
      <c r="I27" s="11">
        <f t="shared" si="1"/>
        <v>1.4579836864781814</v>
      </c>
      <c r="J27" s="11">
        <f t="shared" si="2"/>
        <v>0.11488142792933731</v>
      </c>
      <c r="K27" s="11">
        <f t="shared" si="3"/>
        <v>1.3197742483083523E-2</v>
      </c>
      <c r="N27" s="12">
        <v>43343</v>
      </c>
      <c r="O27" s="13">
        <v>121.889999</v>
      </c>
      <c r="P27" s="13">
        <v>121.91999800000001</v>
      </c>
      <c r="Q27" s="13">
        <v>120.889999</v>
      </c>
      <c r="R27" s="13">
        <v>121</v>
      </c>
      <c r="S27" s="13">
        <v>113.664642</v>
      </c>
      <c r="T27" s="13">
        <v>9677500</v>
      </c>
      <c r="U27" s="11">
        <f t="shared" si="4"/>
        <v>1.3120290009749428E-2</v>
      </c>
      <c r="V27" s="11">
        <f t="shared" si="5"/>
        <v>1.169316715414968</v>
      </c>
      <c r="W27" s="11">
        <f t="shared" si="6"/>
        <v>2.2475022140892698E-2</v>
      </c>
      <c r="X27" s="11">
        <f t="shared" si="7"/>
        <v>5.0512662023361702E-4</v>
      </c>
      <c r="AB27" s="11">
        <f t="shared" si="8"/>
        <v>2.5819626362892246E-3</v>
      </c>
    </row>
    <row r="28" spans="1:28" ht="15.75" customHeight="1">
      <c r="A28" s="12">
        <v>43371</v>
      </c>
      <c r="B28" s="13">
        <v>289.98998999999998</v>
      </c>
      <c r="C28" s="14">
        <v>291.27999899999998</v>
      </c>
      <c r="D28" s="13">
        <v>289.95001200000002</v>
      </c>
      <c r="E28" s="13">
        <v>290.72000100000002</v>
      </c>
      <c r="F28" s="13">
        <v>275.76306199999999</v>
      </c>
      <c r="G28" s="13">
        <v>70091400</v>
      </c>
      <c r="H28" s="11">
        <f t="shared" si="0"/>
        <v>5.9455882208260778E-3</v>
      </c>
      <c r="I28" s="11">
        <f t="shared" si="1"/>
        <v>1.0737270232771874</v>
      </c>
      <c r="J28" s="11">
        <f t="shared" si="2"/>
        <v>-0.26937523527165674</v>
      </c>
      <c r="K28" s="11">
        <f t="shared" si="3"/>
        <v>7.2563017377660424E-2</v>
      </c>
      <c r="N28" s="12">
        <v>43371</v>
      </c>
      <c r="O28" s="13">
        <v>117.849998</v>
      </c>
      <c r="P28" s="13">
        <v>117.910004</v>
      </c>
      <c r="Q28" s="13">
        <v>117.220001</v>
      </c>
      <c r="R28" s="13">
        <v>117.269997</v>
      </c>
      <c r="S28" s="13">
        <v>110.40894299999999</v>
      </c>
      <c r="T28" s="13">
        <v>12807700</v>
      </c>
      <c r="U28" s="11">
        <f t="shared" si="4"/>
        <v>-2.8643023395085405E-2</v>
      </c>
      <c r="V28" s="11">
        <f t="shared" si="5"/>
        <v>0.70558016767831588</v>
      </c>
      <c r="W28" s="11">
        <f t="shared" si="6"/>
        <v>-0.44126152559575937</v>
      </c>
      <c r="X28" s="11">
        <f t="shared" si="7"/>
        <v>0.19471173397109701</v>
      </c>
      <c r="AB28" s="11">
        <f t="shared" si="8"/>
        <v>0.11886492727368786</v>
      </c>
    </row>
    <row r="29" spans="1:28" ht="15.75" customHeight="1">
      <c r="A29" s="12">
        <v>43404</v>
      </c>
      <c r="B29" s="13">
        <v>270.64999399999999</v>
      </c>
      <c r="C29" s="14">
        <v>273.23001099999999</v>
      </c>
      <c r="D29" s="13">
        <v>270.11999500000002</v>
      </c>
      <c r="E29" s="13">
        <v>270.63000499999998</v>
      </c>
      <c r="F29" s="13">
        <v>256.70663500000001</v>
      </c>
      <c r="G29" s="13">
        <v>128296300</v>
      </c>
      <c r="H29" s="11">
        <f t="shared" si="0"/>
        <v>-6.9104349443291233E-2</v>
      </c>
      <c r="I29" s="11">
        <f t="shared" si="1"/>
        <v>0.42345963003039605</v>
      </c>
      <c r="J29" s="11">
        <f t="shared" si="2"/>
        <v>-0.91964262851844802</v>
      </c>
      <c r="K29" s="11">
        <f t="shared" si="3"/>
        <v>0.84574256418832017</v>
      </c>
      <c r="N29" s="12">
        <v>43404</v>
      </c>
      <c r="O29" s="13">
        <v>113.739998</v>
      </c>
      <c r="P29" s="13">
        <v>113.959999</v>
      </c>
      <c r="Q29" s="13">
        <v>113.209999</v>
      </c>
      <c r="R29" s="13">
        <v>113.58000199999999</v>
      </c>
      <c r="S29" s="13">
        <v>107.173378</v>
      </c>
      <c r="T29" s="13">
        <v>8706400</v>
      </c>
      <c r="U29" s="11">
        <f t="shared" si="4"/>
        <v>-2.9305280098551385E-2</v>
      </c>
      <c r="V29" s="11">
        <f t="shared" si="5"/>
        <v>0.69982911648552526</v>
      </c>
      <c r="W29" s="11">
        <f t="shared" si="6"/>
        <v>-0.44701257678855</v>
      </c>
      <c r="X29" s="11">
        <f t="shared" si="7"/>
        <v>0.19982024380713931</v>
      </c>
      <c r="AB29" s="11">
        <f t="shared" si="8"/>
        <v>0.41109182109862669</v>
      </c>
    </row>
    <row r="30" spans="1:28" ht="15.75" customHeight="1">
      <c r="A30" s="12">
        <v>43434</v>
      </c>
      <c r="B30" s="13">
        <v>273.80999800000001</v>
      </c>
      <c r="C30" s="14">
        <v>276.27999899999998</v>
      </c>
      <c r="D30" s="13">
        <v>273.45001200000002</v>
      </c>
      <c r="E30" s="13">
        <v>275.64999399999999</v>
      </c>
      <c r="F30" s="13">
        <v>261.46838400000001</v>
      </c>
      <c r="G30" s="13">
        <v>98204200</v>
      </c>
      <c r="H30" s="11">
        <f t="shared" si="0"/>
        <v>1.8549380307213363E-2</v>
      </c>
      <c r="I30" s="11">
        <f t="shared" si="1"/>
        <v>1.2467663338395381</v>
      </c>
      <c r="J30" s="11">
        <f t="shared" si="2"/>
        <v>-9.6335924709306076E-2</v>
      </c>
      <c r="K30" s="11">
        <f t="shared" si="3"/>
        <v>9.2806103895970889E-3</v>
      </c>
      <c r="N30" s="12">
        <v>43434</v>
      </c>
      <c r="O30" s="13">
        <v>115.30999799999999</v>
      </c>
      <c r="P30" s="13">
        <v>115.41999800000001</v>
      </c>
      <c r="Q30" s="13">
        <v>114.980003</v>
      </c>
      <c r="R30" s="13">
        <v>115.33000199999999</v>
      </c>
      <c r="S30" s="13">
        <v>109.08879899999999</v>
      </c>
      <c r="T30" s="13">
        <v>9127800</v>
      </c>
      <c r="U30" s="11">
        <f t="shared" si="4"/>
        <v>1.7872171576041904E-2</v>
      </c>
      <c r="V30" s="11">
        <f t="shared" si="5"/>
        <v>1.2368552932701153</v>
      </c>
      <c r="W30" s="11">
        <f t="shared" si="6"/>
        <v>9.0013599996040083E-2</v>
      </c>
      <c r="X30" s="11">
        <f t="shared" si="7"/>
        <v>8.1024481842471071E-3</v>
      </c>
      <c r="AB30" s="11">
        <f t="shared" si="8"/>
        <v>-8.6715433920321119E-3</v>
      </c>
    </row>
    <row r="31" spans="1:28" ht="15.75" customHeight="1">
      <c r="A31" s="12">
        <v>43465</v>
      </c>
      <c r="B31" s="13">
        <v>249.55999800000001</v>
      </c>
      <c r="C31" s="14">
        <v>250.19000199999999</v>
      </c>
      <c r="D31" s="13">
        <v>247.470001</v>
      </c>
      <c r="E31" s="13">
        <v>249.91999799999999</v>
      </c>
      <c r="F31" s="13">
        <v>238.446472</v>
      </c>
      <c r="G31" s="13">
        <v>144299400</v>
      </c>
      <c r="H31" s="11">
        <f t="shared" si="0"/>
        <v>-8.8048549686221389E-2</v>
      </c>
      <c r="I31" s="11">
        <f t="shared" si="1"/>
        <v>0.33087245984149471</v>
      </c>
      <c r="J31" s="11">
        <f t="shared" si="2"/>
        <v>-1.0122297987073494</v>
      </c>
      <c r="K31" s="11">
        <f t="shared" si="3"/>
        <v>1.0246091653911211</v>
      </c>
      <c r="N31" s="12">
        <v>43465</v>
      </c>
      <c r="O31" s="13">
        <v>120.650002</v>
      </c>
      <c r="P31" s="13">
        <v>121.55999799999999</v>
      </c>
      <c r="Q31" s="13">
        <v>120.459999</v>
      </c>
      <c r="R31" s="13">
        <v>121.510002</v>
      </c>
      <c r="S31" s="13">
        <v>115.474312</v>
      </c>
      <c r="T31" s="13">
        <v>17409000</v>
      </c>
      <c r="U31" s="11">
        <f t="shared" si="4"/>
        <v>5.8535001379930889E-2</v>
      </c>
      <c r="V31" s="11">
        <f t="shared" si="5"/>
        <v>1.9790769242037844</v>
      </c>
      <c r="W31" s="11">
        <f t="shared" si="6"/>
        <v>0.83223523092970919</v>
      </c>
      <c r="X31" s="11">
        <f t="shared" si="7"/>
        <v>0.69261547960062642</v>
      </c>
      <c r="AB31" s="11">
        <f t="shared" si="8"/>
        <v>-0.84241330028114403</v>
      </c>
    </row>
    <row r="32" spans="1:28" ht="15.75" customHeight="1">
      <c r="A32" s="12">
        <v>43496</v>
      </c>
      <c r="B32" s="13">
        <v>267.51001000000002</v>
      </c>
      <c r="C32" s="14">
        <v>270.47000100000002</v>
      </c>
      <c r="D32" s="13">
        <v>267.26998900000001</v>
      </c>
      <c r="E32" s="13">
        <v>269.92999300000002</v>
      </c>
      <c r="F32" s="13">
        <v>257.53787199999999</v>
      </c>
      <c r="G32" s="13">
        <v>104012100</v>
      </c>
      <c r="H32" s="11">
        <f t="shared" si="0"/>
        <v>8.0065768387632061E-2</v>
      </c>
      <c r="I32" s="11">
        <f t="shared" si="1"/>
        <v>2.5200109109262692</v>
      </c>
      <c r="J32" s="11">
        <f t="shared" si="2"/>
        <v>1.176908652377425</v>
      </c>
      <c r="K32" s="11">
        <f t="shared" si="3"/>
        <v>1.3851139760408466</v>
      </c>
      <c r="N32" s="12">
        <v>43496</v>
      </c>
      <c r="O32" s="13">
        <v>121.550003</v>
      </c>
      <c r="P32" s="13">
        <v>122.18</v>
      </c>
      <c r="Q32" s="13">
        <v>121.5</v>
      </c>
      <c r="R32" s="13">
        <v>121.970001</v>
      </c>
      <c r="S32" s="13">
        <v>115.91145299999999</v>
      </c>
      <c r="T32" s="13">
        <v>11843400</v>
      </c>
      <c r="U32" s="11">
        <f t="shared" si="4"/>
        <v>3.7856125092132777E-3</v>
      </c>
      <c r="V32" s="11">
        <f t="shared" si="5"/>
        <v>1.0463852245255481</v>
      </c>
      <c r="W32" s="11">
        <f t="shared" si="6"/>
        <v>-0.10045646874852721</v>
      </c>
      <c r="X32" s="11">
        <f t="shared" si="7"/>
        <v>1.0091502113423823E-2</v>
      </c>
      <c r="AB32" s="11">
        <f t="shared" si="8"/>
        <v>-0.11822808725742406</v>
      </c>
    </row>
    <row r="33" spans="1:28" ht="15.75" customHeight="1">
      <c r="A33" s="12">
        <v>43524</v>
      </c>
      <c r="B33" s="13">
        <v>278.959991</v>
      </c>
      <c r="C33" s="14">
        <v>279.45001200000002</v>
      </c>
      <c r="D33" s="13">
        <v>278.32000699999998</v>
      </c>
      <c r="E33" s="13">
        <v>278.67999300000002</v>
      </c>
      <c r="F33" s="13">
        <v>265.88613900000001</v>
      </c>
      <c r="G33" s="13">
        <v>69268300</v>
      </c>
      <c r="H33" s="11">
        <f t="shared" si="0"/>
        <v>3.2415686808191152E-2</v>
      </c>
      <c r="I33" s="11">
        <f t="shared" si="1"/>
        <v>1.4664090645701793</v>
      </c>
      <c r="J33" s="11">
        <f t="shared" si="2"/>
        <v>0.12330680602133515</v>
      </c>
      <c r="K33" s="11">
        <f t="shared" si="3"/>
        <v>1.5204568411183174E-2</v>
      </c>
      <c r="N33" s="12">
        <v>43524</v>
      </c>
      <c r="O33" s="13">
        <v>120.55999799999999</v>
      </c>
      <c r="P33" s="13">
        <v>120.620003</v>
      </c>
      <c r="Q33" s="13">
        <v>119.709999</v>
      </c>
      <c r="R33" s="13">
        <v>120.019997</v>
      </c>
      <c r="S33" s="13">
        <v>114.316063</v>
      </c>
      <c r="T33" s="13">
        <v>9533400</v>
      </c>
      <c r="U33" s="11">
        <f t="shared" si="4"/>
        <v>-1.3763868528159981E-2</v>
      </c>
      <c r="V33" s="11">
        <f t="shared" si="5"/>
        <v>0.84678062046061298</v>
      </c>
      <c r="W33" s="11">
        <f t="shared" si="6"/>
        <v>-0.30006107281346228</v>
      </c>
      <c r="X33" s="11">
        <f t="shared" si="7"/>
        <v>9.0036647417965909E-2</v>
      </c>
      <c r="AB33" s="11">
        <f t="shared" si="8"/>
        <v>-3.6999572499963315E-2</v>
      </c>
    </row>
    <row r="34" spans="1:28" ht="15.75" customHeight="1">
      <c r="A34" s="12">
        <v>43553</v>
      </c>
      <c r="B34" s="13">
        <v>282.39001500000001</v>
      </c>
      <c r="C34" s="14">
        <v>282.83999599999999</v>
      </c>
      <c r="D34" s="13">
        <v>281.14001500000001</v>
      </c>
      <c r="E34" s="13">
        <v>282.48001099999999</v>
      </c>
      <c r="F34" s="13">
        <v>270.69882200000001</v>
      </c>
      <c r="G34" s="13">
        <v>82186800</v>
      </c>
      <c r="H34" s="11">
        <f t="shared" si="0"/>
        <v>1.8100541149307495E-2</v>
      </c>
      <c r="I34" s="11">
        <f t="shared" si="1"/>
        <v>1.2401894124335977</v>
      </c>
      <c r="J34" s="11">
        <f t="shared" si="2"/>
        <v>-0.10291284611524643</v>
      </c>
      <c r="K34" s="11">
        <f t="shared" si="3"/>
        <v>1.0591053895540391E-2</v>
      </c>
      <c r="N34" s="12">
        <v>43553</v>
      </c>
      <c r="O34" s="13">
        <v>125.68</v>
      </c>
      <c r="P34" s="13">
        <v>126.470001</v>
      </c>
      <c r="Q34" s="13">
        <v>125.639999</v>
      </c>
      <c r="R34" s="13">
        <v>126.44000200000001</v>
      </c>
      <c r="S34" s="13">
        <v>120.68536400000001</v>
      </c>
      <c r="T34" s="13">
        <v>10841400</v>
      </c>
      <c r="U34" s="11">
        <f t="shared" si="4"/>
        <v>5.5716588140373655E-2</v>
      </c>
      <c r="V34" s="11">
        <f t="shared" si="5"/>
        <v>1.9167618041224819</v>
      </c>
      <c r="W34" s="11">
        <f t="shared" si="6"/>
        <v>0.76992011084840661</v>
      </c>
      <c r="X34" s="11">
        <f t="shared" si="7"/>
        <v>0.59277697708882271</v>
      </c>
      <c r="AB34" s="11">
        <f t="shared" si="8"/>
        <v>-7.9234669888775547E-2</v>
      </c>
    </row>
    <row r="35" spans="1:28" ht="15.75" customHeight="1">
      <c r="A35" s="12">
        <v>43585</v>
      </c>
      <c r="B35" s="13">
        <v>293.48998999999998</v>
      </c>
      <c r="C35" s="14">
        <v>294.33999599999999</v>
      </c>
      <c r="D35" s="13">
        <v>291.92001299999998</v>
      </c>
      <c r="E35" s="13">
        <v>294.01998900000001</v>
      </c>
      <c r="F35" s="13">
        <v>281.75747699999999</v>
      </c>
      <c r="G35" s="13">
        <v>81111700</v>
      </c>
      <c r="H35" s="11">
        <f t="shared" si="0"/>
        <v>4.0852246486687657E-2</v>
      </c>
      <c r="I35" s="11">
        <f t="shared" si="1"/>
        <v>1.6168473035312454</v>
      </c>
      <c r="J35" s="11">
        <f t="shared" si="2"/>
        <v>0.27374504498240126</v>
      </c>
      <c r="K35" s="11">
        <f t="shared" si="3"/>
        <v>7.4936349652416898E-2</v>
      </c>
      <c r="N35" s="12">
        <v>43585</v>
      </c>
      <c r="O35" s="13">
        <v>122.949997</v>
      </c>
      <c r="P35" s="13">
        <v>123.739998</v>
      </c>
      <c r="Q35" s="13">
        <v>122.93</v>
      </c>
      <c r="R35" s="13">
        <v>123.650002</v>
      </c>
      <c r="S35" s="13">
        <v>118.282417</v>
      </c>
      <c r="T35" s="13">
        <v>7957400</v>
      </c>
      <c r="U35" s="11">
        <f t="shared" si="4"/>
        <v>-1.9910840224171771E-2</v>
      </c>
      <c r="V35" s="11">
        <f t="shared" si="5"/>
        <v>0.78557386888689562</v>
      </c>
      <c r="W35" s="11">
        <f t="shared" si="6"/>
        <v>-0.36126782438717964</v>
      </c>
      <c r="X35" s="11">
        <f t="shared" si="7"/>
        <v>0.13051444093744607</v>
      </c>
      <c r="AB35" s="11">
        <f t="shared" si="8"/>
        <v>-9.8895276837562732E-2</v>
      </c>
    </row>
    <row r="36" spans="1:28" ht="15.75" customHeight="1">
      <c r="A36" s="12">
        <v>43616</v>
      </c>
      <c r="B36" s="13">
        <v>276.20001200000002</v>
      </c>
      <c r="C36" s="14">
        <v>277.11999500000002</v>
      </c>
      <c r="D36" s="13">
        <v>275.23998999999998</v>
      </c>
      <c r="E36" s="13">
        <v>275.26998900000001</v>
      </c>
      <c r="F36" s="13">
        <v>263.78949</v>
      </c>
      <c r="G36" s="13">
        <v>86862800</v>
      </c>
      <c r="H36" s="11">
        <f t="shared" si="0"/>
        <v>-6.3771109790282499E-2</v>
      </c>
      <c r="I36" s="11">
        <f t="shared" si="1"/>
        <v>0.45350748757255505</v>
      </c>
      <c r="J36" s="11">
        <f t="shared" si="2"/>
        <v>-0.88959477097628903</v>
      </c>
      <c r="K36" s="11">
        <f t="shared" si="3"/>
        <v>0.79137885654835616</v>
      </c>
      <c r="N36" s="12">
        <v>43616</v>
      </c>
      <c r="O36" s="13">
        <v>130.89999399999999</v>
      </c>
      <c r="P36" s="13">
        <v>131.89999399999999</v>
      </c>
      <c r="Q36" s="13">
        <v>130.80999800000001</v>
      </c>
      <c r="R36" s="13">
        <v>131.83000200000001</v>
      </c>
      <c r="S36" s="13">
        <v>126.37200900000001</v>
      </c>
      <c r="T36" s="13">
        <v>18933600</v>
      </c>
      <c r="U36" s="11">
        <f t="shared" si="4"/>
        <v>6.839217700463468E-2</v>
      </c>
      <c r="V36" s="11">
        <f t="shared" si="5"/>
        <v>2.2119147890893638</v>
      </c>
      <c r="W36" s="11">
        <f t="shared" si="6"/>
        <v>1.0650730958152885</v>
      </c>
      <c r="X36" s="11">
        <f t="shared" si="7"/>
        <v>1.1343806994295629</v>
      </c>
      <c r="AB36" s="11">
        <f t="shared" si="8"/>
        <v>-0.94748345674480872</v>
      </c>
    </row>
    <row r="37" spans="1:28" ht="15.75" customHeight="1">
      <c r="A37" s="12">
        <v>43644</v>
      </c>
      <c r="B37" s="13">
        <v>292.57998700000002</v>
      </c>
      <c r="C37" s="14">
        <v>293.54998799999998</v>
      </c>
      <c r="D37" s="13">
        <v>292.01001000000002</v>
      </c>
      <c r="E37" s="13">
        <v>293</v>
      </c>
      <c r="F37" s="13">
        <v>282.145691</v>
      </c>
      <c r="G37" s="13">
        <v>59350900</v>
      </c>
      <c r="H37" s="11">
        <f t="shared" si="0"/>
        <v>6.9586551761406407E-2</v>
      </c>
      <c r="I37" s="11">
        <f t="shared" si="1"/>
        <v>2.2417707858227627</v>
      </c>
      <c r="J37" s="11">
        <f t="shared" si="2"/>
        <v>0.89866852727391855</v>
      </c>
      <c r="K37" s="11">
        <f t="shared" si="3"/>
        <v>0.80760512191267364</v>
      </c>
      <c r="N37" s="12">
        <v>43644</v>
      </c>
      <c r="O37" s="13">
        <v>132.58000200000001</v>
      </c>
      <c r="P37" s="13">
        <v>133.08000200000001</v>
      </c>
      <c r="Q37" s="13">
        <v>132.449997</v>
      </c>
      <c r="R37" s="13">
        <v>132.80999800000001</v>
      </c>
      <c r="S37" s="13">
        <v>127.572746</v>
      </c>
      <c r="T37" s="13">
        <v>8149200</v>
      </c>
      <c r="U37" s="11">
        <f t="shared" si="4"/>
        <v>9.5016056918109885E-3</v>
      </c>
      <c r="V37" s="11">
        <f t="shared" si="5"/>
        <v>1.1201705967218227</v>
      </c>
      <c r="W37" s="11">
        <f t="shared" si="6"/>
        <v>-2.6671096552252527E-2</v>
      </c>
      <c r="X37" s="11">
        <f t="shared" si="7"/>
        <v>7.1134739129957659E-4</v>
      </c>
      <c r="AB37" s="11">
        <f t="shared" si="8"/>
        <v>-2.3968475059393264E-2</v>
      </c>
    </row>
    <row r="38" spans="1:28" ht="15.75" customHeight="1">
      <c r="A38" s="12">
        <v>43677</v>
      </c>
      <c r="B38" s="13">
        <v>300.98998999999998</v>
      </c>
      <c r="C38" s="14">
        <v>301.20001200000002</v>
      </c>
      <c r="D38" s="13">
        <v>295.20001200000002</v>
      </c>
      <c r="E38" s="13">
        <v>297.42999300000002</v>
      </c>
      <c r="F38" s="13">
        <v>286.41156000000001</v>
      </c>
      <c r="G38" s="13">
        <v>104245200</v>
      </c>
      <c r="H38" s="11">
        <f t="shared" si="0"/>
        <v>1.5119383836345774E-2</v>
      </c>
      <c r="I38" s="11">
        <f t="shared" si="1"/>
        <v>1.1973068003278171</v>
      </c>
      <c r="J38" s="11">
        <f t="shared" si="2"/>
        <v>-0.14579545822102702</v>
      </c>
      <c r="K38" s="11">
        <f t="shared" si="3"/>
        <v>2.1256315637879233E-2</v>
      </c>
      <c r="N38" s="12">
        <v>43677</v>
      </c>
      <c r="O38" s="13">
        <v>131.699997</v>
      </c>
      <c r="P38" s="13">
        <v>133.33000200000001</v>
      </c>
      <c r="Q38" s="13">
        <v>131.66000399999999</v>
      </c>
      <c r="R38" s="13">
        <v>132.88999899999999</v>
      </c>
      <c r="S38" s="13">
        <v>127.89997099999999</v>
      </c>
      <c r="T38" s="13">
        <v>15798700</v>
      </c>
      <c r="U38" s="11">
        <f t="shared" si="4"/>
        <v>2.5650071058280627E-3</v>
      </c>
      <c r="V38" s="11">
        <f t="shared" si="5"/>
        <v>1.0312180507284618</v>
      </c>
      <c r="W38" s="11">
        <f t="shared" si="6"/>
        <v>-0.11562364254561341</v>
      </c>
      <c r="X38" s="11">
        <f t="shared" si="7"/>
        <v>1.3368826715515784E-2</v>
      </c>
      <c r="AB38" s="11">
        <f t="shared" si="8"/>
        <v>1.6857401946121942E-2</v>
      </c>
    </row>
    <row r="39" spans="1:28" ht="15.75" customHeight="1">
      <c r="A39" s="12">
        <v>43707</v>
      </c>
      <c r="B39" s="13">
        <v>294.22000100000002</v>
      </c>
      <c r="C39" s="14">
        <v>294.23998999999998</v>
      </c>
      <c r="D39" s="13">
        <v>291.42001299999998</v>
      </c>
      <c r="E39" s="13">
        <v>292.45001200000002</v>
      </c>
      <c r="F39" s="13">
        <v>281.61602800000003</v>
      </c>
      <c r="G39" s="13">
        <v>62901200</v>
      </c>
      <c r="H39" s="11">
        <f t="shared" si="0"/>
        <v>-1.6743500157605302E-2</v>
      </c>
      <c r="I39" s="11">
        <f t="shared" si="1"/>
        <v>0.81658596654339299</v>
      </c>
      <c r="J39" s="11">
        <f t="shared" si="2"/>
        <v>-0.52651629200545114</v>
      </c>
      <c r="K39" s="11">
        <f t="shared" si="3"/>
        <v>0.27721940574716947</v>
      </c>
      <c r="N39" s="12">
        <v>43707</v>
      </c>
      <c r="O39" s="13">
        <v>146.61000100000001</v>
      </c>
      <c r="P39" s="13">
        <v>147.479996</v>
      </c>
      <c r="Q39" s="13">
        <v>146.36000100000001</v>
      </c>
      <c r="R39" s="13">
        <v>147.279999</v>
      </c>
      <c r="S39" s="13">
        <v>142.03178399999999</v>
      </c>
      <c r="T39" s="13">
        <v>13550800</v>
      </c>
      <c r="U39" s="11">
        <f t="shared" si="4"/>
        <v>0.11049113529509709</v>
      </c>
      <c r="V39" s="11">
        <f t="shared" si="5"/>
        <v>3.5170711385708922</v>
      </c>
      <c r="W39" s="11">
        <f t="shared" si="6"/>
        <v>2.3702294452968169</v>
      </c>
      <c r="X39" s="11">
        <f t="shared" si="7"/>
        <v>5.6179876233520565</v>
      </c>
      <c r="AB39" s="11">
        <f t="shared" si="8"/>
        <v>-1.2479644187398173</v>
      </c>
    </row>
    <row r="40" spans="1:28" ht="15.75" customHeight="1">
      <c r="A40" s="12">
        <v>43738</v>
      </c>
      <c r="B40" s="13">
        <v>295.97000100000002</v>
      </c>
      <c r="C40" s="14">
        <v>297.54998799999998</v>
      </c>
      <c r="D40" s="13">
        <v>295.92001299999998</v>
      </c>
      <c r="E40" s="13">
        <v>296.76998900000001</v>
      </c>
      <c r="F40" s="13">
        <v>287.09573399999999</v>
      </c>
      <c r="G40" s="13">
        <v>51662400</v>
      </c>
      <c r="H40" s="11">
        <f t="shared" si="0"/>
        <v>1.9458075731399651E-2</v>
      </c>
      <c r="I40" s="11">
        <f t="shared" si="1"/>
        <v>1.2601796039922484</v>
      </c>
      <c r="J40" s="11">
        <f t="shared" si="2"/>
        <v>-8.2922654556595754E-2</v>
      </c>
      <c r="K40" s="11">
        <f t="shared" si="3"/>
        <v>6.8761666387125104E-3</v>
      </c>
      <c r="N40" s="12">
        <v>43738</v>
      </c>
      <c r="O40" s="13">
        <v>141.88000500000001</v>
      </c>
      <c r="P40" s="13">
        <v>143.08999600000001</v>
      </c>
      <c r="Q40" s="13">
        <v>141.83999600000001</v>
      </c>
      <c r="R40" s="13">
        <v>143.08000200000001</v>
      </c>
      <c r="S40" s="13">
        <v>138.22546399999999</v>
      </c>
      <c r="T40" s="13">
        <v>8006900</v>
      </c>
      <c r="U40" s="11">
        <f t="shared" si="4"/>
        <v>-2.6799071959836818E-2</v>
      </c>
      <c r="V40" s="11">
        <f t="shared" si="5"/>
        <v>0.72182209684014553</v>
      </c>
      <c r="W40" s="11">
        <f t="shared" si="6"/>
        <v>-0.42501959643392972</v>
      </c>
      <c r="X40" s="11">
        <f t="shared" si="7"/>
        <v>0.1806416573528605</v>
      </c>
      <c r="AB40" s="11">
        <f t="shared" si="8"/>
        <v>3.5243753174874493E-2</v>
      </c>
    </row>
    <row r="41" spans="1:28" ht="15.75" customHeight="1">
      <c r="A41" s="12">
        <v>43769</v>
      </c>
      <c r="B41" s="13">
        <v>304.13000499999998</v>
      </c>
      <c r="C41" s="14">
        <v>304.13000499999998</v>
      </c>
      <c r="D41" s="13">
        <v>301.73001099999999</v>
      </c>
      <c r="E41" s="13">
        <v>303.32998700000002</v>
      </c>
      <c r="F41" s="13">
        <v>293.44183299999997</v>
      </c>
      <c r="G41" s="13">
        <v>69053800</v>
      </c>
      <c r="H41" s="11">
        <f t="shared" si="0"/>
        <v>2.2104469863003889E-2</v>
      </c>
      <c r="I41" s="11">
        <f t="shared" si="1"/>
        <v>1.3000002941015336</v>
      </c>
      <c r="J41" s="11">
        <f t="shared" si="2"/>
        <v>-4.3101964447310515E-2</v>
      </c>
      <c r="K41" s="11">
        <f t="shared" si="3"/>
        <v>1.8577793392172196E-3</v>
      </c>
      <c r="N41" s="12">
        <v>43769</v>
      </c>
      <c r="O41" s="13">
        <v>140.479996</v>
      </c>
      <c r="P41" s="13">
        <v>141.679993</v>
      </c>
      <c r="Q41" s="13">
        <v>140.429993</v>
      </c>
      <c r="R41" s="13">
        <v>141.240005</v>
      </c>
      <c r="S41" s="13">
        <v>136.686722</v>
      </c>
      <c r="T41" s="13">
        <v>15834100</v>
      </c>
      <c r="U41" s="11">
        <f t="shared" si="4"/>
        <v>-1.1132116727783132E-2</v>
      </c>
      <c r="V41" s="11">
        <f t="shared" si="5"/>
        <v>0.8742975548420221</v>
      </c>
      <c r="W41" s="11">
        <f t="shared" si="6"/>
        <v>-0.27254413843205316</v>
      </c>
      <c r="X41" s="11">
        <f t="shared" si="7"/>
        <v>7.4280307393670156E-2</v>
      </c>
      <c r="AB41" s="11">
        <f t="shared" si="8"/>
        <v>1.1747187765021231E-2</v>
      </c>
    </row>
    <row r="42" spans="1:28" ht="15.75" customHeight="1">
      <c r="A42" s="12">
        <v>43798</v>
      </c>
      <c r="B42" s="13">
        <v>314.85998499999999</v>
      </c>
      <c r="C42" s="14">
        <v>315.13000499999998</v>
      </c>
      <c r="D42" s="13">
        <v>314.05999800000001</v>
      </c>
      <c r="E42" s="13">
        <v>314.30999800000001</v>
      </c>
      <c r="F42" s="13">
        <v>304.06393400000002</v>
      </c>
      <c r="G42" s="13">
        <v>36592700</v>
      </c>
      <c r="H42" s="11">
        <f t="shared" si="0"/>
        <v>3.6198318731194827E-2</v>
      </c>
      <c r="I42" s="11">
        <f t="shared" si="1"/>
        <v>1.5321969712556776</v>
      </c>
      <c r="J42" s="11">
        <f t="shared" si="2"/>
        <v>0.18909471270683342</v>
      </c>
      <c r="K42" s="11">
        <f t="shared" si="3"/>
        <v>3.5756810373679872E-2</v>
      </c>
      <c r="N42" s="12">
        <v>43798</v>
      </c>
      <c r="O42" s="13">
        <v>140.61999499999999</v>
      </c>
      <c r="P42" s="13">
        <v>140.679993</v>
      </c>
      <c r="Q42" s="13">
        <v>139.779999</v>
      </c>
      <c r="R42" s="13">
        <v>140.41999799999999</v>
      </c>
      <c r="S42" s="13">
        <v>136.130188</v>
      </c>
      <c r="T42" s="13">
        <v>6251100</v>
      </c>
      <c r="U42" s="11">
        <f t="shared" si="4"/>
        <v>-4.0716025072281654E-3</v>
      </c>
      <c r="V42" s="11">
        <f t="shared" si="5"/>
        <v>0.95222019983340578</v>
      </c>
      <c r="W42" s="11">
        <f t="shared" si="6"/>
        <v>-0.19462149344066948</v>
      </c>
      <c r="X42" s="11">
        <f t="shared" si="7"/>
        <v>3.7877525709076557E-2</v>
      </c>
      <c r="AB42" s="11">
        <f t="shared" si="8"/>
        <v>-3.6801895388738258E-2</v>
      </c>
    </row>
    <row r="43" spans="1:28" ht="15.75" customHeight="1">
      <c r="A43" s="12">
        <v>43830</v>
      </c>
      <c r="B43" s="13">
        <v>320.52999899999998</v>
      </c>
      <c r="C43" s="14">
        <v>322.13000499999998</v>
      </c>
      <c r="D43" s="13">
        <v>320.14999399999999</v>
      </c>
      <c r="E43" s="13">
        <v>321.85998499999999</v>
      </c>
      <c r="F43" s="13">
        <v>312.89865099999997</v>
      </c>
      <c r="G43" s="13">
        <v>57077300</v>
      </c>
      <c r="H43" s="11">
        <f t="shared" si="0"/>
        <v>2.905545844841945E-2</v>
      </c>
      <c r="I43" s="11">
        <f t="shared" si="1"/>
        <v>1.4101501816821456</v>
      </c>
      <c r="J43" s="11">
        <f t="shared" si="2"/>
        <v>6.7047923133301435E-2</v>
      </c>
      <c r="K43" s="11">
        <f t="shared" si="3"/>
        <v>4.495423996489098E-3</v>
      </c>
      <c r="N43" s="12">
        <v>43830</v>
      </c>
      <c r="O43" s="13">
        <v>136.21000699999999</v>
      </c>
      <c r="P43" s="13">
        <v>136.46000699999999</v>
      </c>
      <c r="Q43" s="13">
        <v>135.38000500000001</v>
      </c>
      <c r="R43" s="13">
        <v>135.479996</v>
      </c>
      <c r="S43" s="13">
        <v>131.77748099999999</v>
      </c>
      <c r="T43" s="13">
        <v>10707400</v>
      </c>
      <c r="U43" s="11">
        <f t="shared" si="4"/>
        <v>-3.1974590382553569E-2</v>
      </c>
      <c r="V43" s="11">
        <f t="shared" si="5"/>
        <v>0.67708171661524852</v>
      </c>
      <c r="W43" s="11">
        <f t="shared" si="6"/>
        <v>-0.46975997665882674</v>
      </c>
      <c r="X43" s="11">
        <f t="shared" si="7"/>
        <v>0.22067443567050143</v>
      </c>
      <c r="AB43" s="11">
        <f t="shared" si="8"/>
        <v>-3.1496430806122494E-2</v>
      </c>
    </row>
    <row r="44" spans="1:28" ht="15.75" customHeight="1">
      <c r="A44" s="12">
        <v>43861</v>
      </c>
      <c r="B44" s="13">
        <v>327</v>
      </c>
      <c r="C44" s="14">
        <v>327.17001299999998</v>
      </c>
      <c r="D44" s="13">
        <v>320.73001099999999</v>
      </c>
      <c r="E44" s="13">
        <v>321.73001099999999</v>
      </c>
      <c r="F44" s="13">
        <v>312.77227800000003</v>
      </c>
      <c r="G44" s="13">
        <v>113845600</v>
      </c>
      <c r="H44" s="11">
        <f t="shared" si="0"/>
        <v>-4.0387837913671327E-4</v>
      </c>
      <c r="I44" s="11">
        <f t="shared" si="1"/>
        <v>0.99516421074115979</v>
      </c>
      <c r="J44" s="11">
        <f t="shared" si="2"/>
        <v>-0.34793804780768434</v>
      </c>
      <c r="K44" s="11">
        <f t="shared" si="3"/>
        <v>0.12106088511222243</v>
      </c>
      <c r="N44" s="12">
        <v>43861</v>
      </c>
      <c r="O44" s="13">
        <v>145.16999799999999</v>
      </c>
      <c r="P44" s="13">
        <v>145.990005</v>
      </c>
      <c r="Q44" s="13">
        <v>145.08999600000001</v>
      </c>
      <c r="R44" s="13">
        <v>145.89999399999999</v>
      </c>
      <c r="S44" s="13">
        <v>141.912689</v>
      </c>
      <c r="T44" s="13">
        <v>14538100</v>
      </c>
      <c r="U44" s="11">
        <f t="shared" si="4"/>
        <v>7.6911532403628247E-2</v>
      </c>
      <c r="V44" s="11">
        <f t="shared" si="5"/>
        <v>2.4331020967167052</v>
      </c>
      <c r="W44" s="11">
        <f t="shared" si="6"/>
        <v>1.2862604034426299</v>
      </c>
      <c r="X44" s="11">
        <f t="shared" si="7"/>
        <v>1.6544658254643971</v>
      </c>
      <c r="AB44" s="11">
        <f t="shared" si="8"/>
        <v>-0.44753893374615311</v>
      </c>
    </row>
    <row r="45" spans="1:28" ht="15.75" customHeight="1">
      <c r="A45" s="12">
        <v>43889</v>
      </c>
      <c r="B45" s="13">
        <v>288.70001200000002</v>
      </c>
      <c r="C45" s="14">
        <v>297.89001500000001</v>
      </c>
      <c r="D45" s="13">
        <v>285.540009</v>
      </c>
      <c r="E45" s="13">
        <v>296.26001000000002</v>
      </c>
      <c r="F45" s="13">
        <v>288.01147500000002</v>
      </c>
      <c r="G45" s="13">
        <v>384975800</v>
      </c>
      <c r="H45" s="11">
        <f t="shared" si="0"/>
        <v>-7.9165593441756388E-2</v>
      </c>
      <c r="I45" s="11">
        <f t="shared" si="1"/>
        <v>0.37168792949767876</v>
      </c>
      <c r="J45" s="11">
        <f t="shared" si="2"/>
        <v>-0.97141432905116543</v>
      </c>
      <c r="K45" s="11">
        <f t="shared" si="3"/>
        <v>0.94364579868592591</v>
      </c>
      <c r="N45" s="12">
        <v>43889</v>
      </c>
      <c r="O45" s="13">
        <v>154.449997</v>
      </c>
      <c r="P45" s="13">
        <v>155.979996</v>
      </c>
      <c r="Q45" s="13">
        <v>154.16000399999999</v>
      </c>
      <c r="R45" s="13">
        <v>155.30999800000001</v>
      </c>
      <c r="S45" s="13">
        <v>151.316498</v>
      </c>
      <c r="T45" s="13">
        <v>44935200</v>
      </c>
      <c r="U45" s="11">
        <f t="shared" si="4"/>
        <v>6.6264750997706734E-2</v>
      </c>
      <c r="V45" s="11">
        <f t="shared" si="5"/>
        <v>2.1596363484210515</v>
      </c>
      <c r="W45" s="11">
        <f t="shared" si="6"/>
        <v>1.0127946551469762</v>
      </c>
      <c r="X45" s="11">
        <f t="shared" si="7"/>
        <v>1.0257530134942825</v>
      </c>
      <c r="AB45" s="11">
        <f t="shared" si="8"/>
        <v>-0.9838432403962063</v>
      </c>
    </row>
    <row r="46" spans="1:28" ht="15.75" customHeight="1">
      <c r="A46" s="12">
        <v>43921</v>
      </c>
      <c r="B46" s="13">
        <v>260.55999800000001</v>
      </c>
      <c r="C46" s="14">
        <v>263.32998700000002</v>
      </c>
      <c r="D46" s="13">
        <v>256.22000100000002</v>
      </c>
      <c r="E46" s="13">
        <v>257.75</v>
      </c>
      <c r="F46" s="13">
        <v>252.047089</v>
      </c>
      <c r="G46" s="13">
        <v>194881100</v>
      </c>
      <c r="H46" s="11">
        <f t="shared" si="0"/>
        <v>-0.12487136493433124</v>
      </c>
      <c r="I46" s="11">
        <f t="shared" si="1"/>
        <v>0.20177285325845051</v>
      </c>
      <c r="J46" s="11">
        <f t="shared" si="2"/>
        <v>-1.1413294052903935</v>
      </c>
      <c r="K46" s="11">
        <f t="shared" si="3"/>
        <v>1.3026328113805232</v>
      </c>
      <c r="N46" s="12">
        <v>43921</v>
      </c>
      <c r="O46" s="13">
        <v>165.699997</v>
      </c>
      <c r="P46" s="13">
        <v>166.91999799999999</v>
      </c>
      <c r="Q46" s="13">
        <v>164.55999800000001</v>
      </c>
      <c r="R46" s="13">
        <v>164.970001</v>
      </c>
      <c r="S46" s="13">
        <v>160.96545399999999</v>
      </c>
      <c r="T46" s="13">
        <v>11464800</v>
      </c>
      <c r="U46" s="11">
        <f t="shared" si="4"/>
        <v>6.3766714981733183E-2</v>
      </c>
      <c r="V46" s="11">
        <f t="shared" si="5"/>
        <v>2.0996976717244982</v>
      </c>
      <c r="W46" s="11">
        <f t="shared" si="6"/>
        <v>0.95285597845042291</v>
      </c>
      <c r="X46" s="11">
        <f t="shared" si="7"/>
        <v>0.90793451566871286</v>
      </c>
      <c r="AB46" s="11">
        <f t="shared" si="8"/>
        <v>-1.0875225472122172</v>
      </c>
    </row>
    <row r="47" spans="1:28" ht="15.75" customHeight="1">
      <c r="A47" s="12">
        <v>43951</v>
      </c>
      <c r="B47" s="13">
        <v>291.709991</v>
      </c>
      <c r="C47" s="14">
        <v>293.32000699999998</v>
      </c>
      <c r="D47" s="13">
        <v>288.58999599999999</v>
      </c>
      <c r="E47" s="13">
        <v>290.48001099999999</v>
      </c>
      <c r="F47" s="13">
        <v>284.05291699999998</v>
      </c>
      <c r="G47" s="13">
        <v>122901700</v>
      </c>
      <c r="H47" s="11">
        <f t="shared" si="0"/>
        <v>0.12698352568555149</v>
      </c>
      <c r="I47" s="11">
        <f t="shared" si="1"/>
        <v>4.1976943288799715</v>
      </c>
      <c r="J47" s="11">
        <f t="shared" si="2"/>
        <v>2.8545920703311274</v>
      </c>
      <c r="K47" s="11">
        <f t="shared" si="3"/>
        <v>8.1486958879973521</v>
      </c>
      <c r="N47" s="12">
        <v>43951</v>
      </c>
      <c r="O47" s="13">
        <v>168.740005</v>
      </c>
      <c r="P47" s="13">
        <v>169.229996</v>
      </c>
      <c r="Q47" s="13">
        <v>166.71000699999999</v>
      </c>
      <c r="R47" s="13">
        <v>166.740005</v>
      </c>
      <c r="S47" s="13">
        <v>162.927536</v>
      </c>
      <c r="T47" s="13">
        <v>11606100</v>
      </c>
      <c r="U47" s="11">
        <f t="shared" si="4"/>
        <v>1.2189460230392104E-2</v>
      </c>
      <c r="V47" s="11">
        <f t="shared" si="5"/>
        <v>1.1564895931927246</v>
      </c>
      <c r="W47" s="11">
        <f t="shared" si="6"/>
        <v>9.6478999186493386E-3</v>
      </c>
      <c r="X47" s="11">
        <f t="shared" si="7"/>
        <v>9.3081972840273913E-5</v>
      </c>
      <c r="AB47" s="11">
        <f t="shared" si="8"/>
        <v>2.7540818603124732E-2</v>
      </c>
    </row>
    <row r="48" spans="1:28" ht="13">
      <c r="A48" s="12">
        <v>43980</v>
      </c>
      <c r="B48" s="13">
        <v>302.459991</v>
      </c>
      <c r="C48" s="14">
        <v>304.959991</v>
      </c>
      <c r="D48" s="13">
        <v>299.47000100000002</v>
      </c>
      <c r="E48" s="13">
        <v>304.32000699999998</v>
      </c>
      <c r="F48" s="13">
        <v>297.58673099999999</v>
      </c>
      <c r="G48" s="13">
        <v>119090800</v>
      </c>
      <c r="H48" s="11">
        <f t="shared" si="0"/>
        <v>4.764539700185514E-2</v>
      </c>
      <c r="I48" s="11">
        <f t="shared" si="1"/>
        <v>1.7481218866832504</v>
      </c>
      <c r="J48" s="11">
        <f t="shared" si="2"/>
        <v>0.40501962813440628</v>
      </c>
      <c r="K48" s="11">
        <f t="shared" si="3"/>
        <v>0.16404089917413275</v>
      </c>
      <c r="N48" s="12">
        <v>43980</v>
      </c>
      <c r="O48" s="13">
        <v>162.71000699999999</v>
      </c>
      <c r="P48" s="13">
        <v>164.08999600000001</v>
      </c>
      <c r="Q48" s="13">
        <v>162.35000600000001</v>
      </c>
      <c r="R48" s="13">
        <v>163.58999600000001</v>
      </c>
      <c r="S48" s="13">
        <v>160.05694600000001</v>
      </c>
      <c r="T48" s="13">
        <v>14632700</v>
      </c>
      <c r="U48" s="11">
        <f t="shared" si="4"/>
        <v>-1.7618814292999514E-2</v>
      </c>
      <c r="V48" s="11">
        <f t="shared" si="5"/>
        <v>0.80790526182307687</v>
      </c>
      <c r="W48" s="11">
        <f t="shared" si="6"/>
        <v>-0.33893643145099839</v>
      </c>
      <c r="X48" s="11">
        <f t="shared" si="7"/>
        <v>0.11487790456473733</v>
      </c>
      <c r="AB48" s="11">
        <f t="shared" si="8"/>
        <v>-0.13727590742748605</v>
      </c>
    </row>
    <row r="49" spans="1:28" ht="13">
      <c r="A49" s="12">
        <v>44012</v>
      </c>
      <c r="B49" s="13">
        <v>303.98998999999998</v>
      </c>
      <c r="C49" s="14">
        <v>310.20001200000002</v>
      </c>
      <c r="D49" s="13">
        <v>303.82000699999998</v>
      </c>
      <c r="E49" s="13">
        <v>308.35998499999999</v>
      </c>
      <c r="F49" s="13">
        <v>302.86422700000003</v>
      </c>
      <c r="G49" s="13">
        <v>113394800</v>
      </c>
      <c r="H49" s="11">
        <f t="shared" si="0"/>
        <v>1.7734312219720719E-2</v>
      </c>
      <c r="I49" s="11">
        <f t="shared" si="1"/>
        <v>1.2348465720969759</v>
      </c>
      <c r="J49" s="11">
        <f t="shared" si="2"/>
        <v>-0.10825568645186823</v>
      </c>
      <c r="K49" s="11">
        <f t="shared" si="3"/>
        <v>1.1719293649165206E-2</v>
      </c>
      <c r="N49" s="12">
        <v>44012</v>
      </c>
      <c r="O49" s="13">
        <v>165.229996</v>
      </c>
      <c r="P49" s="13">
        <v>165.28999300000001</v>
      </c>
      <c r="Q49" s="13">
        <v>163.479996</v>
      </c>
      <c r="R49" s="13">
        <v>163.929993</v>
      </c>
      <c r="S49" s="13">
        <v>160.59571800000001</v>
      </c>
      <c r="T49" s="13">
        <v>14841700</v>
      </c>
      <c r="U49" s="11">
        <f t="shared" si="4"/>
        <v>3.3661269533406843E-3</v>
      </c>
      <c r="V49" s="11">
        <f t="shared" si="5"/>
        <v>1.0411498118477494</v>
      </c>
      <c r="W49" s="11">
        <f t="shared" si="6"/>
        <v>-0.10569188142632591</v>
      </c>
      <c r="X49" s="11">
        <f t="shared" si="7"/>
        <v>1.1170773799436534E-2</v>
      </c>
      <c r="AB49" s="11">
        <f t="shared" si="8"/>
        <v>1.1441747176196372E-2</v>
      </c>
    </row>
    <row r="50" spans="1:28" ht="13">
      <c r="A50" s="12">
        <v>44043</v>
      </c>
      <c r="B50" s="13">
        <v>325.89999399999999</v>
      </c>
      <c r="C50" s="14">
        <v>326.63000499999998</v>
      </c>
      <c r="D50" s="13">
        <v>321.32998700000002</v>
      </c>
      <c r="E50" s="13">
        <v>326.51998900000001</v>
      </c>
      <c r="F50" s="13">
        <v>320.70056199999999</v>
      </c>
      <c r="G50" s="13">
        <v>84986800</v>
      </c>
      <c r="H50" s="11">
        <f t="shared" si="0"/>
        <v>5.8892181413026247E-2</v>
      </c>
      <c r="I50" s="11">
        <f t="shared" si="1"/>
        <v>1.9871053799639686</v>
      </c>
      <c r="J50" s="11">
        <f t="shared" si="2"/>
        <v>0.6440031214151245</v>
      </c>
      <c r="K50" s="11">
        <f t="shared" si="3"/>
        <v>0.41474002039242358</v>
      </c>
      <c r="N50" s="12">
        <v>44043</v>
      </c>
      <c r="O50" s="13">
        <v>170.14999399999999</v>
      </c>
      <c r="P50" s="13">
        <v>171.46000699999999</v>
      </c>
      <c r="Q50" s="13">
        <v>169.94000199999999</v>
      </c>
      <c r="R50" s="13">
        <v>171</v>
      </c>
      <c r="S50" s="13">
        <v>167.71839900000001</v>
      </c>
      <c r="T50" s="13">
        <v>8886000</v>
      </c>
      <c r="U50" s="11">
        <f t="shared" si="4"/>
        <v>4.4351624618036205E-2</v>
      </c>
      <c r="V50" s="11">
        <f t="shared" si="5"/>
        <v>1.6832978165679309</v>
      </c>
      <c r="W50" s="11">
        <f t="shared" si="6"/>
        <v>0.53645612329385561</v>
      </c>
      <c r="X50" s="11">
        <f t="shared" si="7"/>
        <v>0.28778517221947242</v>
      </c>
      <c r="AB50" s="11">
        <f t="shared" si="8"/>
        <v>0.3454794179034999</v>
      </c>
    </row>
    <row r="51" spans="1:28" ht="13">
      <c r="A51" s="12">
        <v>44074</v>
      </c>
      <c r="B51" s="13">
        <v>350.35000600000001</v>
      </c>
      <c r="C51" s="14">
        <v>351.29998799999998</v>
      </c>
      <c r="D51" s="13">
        <v>349.05999800000001</v>
      </c>
      <c r="E51" s="13">
        <v>349.30999800000001</v>
      </c>
      <c r="F51" s="13">
        <v>343.08441199999999</v>
      </c>
      <c r="G51" s="13">
        <v>66099200</v>
      </c>
      <c r="H51" s="11">
        <f t="shared" si="0"/>
        <v>6.9796728326282129E-2</v>
      </c>
      <c r="I51" s="11">
        <f t="shared" si="1"/>
        <v>2.2470626687903636</v>
      </c>
      <c r="J51" s="11">
        <f t="shared" si="2"/>
        <v>0.90396041024151952</v>
      </c>
      <c r="K51" s="11">
        <f t="shared" si="3"/>
        <v>0.81714442328401626</v>
      </c>
      <c r="N51" s="12">
        <v>44074</v>
      </c>
      <c r="O51" s="13">
        <v>161.60000600000001</v>
      </c>
      <c r="P51" s="13">
        <v>163.25</v>
      </c>
      <c r="Q51" s="13">
        <v>161.55999800000001</v>
      </c>
      <c r="R51" s="13">
        <v>162.19000199999999</v>
      </c>
      <c r="S51" s="13">
        <v>159.25439499999999</v>
      </c>
      <c r="T51" s="13">
        <v>11388100</v>
      </c>
      <c r="U51" s="11">
        <f t="shared" si="4"/>
        <v>-5.0465566392629446E-2</v>
      </c>
      <c r="V51" s="11">
        <f t="shared" si="5"/>
        <v>0.53719086851390907</v>
      </c>
      <c r="W51" s="11">
        <f t="shared" si="6"/>
        <v>-0.60965082476016619</v>
      </c>
      <c r="X51" s="11">
        <f t="shared" si="7"/>
        <v>0.37167412813075085</v>
      </c>
      <c r="AB51" s="11">
        <f t="shared" si="8"/>
        <v>-0.55110020965428053</v>
      </c>
    </row>
    <row r="52" spans="1:28" ht="13">
      <c r="A52" s="12">
        <v>44104</v>
      </c>
      <c r="B52" s="13">
        <v>333.08999599999999</v>
      </c>
      <c r="C52" s="14">
        <v>338.290009</v>
      </c>
      <c r="D52" s="13">
        <v>332.88000499999998</v>
      </c>
      <c r="E52" s="13">
        <v>334.89001500000001</v>
      </c>
      <c r="F52" s="13">
        <v>330.23809799999998</v>
      </c>
      <c r="G52" s="13">
        <v>104081100</v>
      </c>
      <c r="H52" s="11">
        <f t="shared" si="0"/>
        <v>-3.7443595659484546E-2</v>
      </c>
      <c r="I52" s="11">
        <f t="shared" si="1"/>
        <v>0.63257824944179808</v>
      </c>
      <c r="J52" s="11">
        <f t="shared" si="2"/>
        <v>-0.71052400910704605</v>
      </c>
      <c r="K52" s="11">
        <f t="shared" si="3"/>
        <v>0.50484436751754969</v>
      </c>
      <c r="N52" s="12">
        <v>44104</v>
      </c>
      <c r="O52" s="13">
        <v>164</v>
      </c>
      <c r="P52" s="13">
        <v>164</v>
      </c>
      <c r="Q52" s="13">
        <v>162.550003</v>
      </c>
      <c r="R52" s="13">
        <v>163.259995</v>
      </c>
      <c r="S52" s="13">
        <v>160.48606899999999</v>
      </c>
      <c r="T52" s="13">
        <v>12971000</v>
      </c>
      <c r="U52" s="11">
        <f t="shared" si="4"/>
        <v>7.7340031965836692E-3</v>
      </c>
      <c r="V52" s="11">
        <f t="shared" si="5"/>
        <v>1.0968593823863442</v>
      </c>
      <c r="W52" s="11">
        <f t="shared" si="6"/>
        <v>-4.9982310887731085E-2</v>
      </c>
      <c r="X52" s="11">
        <f t="shared" si="7"/>
        <v>2.4982314016778013E-3</v>
      </c>
      <c r="AB52" s="11">
        <f t="shared" si="8"/>
        <v>3.5513631916385451E-2</v>
      </c>
    </row>
    <row r="53" spans="1:28" ht="13">
      <c r="A53" s="12">
        <v>44134</v>
      </c>
      <c r="B53" s="13">
        <v>328.27999899999998</v>
      </c>
      <c r="C53" s="14">
        <v>329.69000199999999</v>
      </c>
      <c r="D53" s="13">
        <v>322.60000600000001</v>
      </c>
      <c r="E53" s="13">
        <v>326.540009</v>
      </c>
      <c r="F53" s="13">
        <v>322.00408900000002</v>
      </c>
      <c r="G53" s="13">
        <v>120287300</v>
      </c>
      <c r="H53" s="11">
        <f t="shared" si="0"/>
        <v>-2.4933552639344349E-2</v>
      </c>
      <c r="I53" s="11">
        <f t="shared" si="1"/>
        <v>0.73860211724100266</v>
      </c>
      <c r="J53" s="11">
        <f t="shared" si="2"/>
        <v>-0.60450014130784147</v>
      </c>
      <c r="K53" s="11">
        <f t="shared" si="3"/>
        <v>0.3654204208412003</v>
      </c>
      <c r="N53" s="12">
        <v>44134</v>
      </c>
      <c r="O53" s="13">
        <v>159.029999</v>
      </c>
      <c r="P53" s="13">
        <v>159.35000600000001</v>
      </c>
      <c r="Q53" s="13">
        <v>157.570007</v>
      </c>
      <c r="R53" s="13">
        <v>157.570007</v>
      </c>
      <c r="S53" s="13">
        <v>155.05325300000001</v>
      </c>
      <c r="T53" s="13">
        <v>13095400</v>
      </c>
      <c r="U53" s="11">
        <f t="shared" si="4"/>
        <v>-3.3852259164002418E-2</v>
      </c>
      <c r="V53" s="11">
        <f t="shared" si="5"/>
        <v>0.66148882587020963</v>
      </c>
      <c r="W53" s="11">
        <f t="shared" si="6"/>
        <v>-0.48535286740386563</v>
      </c>
      <c r="X53" s="11">
        <f t="shared" si="7"/>
        <v>0.23556740589715436</v>
      </c>
      <c r="AB53" s="11">
        <f t="shared" si="8"/>
        <v>0.29339587692980279</v>
      </c>
    </row>
    <row r="54" spans="1:28" ht="13">
      <c r="A54" s="12">
        <v>44165</v>
      </c>
      <c r="B54" s="13">
        <v>362.82998700000002</v>
      </c>
      <c r="C54" s="14">
        <v>363.11999500000002</v>
      </c>
      <c r="D54" s="13">
        <v>359.17001299999998</v>
      </c>
      <c r="E54" s="13">
        <v>362.05999800000001</v>
      </c>
      <c r="F54" s="13">
        <v>357.03064000000001</v>
      </c>
      <c r="G54" s="13">
        <v>83872700</v>
      </c>
      <c r="H54" s="11">
        <f t="shared" si="0"/>
        <v>0.10877672736634093</v>
      </c>
      <c r="I54" s="11">
        <f t="shared" si="1"/>
        <v>3.4524644952518737</v>
      </c>
      <c r="J54" s="11">
        <f t="shared" si="2"/>
        <v>2.1093622367030296</v>
      </c>
      <c r="K54" s="11">
        <f t="shared" si="3"/>
        <v>4.4494090456288076</v>
      </c>
      <c r="N54" s="12">
        <v>44165</v>
      </c>
      <c r="O54" s="13">
        <v>160.029999</v>
      </c>
      <c r="P54" s="13">
        <v>160.529999</v>
      </c>
      <c r="Q54" s="13">
        <v>159.759995</v>
      </c>
      <c r="R54" s="13">
        <v>160.020004</v>
      </c>
      <c r="S54" s="13">
        <v>157.63320899999999</v>
      </c>
      <c r="T54" s="13">
        <v>13071600</v>
      </c>
      <c r="U54" s="11">
        <f t="shared" si="4"/>
        <v>1.6639160740471413E-2</v>
      </c>
      <c r="V54" s="11">
        <f t="shared" si="5"/>
        <v>1.2189952561622437</v>
      </c>
      <c r="W54" s="11">
        <f t="shared" si="6"/>
        <v>7.2153562888168432E-2</v>
      </c>
      <c r="X54" s="11">
        <f t="shared" si="7"/>
        <v>5.2061366374568764E-3</v>
      </c>
      <c r="AB54" s="11">
        <f t="shared" si="8"/>
        <v>0.15219800079987966</v>
      </c>
    </row>
    <row r="55" spans="1:28" ht="13">
      <c r="A55" s="12">
        <v>44196</v>
      </c>
      <c r="B55" s="13">
        <v>371.77999899999998</v>
      </c>
      <c r="C55" s="14">
        <v>374.66000400000001</v>
      </c>
      <c r="D55" s="13">
        <v>371.23001099999999</v>
      </c>
      <c r="E55" s="13">
        <v>373.88000499999998</v>
      </c>
      <c r="F55" s="13">
        <v>370.25805700000001</v>
      </c>
      <c r="G55" s="13">
        <v>78520700</v>
      </c>
      <c r="H55" s="11">
        <f t="shared" si="0"/>
        <v>3.7048408506339968E-2</v>
      </c>
      <c r="I55" s="11">
        <f t="shared" si="1"/>
        <v>1.5473492621129592</v>
      </c>
      <c r="J55" s="11">
        <f t="shared" si="2"/>
        <v>0.20424700356411507</v>
      </c>
      <c r="K55" s="11">
        <f t="shared" si="3"/>
        <v>4.1716838464919637E-2</v>
      </c>
      <c r="N55" s="12">
        <v>44196</v>
      </c>
      <c r="O55" s="13">
        <v>157.46000699999999</v>
      </c>
      <c r="P55" s="13">
        <v>158.08000200000001</v>
      </c>
      <c r="Q55" s="13">
        <v>157.449997</v>
      </c>
      <c r="R55" s="13">
        <v>157.729996</v>
      </c>
      <c r="S55" s="13">
        <v>155.69804400000001</v>
      </c>
      <c r="T55" s="13">
        <v>7742100</v>
      </c>
      <c r="U55" s="11">
        <f t="shared" si="4"/>
        <v>-1.227637889424673E-2</v>
      </c>
      <c r="V55" s="11">
        <f t="shared" si="5"/>
        <v>0.8622342675980309</v>
      </c>
      <c r="W55" s="11">
        <f t="shared" si="6"/>
        <v>-0.28460742567604436</v>
      </c>
      <c r="X55" s="11">
        <f t="shared" si="7"/>
        <v>8.1001386749945115E-2</v>
      </c>
      <c r="AB55" s="11">
        <f t="shared" si="8"/>
        <v>-5.8130213886428646E-2</v>
      </c>
    </row>
    <row r="56" spans="1:28" ht="13">
      <c r="A56" s="12">
        <v>44225</v>
      </c>
      <c r="B56" s="13">
        <v>375.63000499999998</v>
      </c>
      <c r="C56" s="14">
        <v>376.67001299999998</v>
      </c>
      <c r="D56" s="13">
        <v>368.26998900000001</v>
      </c>
      <c r="E56" s="13">
        <v>370.07000699999998</v>
      </c>
      <c r="F56" s="13">
        <v>366.48498499999999</v>
      </c>
      <c r="G56" s="13">
        <v>126765100</v>
      </c>
      <c r="H56" s="11">
        <f t="shared" si="0"/>
        <v>-1.0190384594385784E-2</v>
      </c>
      <c r="I56" s="11">
        <f t="shared" si="1"/>
        <v>0.88434153051825348</v>
      </c>
      <c r="J56" s="11">
        <f t="shared" si="2"/>
        <v>-0.45876072803059065</v>
      </c>
      <c r="K56" s="11">
        <f t="shared" si="3"/>
        <v>0.21046140558315757</v>
      </c>
      <c r="N56" s="12">
        <v>44225</v>
      </c>
      <c r="O56" s="13">
        <v>151.41999799999999</v>
      </c>
      <c r="P56" s="13">
        <v>152.490005</v>
      </c>
      <c r="Q56" s="13">
        <v>151.300003</v>
      </c>
      <c r="R56" s="13">
        <v>152</v>
      </c>
      <c r="S56" s="13">
        <v>150.04186999999999</v>
      </c>
      <c r="T56" s="13">
        <v>14965900</v>
      </c>
      <c r="U56" s="11">
        <f t="shared" si="4"/>
        <v>-3.6327842371610145E-2</v>
      </c>
      <c r="V56" s="11">
        <f t="shared" si="5"/>
        <v>0.64143364858881857</v>
      </c>
      <c r="W56" s="11">
        <f t="shared" si="6"/>
        <v>-0.50540804468525669</v>
      </c>
      <c r="X56" s="11">
        <f t="shared" si="7"/>
        <v>0.25543729163257439</v>
      </c>
      <c r="AB56" s="11">
        <f t="shared" si="8"/>
        <v>0.23186136253232564</v>
      </c>
    </row>
    <row r="57" spans="1:28" ht="13">
      <c r="A57" s="12">
        <v>44253</v>
      </c>
      <c r="B57" s="13">
        <v>384.35000600000001</v>
      </c>
      <c r="C57" s="14">
        <v>385.57998700000002</v>
      </c>
      <c r="D57" s="13">
        <v>378.23001099999999</v>
      </c>
      <c r="E57" s="13">
        <v>380.35998499999999</v>
      </c>
      <c r="F57" s="13">
        <v>376.67526199999998</v>
      </c>
      <c r="G57" s="13">
        <v>152701600</v>
      </c>
      <c r="H57" s="11">
        <f t="shared" si="0"/>
        <v>2.7805442015584842E-2</v>
      </c>
      <c r="I57" s="11">
        <f t="shared" si="1"/>
        <v>1.3897316689396253</v>
      </c>
      <c r="J57" s="11">
        <f t="shared" si="2"/>
        <v>4.6629410390781167E-2</v>
      </c>
      <c r="K57" s="11">
        <f t="shared" si="3"/>
        <v>2.1743019133918908E-3</v>
      </c>
      <c r="N57" s="12">
        <v>44253</v>
      </c>
      <c r="O57" s="13">
        <v>140.770004</v>
      </c>
      <c r="P57" s="13">
        <v>143.300003</v>
      </c>
      <c r="Q57" s="13">
        <v>139.679993</v>
      </c>
      <c r="R57" s="13">
        <v>143.11999499999999</v>
      </c>
      <c r="S57" s="13">
        <v>141.440033</v>
      </c>
      <c r="T57" s="13">
        <v>45423300</v>
      </c>
      <c r="U57" s="11">
        <f t="shared" si="4"/>
        <v>-5.7329577403960573E-2</v>
      </c>
      <c r="V57" s="11">
        <f t="shared" si="5"/>
        <v>0.49240059549302939</v>
      </c>
      <c r="W57" s="11">
        <f t="shared" si="6"/>
        <v>-0.65444109778104587</v>
      </c>
      <c r="X57" s="11">
        <f t="shared" si="7"/>
        <v>0.42829315046486044</v>
      </c>
      <c r="AB57" s="11">
        <f t="shared" si="8"/>
        <v>-3.0516202525025734E-2</v>
      </c>
    </row>
    <row r="58" spans="1:28" ht="13">
      <c r="A58" s="12">
        <v>44286</v>
      </c>
      <c r="B58" s="13">
        <v>395.33999599999999</v>
      </c>
      <c r="C58" s="14">
        <v>398</v>
      </c>
      <c r="D58" s="13">
        <v>395.30999800000001</v>
      </c>
      <c r="E58" s="13">
        <v>396.32998700000002</v>
      </c>
      <c r="F58" s="13">
        <v>393.77606200000002</v>
      </c>
      <c r="G58" s="13">
        <v>112734200</v>
      </c>
      <c r="H58" s="11">
        <f t="shared" si="0"/>
        <v>4.5399317993970227E-2</v>
      </c>
      <c r="I58" s="11">
        <f t="shared" si="1"/>
        <v>1.7036742101582765</v>
      </c>
      <c r="J58" s="11">
        <f t="shared" si="2"/>
        <v>0.36057195160943234</v>
      </c>
      <c r="K58" s="11">
        <f t="shared" si="3"/>
        <v>0.13001213228743483</v>
      </c>
      <c r="N58" s="12">
        <v>44286</v>
      </c>
      <c r="O58" s="13">
        <v>136.33999600000001</v>
      </c>
      <c r="P58" s="13">
        <v>136.58999600000001</v>
      </c>
      <c r="Q58" s="13">
        <v>134.979996</v>
      </c>
      <c r="R58" s="13">
        <v>135.449997</v>
      </c>
      <c r="S58" s="13">
        <v>134.021118</v>
      </c>
      <c r="T58" s="13">
        <v>19271300</v>
      </c>
      <c r="U58" s="11">
        <f t="shared" si="4"/>
        <v>-5.2452723904553938E-2</v>
      </c>
      <c r="V58" s="11">
        <f t="shared" si="5"/>
        <v>0.52385446496152832</v>
      </c>
      <c r="W58" s="11">
        <f t="shared" si="6"/>
        <v>-0.62298722831254694</v>
      </c>
      <c r="X58" s="11">
        <f t="shared" si="7"/>
        <v>0.3881130866405495</v>
      </c>
      <c r="AB58" s="11">
        <f t="shared" si="8"/>
        <v>-0.22463172074040605</v>
      </c>
    </row>
    <row r="59" spans="1:28" ht="13">
      <c r="A59" s="12">
        <v>44316</v>
      </c>
      <c r="B59" s="13">
        <v>417.63000499999998</v>
      </c>
      <c r="C59" s="14">
        <v>418.540009</v>
      </c>
      <c r="D59" s="13">
        <v>416.33999599999999</v>
      </c>
      <c r="E59" s="13">
        <v>417.29998799999998</v>
      </c>
      <c r="F59" s="13">
        <v>414.61093099999999</v>
      </c>
      <c r="G59" s="13">
        <v>85527000</v>
      </c>
      <c r="H59" s="11">
        <f t="shared" si="0"/>
        <v>5.2910450915119284E-2</v>
      </c>
      <c r="I59" s="11">
        <f t="shared" si="1"/>
        <v>1.8565097603889174</v>
      </c>
      <c r="J59" s="11">
        <f t="shared" si="2"/>
        <v>0.51340750184007322</v>
      </c>
      <c r="K59" s="11">
        <f t="shared" si="3"/>
        <v>0.26358726294566481</v>
      </c>
      <c r="N59" s="12">
        <v>44316</v>
      </c>
      <c r="O59" s="13">
        <v>138.509995</v>
      </c>
      <c r="P59" s="13">
        <v>138.729996</v>
      </c>
      <c r="Q59" s="13">
        <v>137.979996</v>
      </c>
      <c r="R59" s="13">
        <v>138.63999899999999</v>
      </c>
      <c r="S59" s="13">
        <v>137.36509699999999</v>
      </c>
      <c r="T59" s="13">
        <v>15692000</v>
      </c>
      <c r="U59" s="11">
        <f t="shared" si="4"/>
        <v>2.4951134939793521E-2</v>
      </c>
      <c r="V59" s="11">
        <f t="shared" si="5"/>
        <v>1.3441196436260583</v>
      </c>
      <c r="W59" s="11">
        <f t="shared" si="6"/>
        <v>0.19727795035198303</v>
      </c>
      <c r="X59" s="11">
        <f t="shared" si="7"/>
        <v>3.8918589695079484E-2</v>
      </c>
      <c r="AB59" s="11">
        <f t="shared" si="8"/>
        <v>0.1012839796583416</v>
      </c>
    </row>
    <row r="60" spans="1:28" ht="13">
      <c r="A60" s="12">
        <v>44344</v>
      </c>
      <c r="B60" s="13">
        <v>420.97000100000002</v>
      </c>
      <c r="C60" s="14">
        <v>421.25</v>
      </c>
      <c r="D60" s="13">
        <v>419.790009</v>
      </c>
      <c r="E60" s="13">
        <v>420.040009</v>
      </c>
      <c r="F60" s="13">
        <v>417.33331299999998</v>
      </c>
      <c r="G60" s="13">
        <v>58520200</v>
      </c>
      <c r="H60" s="11">
        <f t="shared" si="0"/>
        <v>6.5661124597797497E-3</v>
      </c>
      <c r="I60" s="11">
        <f t="shared" si="1"/>
        <v>1.0817020721931152</v>
      </c>
      <c r="J60" s="11">
        <f t="shared" si="2"/>
        <v>-0.26140018635572893</v>
      </c>
      <c r="K60" s="11">
        <f t="shared" si="3"/>
        <v>6.8330057426809809E-2</v>
      </c>
      <c r="N60" s="12">
        <v>44344</v>
      </c>
      <c r="O60" s="13">
        <v>138.58000200000001</v>
      </c>
      <c r="P60" s="13">
        <v>139.300003</v>
      </c>
      <c r="Q60" s="13">
        <v>138.33999600000001</v>
      </c>
      <c r="R60" s="13">
        <v>138.44000199999999</v>
      </c>
      <c r="S60" s="13">
        <v>137.36810299999999</v>
      </c>
      <c r="T60" s="13">
        <v>10258000</v>
      </c>
      <c r="U60" s="11">
        <f t="shared" si="4"/>
        <v>2.1883288154334985E-5</v>
      </c>
      <c r="V60" s="11">
        <f t="shared" si="5"/>
        <v>1.0002626310661265</v>
      </c>
      <c r="W60" s="11">
        <f t="shared" si="6"/>
        <v>-0.14657906220794881</v>
      </c>
      <c r="X60" s="11">
        <f t="shared" si="7"/>
        <v>2.1485421477761727E-2</v>
      </c>
      <c r="AB60" s="11">
        <f t="shared" si="8"/>
        <v>3.8315794177005799E-2</v>
      </c>
    </row>
    <row r="61" spans="1:28" ht="13">
      <c r="A61" s="12">
        <v>44377</v>
      </c>
      <c r="B61" s="13">
        <v>427.209991</v>
      </c>
      <c r="C61" s="14">
        <v>428.77999899999998</v>
      </c>
      <c r="D61" s="13">
        <v>427.17999300000002</v>
      </c>
      <c r="E61" s="13">
        <v>428.05999800000001</v>
      </c>
      <c r="F61" s="13">
        <v>426.69302399999998</v>
      </c>
      <c r="G61" s="13">
        <v>64827900</v>
      </c>
      <c r="H61" s="11">
        <f t="shared" si="0"/>
        <v>2.2427423616671608E-2</v>
      </c>
      <c r="I61" s="11">
        <f t="shared" si="1"/>
        <v>1.3049379931419278</v>
      </c>
      <c r="J61" s="11">
        <f t="shared" si="2"/>
        <v>-3.8164265406916309E-2</v>
      </c>
      <c r="K61" s="11">
        <f t="shared" si="3"/>
        <v>1.4565111540495489E-3</v>
      </c>
      <c r="N61" s="12">
        <v>44377</v>
      </c>
      <c r="O61" s="13">
        <v>144.25</v>
      </c>
      <c r="P61" s="13">
        <v>144.929993</v>
      </c>
      <c r="Q61" s="13">
        <v>144.070007</v>
      </c>
      <c r="R61" s="13">
        <v>144.35000600000001</v>
      </c>
      <c r="S61" s="13">
        <v>143.43850699999999</v>
      </c>
      <c r="T61" s="13">
        <v>15708900</v>
      </c>
      <c r="U61" s="11">
        <f t="shared" si="4"/>
        <v>4.4190782775823854E-2</v>
      </c>
      <c r="V61" s="11">
        <f t="shared" si="5"/>
        <v>1.6801894898816783</v>
      </c>
      <c r="W61" s="11">
        <f t="shared" si="6"/>
        <v>0.53334779660760301</v>
      </c>
      <c r="X61" s="11">
        <f t="shared" si="7"/>
        <v>0.28445987214618507</v>
      </c>
      <c r="AB61" s="11">
        <f t="shared" si="8"/>
        <v>-2.0354826863926579E-2</v>
      </c>
    </row>
    <row r="62" spans="1:28" ht="13">
      <c r="A62" s="12">
        <v>44407</v>
      </c>
      <c r="B62" s="13">
        <v>437.91000400000001</v>
      </c>
      <c r="C62" s="14">
        <v>440.05999800000001</v>
      </c>
      <c r="D62" s="13">
        <v>437.76998900000001</v>
      </c>
      <c r="E62" s="13">
        <v>438.51001000000002</v>
      </c>
      <c r="F62" s="13">
        <v>437.10964999999999</v>
      </c>
      <c r="G62" s="13">
        <v>68890600</v>
      </c>
      <c r="H62" s="11">
        <f t="shared" si="0"/>
        <v>2.4412459107838631E-2</v>
      </c>
      <c r="I62" s="11">
        <f t="shared" si="1"/>
        <v>1.3356670785921483</v>
      </c>
      <c r="J62" s="11">
        <f t="shared" si="2"/>
        <v>-7.4351799566958476E-3</v>
      </c>
      <c r="K62" s="11">
        <f t="shared" si="3"/>
        <v>5.5281900988451667E-5</v>
      </c>
      <c r="N62" s="12">
        <v>44407</v>
      </c>
      <c r="O62" s="13">
        <v>149.13000500000001</v>
      </c>
      <c r="P62" s="13">
        <v>149.720001</v>
      </c>
      <c r="Q62" s="13">
        <v>149.05999800000001</v>
      </c>
      <c r="R62" s="13">
        <v>149.520004</v>
      </c>
      <c r="S62" s="13">
        <v>148.769623</v>
      </c>
      <c r="T62" s="13">
        <v>14342100</v>
      </c>
      <c r="U62" s="11">
        <f t="shared" si="4"/>
        <v>3.7166560859421167E-2</v>
      </c>
      <c r="V62" s="11">
        <f t="shared" si="5"/>
        <v>1.5494660878198305</v>
      </c>
      <c r="W62" s="11">
        <f t="shared" si="6"/>
        <v>0.40262439454575527</v>
      </c>
      <c r="X62" s="11">
        <f t="shared" si="7"/>
        <v>0.16210640308333601</v>
      </c>
      <c r="AB62" s="11">
        <f t="shared" si="8"/>
        <v>-2.9935848284034007E-3</v>
      </c>
    </row>
    <row r="63" spans="1:28" ht="13">
      <c r="A63" s="12">
        <v>44439</v>
      </c>
      <c r="B63" s="13">
        <v>452.13000499999998</v>
      </c>
      <c r="C63" s="14">
        <v>452.48998999999998</v>
      </c>
      <c r="D63" s="13">
        <v>450.92001299999998</v>
      </c>
      <c r="E63" s="13">
        <v>451.55999800000001</v>
      </c>
      <c r="F63" s="13">
        <v>450.11798099999999</v>
      </c>
      <c r="G63" s="13">
        <v>59300200</v>
      </c>
      <c r="H63" s="11">
        <f t="shared" si="0"/>
        <v>2.9759880615767689E-2</v>
      </c>
      <c r="I63" s="11">
        <f t="shared" si="1"/>
        <v>1.4217774203746838</v>
      </c>
      <c r="J63" s="11">
        <f t="shared" si="2"/>
        <v>7.8675161825839668E-2</v>
      </c>
      <c r="K63" s="11">
        <f t="shared" si="3"/>
        <v>6.189781088322059E-3</v>
      </c>
      <c r="N63" s="12">
        <v>44439</v>
      </c>
      <c r="O63" s="13">
        <v>149.66999799999999</v>
      </c>
      <c r="P63" s="13">
        <v>150.08999600000001</v>
      </c>
      <c r="Q63" s="13">
        <v>148.5</v>
      </c>
      <c r="R63" s="13">
        <v>148.83000200000001</v>
      </c>
      <c r="S63" s="13">
        <v>148.26355000000001</v>
      </c>
      <c r="T63" s="13">
        <v>15262400</v>
      </c>
      <c r="U63" s="11">
        <f t="shared" si="4"/>
        <v>-3.4017226756028443E-3</v>
      </c>
      <c r="V63" s="11">
        <f t="shared" si="5"/>
        <v>0.95993446711891561</v>
      </c>
      <c r="W63" s="11">
        <f t="shared" si="6"/>
        <v>-0.18690722615515964</v>
      </c>
      <c r="X63" s="11">
        <f t="shared" si="7"/>
        <v>3.4934311189015993E-2</v>
      </c>
      <c r="AB63" s="11">
        <f t="shared" si="8"/>
        <v>-1.4704956264175997E-2</v>
      </c>
    </row>
    <row r="64" spans="1:28" ht="13">
      <c r="A64" s="12">
        <v>44469</v>
      </c>
      <c r="B64" s="13">
        <v>436.01998900000001</v>
      </c>
      <c r="C64" s="14">
        <v>436.76998900000001</v>
      </c>
      <c r="D64" s="13">
        <v>428.77999899999998</v>
      </c>
      <c r="E64" s="13">
        <v>429.14001500000001</v>
      </c>
      <c r="F64" s="13">
        <v>429.14001500000001</v>
      </c>
      <c r="G64" s="13">
        <v>140181200</v>
      </c>
      <c r="H64" s="11">
        <f t="shared" si="0"/>
        <v>-4.6605483196637688E-2</v>
      </c>
      <c r="I64" s="11">
        <f t="shared" si="1"/>
        <v>0.56399051265029465</v>
      </c>
      <c r="J64" s="11">
        <f t="shared" si="2"/>
        <v>-0.77911174589854948</v>
      </c>
      <c r="K64" s="11">
        <f t="shared" si="3"/>
        <v>0.60701511259708596</v>
      </c>
      <c r="N64" s="12">
        <v>44469</v>
      </c>
      <c r="O64" s="13">
        <v>144.10000600000001</v>
      </c>
      <c r="P64" s="13">
        <v>144.509995</v>
      </c>
      <c r="Q64" s="13">
        <v>143.64999399999999</v>
      </c>
      <c r="R64" s="13">
        <v>144.320007</v>
      </c>
      <c r="S64" s="13">
        <v>143.95353700000001</v>
      </c>
      <c r="T64" s="13">
        <v>22550700</v>
      </c>
      <c r="U64" s="11">
        <f t="shared" si="4"/>
        <v>-2.9069943354249898E-2</v>
      </c>
      <c r="V64" s="11">
        <f t="shared" si="5"/>
        <v>0.70186784552848769</v>
      </c>
      <c r="W64" s="11">
        <f t="shared" si="6"/>
        <v>-0.44497384774558757</v>
      </c>
      <c r="X64" s="11">
        <f t="shared" si="7"/>
        <v>0.19800172517751335</v>
      </c>
      <c r="AB64" s="11">
        <f t="shared" si="8"/>
        <v>0.34668435139626008</v>
      </c>
    </row>
    <row r="65" spans="1:28" ht="13">
      <c r="A65" s="15">
        <v>44498</v>
      </c>
      <c r="B65" s="16">
        <v>455.86999500000002</v>
      </c>
      <c r="C65" s="17">
        <v>459.55999800000001</v>
      </c>
      <c r="D65" s="16">
        <v>455.55999800000001</v>
      </c>
      <c r="E65" s="16">
        <v>459.25</v>
      </c>
      <c r="F65" s="16">
        <v>459.25</v>
      </c>
      <c r="G65" s="16">
        <v>70108200</v>
      </c>
      <c r="H65" s="18">
        <f t="shared" si="0"/>
        <v>7.0163545573814629E-2</v>
      </c>
      <c r="I65" s="18">
        <f t="shared" si="1"/>
        <v>2.2563259340110129</v>
      </c>
      <c r="J65" s="18">
        <f t="shared" si="2"/>
        <v>0.91322367546216876</v>
      </c>
      <c r="K65" s="18">
        <f t="shared" si="3"/>
        <v>0.83397748142463257</v>
      </c>
      <c r="N65" s="15">
        <v>44498</v>
      </c>
      <c r="O65" s="19">
        <v>146.470001</v>
      </c>
      <c r="P65" s="19">
        <v>148</v>
      </c>
      <c r="Q65" s="19">
        <v>146.320007</v>
      </c>
      <c r="R65" s="19">
        <v>147.69000199999999</v>
      </c>
      <c r="S65" s="19">
        <v>147.50199900000001</v>
      </c>
      <c r="T65" s="19">
        <v>19086600</v>
      </c>
      <c r="U65" s="18">
        <f t="shared" si="4"/>
        <v>2.4650050800766363E-2</v>
      </c>
      <c r="V65" s="18">
        <f t="shared" si="5"/>
        <v>1.3393891948573002</v>
      </c>
      <c r="W65" s="18">
        <f t="shared" si="6"/>
        <v>0.19254750158322498</v>
      </c>
      <c r="X65" s="18">
        <f t="shared" si="7"/>
        <v>3.7074540365942023E-2</v>
      </c>
      <c r="AB65" s="18">
        <f t="shared" si="8"/>
        <v>0.17583893709689047</v>
      </c>
    </row>
    <row r="67" spans="1:28" ht="16">
      <c r="A67" s="121" t="s">
        <v>17</v>
      </c>
      <c r="B67" s="122"/>
      <c r="C67" s="122"/>
      <c r="D67" s="122"/>
      <c r="E67" s="122"/>
      <c r="F67" s="123"/>
      <c r="N67" s="125" t="s">
        <v>18</v>
      </c>
      <c r="O67" s="122"/>
      <c r="P67" s="122"/>
      <c r="Q67" s="122"/>
      <c r="R67" s="122"/>
      <c r="S67" s="123"/>
    </row>
    <row r="68" spans="1:28" ht="13">
      <c r="A68" s="20"/>
      <c r="B68" s="5" t="s">
        <v>19</v>
      </c>
      <c r="C68" s="5" t="s">
        <v>20</v>
      </c>
      <c r="D68" s="5" t="s">
        <v>21</v>
      </c>
      <c r="E68" s="5" t="s">
        <v>22</v>
      </c>
      <c r="F68" s="21"/>
      <c r="N68" s="22"/>
      <c r="O68" s="6" t="s">
        <v>19</v>
      </c>
      <c r="P68" s="6" t="s">
        <v>20</v>
      </c>
      <c r="Q68" s="6" t="s">
        <v>21</v>
      </c>
      <c r="R68" s="6" t="s">
        <v>22</v>
      </c>
      <c r="S68" s="7"/>
    </row>
    <row r="69" spans="1:28" ht="13">
      <c r="A69" s="23" t="s">
        <v>9</v>
      </c>
      <c r="B69" s="24">
        <f>E69*(SUM(I6:I65))</f>
        <v>1.3431022585488441</v>
      </c>
      <c r="C69" s="24">
        <f>E69*(SUM(K6:K65))</f>
        <v>0.44575493979089392</v>
      </c>
      <c r="D69" s="24">
        <f>SQRT(C69)</f>
        <v>0.66764881471541149</v>
      </c>
      <c r="E69" s="24">
        <f>1/60</f>
        <v>1.6666666666666666E-2</v>
      </c>
      <c r="F69" s="25"/>
      <c r="N69" s="26" t="s">
        <v>23</v>
      </c>
      <c r="O69" s="24">
        <f>R69*SUM(V6:V65)</f>
        <v>1.1468416932740753</v>
      </c>
      <c r="P69" s="24">
        <f>R69*SUM(X6:X64)</f>
        <v>0.29256095896698564</v>
      </c>
      <c r="Q69" s="24">
        <f>SQRT(P69)</f>
        <v>0.54088904496854584</v>
      </c>
      <c r="R69" s="27">
        <f>1/60</f>
        <v>1.6666666666666666E-2</v>
      </c>
      <c r="S69" s="25"/>
    </row>
    <row r="73" spans="1:28" ht="13">
      <c r="F73" s="28"/>
      <c r="G73" s="29" t="s">
        <v>24</v>
      </c>
      <c r="H73" s="30" t="s">
        <v>25</v>
      </c>
    </row>
    <row r="74" spans="1:28" ht="13">
      <c r="F74" s="31" t="s">
        <v>9</v>
      </c>
      <c r="G74" s="32">
        <f>E69*SUM(AB6:AB65)</f>
        <v>-8.1454210268155428E-2</v>
      </c>
      <c r="H74" s="33">
        <f>G74/(D69*Q69)</f>
        <v>-0.22555749856006738</v>
      </c>
    </row>
    <row r="76" spans="1:28" ht="13">
      <c r="A76" s="34" t="s">
        <v>26</v>
      </c>
      <c r="B76" s="35">
        <v>5.0000000000000001E-4</v>
      </c>
    </row>
    <row r="77" spans="1:28" ht="13">
      <c r="A77" s="36"/>
      <c r="B77" s="36"/>
    </row>
    <row r="78" spans="1:28" ht="16">
      <c r="A78" s="37" t="s">
        <v>27</v>
      </c>
      <c r="B78" s="36"/>
    </row>
    <row r="79" spans="1:28" ht="14">
      <c r="A79" s="126" t="s">
        <v>28</v>
      </c>
      <c r="B79" s="122"/>
      <c r="C79" s="123"/>
    </row>
    <row r="80" spans="1:28" ht="13">
      <c r="A80" s="38"/>
      <c r="B80" s="39" t="s">
        <v>29</v>
      </c>
      <c r="C80" s="30" t="s">
        <v>30</v>
      </c>
    </row>
    <row r="81" spans="1:5" ht="13">
      <c r="A81" s="40" t="s">
        <v>9</v>
      </c>
      <c r="B81" s="41">
        <f>((O69-$B$76)*C69-(B69-$B$76)*G74)/((O69-$B$76)*C69+(B69-$B$76)*P69-(O69-$B$76+B69-$B$76)*G74)</f>
        <v>0.56063210354073612</v>
      </c>
      <c r="C81" s="42">
        <f>1-B81</f>
        <v>0.43936789645926388</v>
      </c>
    </row>
    <row r="83" spans="1:5" ht="16">
      <c r="A83" s="43" t="s">
        <v>31</v>
      </c>
    </row>
    <row r="84" spans="1:5" ht="14">
      <c r="A84" s="126" t="s">
        <v>32</v>
      </c>
      <c r="B84" s="122"/>
      <c r="C84" s="122"/>
      <c r="D84" s="122"/>
      <c r="E84" s="123"/>
    </row>
    <row r="85" spans="1:5" ht="13">
      <c r="A85" s="44"/>
      <c r="B85" s="39" t="s">
        <v>33</v>
      </c>
      <c r="C85" s="29" t="s">
        <v>34</v>
      </c>
      <c r="D85" s="29" t="s">
        <v>35</v>
      </c>
      <c r="E85" s="30" t="s">
        <v>36</v>
      </c>
    </row>
    <row r="86" spans="1:5" ht="13">
      <c r="A86" s="40" t="s">
        <v>9</v>
      </c>
      <c r="B86" s="41">
        <f>B81*O69+C81*B69</f>
        <v>1.2330722849967566</v>
      </c>
      <c r="C86" s="45">
        <f>POWER(B81*Q69,2)+POWER(C81*D69,2)+2*B81*Q69*C81*D69*H74</f>
        <v>0.13787652393628563</v>
      </c>
      <c r="D86" s="45">
        <f>SQRT(C86)</f>
        <v>0.37131728203288039</v>
      </c>
      <c r="E86" s="45">
        <f>(B86-$B$76)/D86</f>
        <v>3.3194584379393675</v>
      </c>
    </row>
    <row r="87" spans="1:5" ht="13">
      <c r="A87" s="1"/>
    </row>
    <row r="89" spans="1:5" ht="16">
      <c r="A89" s="43" t="s">
        <v>37</v>
      </c>
    </row>
    <row r="90" spans="1:5" ht="14">
      <c r="A90" s="126" t="s">
        <v>38</v>
      </c>
      <c r="B90" s="122"/>
      <c r="C90" s="123"/>
    </row>
    <row r="91" spans="1:5" ht="13">
      <c r="A91" s="44"/>
      <c r="B91" s="39" t="s">
        <v>39</v>
      </c>
      <c r="C91" s="30" t="s">
        <v>40</v>
      </c>
    </row>
    <row r="92" spans="1:5" ht="13">
      <c r="A92" s="40" t="s">
        <v>9</v>
      </c>
      <c r="B92" s="46">
        <f>(POWER(Q69,2)-Q69*D69*H74)/(POWER(Q69,2)+POWER(D69,2)-2*Q69*D69*H74)</f>
        <v>0.41500785234918819</v>
      </c>
      <c r="C92" s="42">
        <f>1-B92</f>
        <v>0.58499214765081176</v>
      </c>
    </row>
  </sheetData>
  <mergeCells count="7">
    <mergeCell ref="A84:E84"/>
    <mergeCell ref="A90:C90"/>
    <mergeCell ref="A2:K2"/>
    <mergeCell ref="N2:X2"/>
    <mergeCell ref="A67:F67"/>
    <mergeCell ref="N67:S67"/>
    <mergeCell ref="A79:C7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T113"/>
  <sheetViews>
    <sheetView topLeftCell="Y61" zoomScaleNormal="100" workbookViewId="0">
      <selection activeCell="U115" sqref="U115"/>
    </sheetView>
  </sheetViews>
  <sheetFormatPr baseColWidth="10" defaultColWidth="14.5" defaultRowHeight="15.75" customHeight="1"/>
  <cols>
    <col min="1" max="1" width="17.33203125" customWidth="1"/>
    <col min="3" max="4" width="14.6640625" bestFit="1" customWidth="1"/>
    <col min="5" max="5" width="20.5" customWidth="1"/>
    <col min="6" max="6" width="20.83203125" customWidth="1"/>
    <col min="7" max="7" width="14.6640625" bestFit="1" customWidth="1"/>
    <col min="8" max="8" width="25.83203125" customWidth="1"/>
    <col min="9" max="9" width="22.83203125" customWidth="1"/>
    <col min="10" max="10" width="22" customWidth="1"/>
    <col min="11" max="11" width="14.6640625" bestFit="1" customWidth="1"/>
    <col min="12" max="12" width="16.83203125" customWidth="1"/>
    <col min="13" max="13" width="19.1640625" customWidth="1"/>
    <col min="14" max="18" width="14.6640625" bestFit="1" customWidth="1"/>
    <col min="19" max="19" width="17.83203125" bestFit="1" customWidth="1"/>
    <col min="20" max="20" width="14.6640625" bestFit="1" customWidth="1"/>
    <col min="21" max="21" width="17.1640625" customWidth="1"/>
    <col min="23" max="23" width="17" bestFit="1" customWidth="1"/>
    <col min="24" max="24" width="14.6640625" bestFit="1" customWidth="1"/>
    <col min="25" max="25" width="23.1640625" customWidth="1"/>
    <col min="26" max="26" width="24.5" customWidth="1"/>
    <col min="35" max="35" width="19.1640625" customWidth="1"/>
    <col min="40" max="40" width="22.1640625" customWidth="1"/>
    <col min="44" max="44" width="15.83203125" customWidth="1"/>
    <col min="45" max="45" width="16.5" customWidth="1"/>
    <col min="46" max="46" width="18" customWidth="1"/>
  </cols>
  <sheetData>
    <row r="1" spans="1:46" ht="15.75" customHeight="1" thickBot="1">
      <c r="A1" s="1"/>
      <c r="Q1" s="1"/>
      <c r="AE1" s="1"/>
    </row>
    <row r="2" spans="1:46" ht="17" thickBot="1">
      <c r="A2" s="128" t="s">
        <v>41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  <c r="Q2" s="129" t="s">
        <v>42</v>
      </c>
      <c r="R2" s="122"/>
      <c r="S2" s="122"/>
      <c r="T2" s="122"/>
      <c r="U2" s="122"/>
      <c r="V2" s="122"/>
      <c r="W2" s="122"/>
      <c r="X2" s="122"/>
      <c r="Y2" s="122"/>
      <c r="Z2" s="122"/>
      <c r="AA2" s="123"/>
      <c r="AE2" s="130" t="s">
        <v>43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3"/>
      <c r="AR2" s="47" t="s">
        <v>44</v>
      </c>
      <c r="AS2" s="47" t="s">
        <v>45</v>
      </c>
      <c r="AT2" s="47" t="s">
        <v>46</v>
      </c>
    </row>
    <row r="3" spans="1:46" ht="15.75" customHeight="1" thickBot="1">
      <c r="A3" s="48" t="s">
        <v>0</v>
      </c>
      <c r="B3" s="48" t="s">
        <v>1</v>
      </c>
      <c r="C3" s="48" t="s">
        <v>2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47</v>
      </c>
      <c r="I3" s="48" t="s">
        <v>14</v>
      </c>
      <c r="J3" s="48" t="s">
        <v>48</v>
      </c>
      <c r="K3" s="48" t="s">
        <v>13</v>
      </c>
      <c r="Q3" s="49" t="s">
        <v>0</v>
      </c>
      <c r="R3" s="49" t="s">
        <v>1</v>
      </c>
      <c r="S3" s="49" t="s">
        <v>2</v>
      </c>
      <c r="T3" s="49" t="s">
        <v>3</v>
      </c>
      <c r="U3" s="49" t="s">
        <v>4</v>
      </c>
      <c r="V3" s="49" t="s">
        <v>5</v>
      </c>
      <c r="W3" s="49" t="s">
        <v>6</v>
      </c>
      <c r="X3" s="49" t="s">
        <v>47</v>
      </c>
      <c r="Y3" s="49" t="s">
        <v>14</v>
      </c>
      <c r="Z3" s="49" t="s">
        <v>49</v>
      </c>
      <c r="AA3" s="49" t="s">
        <v>13</v>
      </c>
      <c r="AE3" s="50" t="s">
        <v>0</v>
      </c>
      <c r="AF3" s="50" t="s">
        <v>1</v>
      </c>
      <c r="AG3" s="50" t="s">
        <v>2</v>
      </c>
      <c r="AH3" s="50" t="s">
        <v>3</v>
      </c>
      <c r="AI3" s="50" t="s">
        <v>4</v>
      </c>
      <c r="AJ3" s="50" t="s">
        <v>5</v>
      </c>
      <c r="AK3" s="50" t="s">
        <v>6</v>
      </c>
      <c r="AL3" s="50" t="s">
        <v>47</v>
      </c>
      <c r="AM3" s="50" t="s">
        <v>14</v>
      </c>
      <c r="AN3" s="50" t="s">
        <v>49</v>
      </c>
      <c r="AO3" s="50" t="s">
        <v>13</v>
      </c>
      <c r="AR3" s="51" t="s">
        <v>50</v>
      </c>
      <c r="AS3" s="51" t="s">
        <v>50</v>
      </c>
      <c r="AT3" s="51" t="s">
        <v>50</v>
      </c>
    </row>
    <row r="4" spans="1:46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Q4" s="52"/>
      <c r="R4" s="9"/>
      <c r="S4" s="9"/>
      <c r="T4" s="9"/>
      <c r="U4" s="9"/>
      <c r="V4" s="9"/>
      <c r="W4" s="9"/>
      <c r="X4" s="9"/>
      <c r="Y4" s="9"/>
      <c r="Z4" s="9"/>
      <c r="AA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R4" s="11"/>
      <c r="AS4" s="11"/>
      <c r="AT4" s="11"/>
    </row>
    <row r="5" spans="1:46" ht="15.75" customHeight="1">
      <c r="A5" s="12">
        <v>42674</v>
      </c>
      <c r="B5" s="13">
        <v>57.32</v>
      </c>
      <c r="C5" s="13">
        <v>57.43</v>
      </c>
      <c r="D5" s="13">
        <v>57.169998</v>
      </c>
      <c r="E5" s="13">
        <v>57.209999000000003</v>
      </c>
      <c r="F5" s="13">
        <v>52.061419999999998</v>
      </c>
      <c r="G5" s="13">
        <v>9590900</v>
      </c>
      <c r="H5" s="11"/>
      <c r="I5" s="11"/>
      <c r="J5" s="11"/>
      <c r="K5" s="11"/>
      <c r="Q5" s="53">
        <v>42674</v>
      </c>
      <c r="R5" s="54">
        <v>19.870000999999998</v>
      </c>
      <c r="S5" s="54">
        <v>19.870000999999998</v>
      </c>
      <c r="T5" s="54">
        <v>19.739999999999998</v>
      </c>
      <c r="U5" s="54">
        <v>19.739999999999998</v>
      </c>
      <c r="V5" s="54">
        <v>17.897798999999999</v>
      </c>
      <c r="W5" s="54">
        <v>38579100</v>
      </c>
      <c r="X5" s="11"/>
      <c r="Y5" s="11"/>
      <c r="Z5" s="11"/>
      <c r="AA5" s="11"/>
      <c r="AE5" s="12">
        <v>42674</v>
      </c>
      <c r="AF5" s="13">
        <v>69.120002999999997</v>
      </c>
      <c r="AG5" s="13">
        <v>69.489998</v>
      </c>
      <c r="AH5" s="13">
        <v>68.5</v>
      </c>
      <c r="AI5" s="13">
        <v>68.620002999999997</v>
      </c>
      <c r="AJ5" s="13">
        <v>54.505802000000003</v>
      </c>
      <c r="AK5" s="13">
        <v>12973800</v>
      </c>
      <c r="AL5" s="11"/>
      <c r="AM5" s="11"/>
      <c r="AN5" s="11"/>
      <c r="AO5" s="11"/>
      <c r="AR5" s="11"/>
      <c r="AS5" s="11"/>
      <c r="AT5" s="11"/>
    </row>
    <row r="6" spans="1:46" ht="15.75" customHeight="1">
      <c r="A6" s="12">
        <v>42704</v>
      </c>
      <c r="B6" s="13">
        <v>62.68</v>
      </c>
      <c r="C6" s="13">
        <v>62.849997999999999</v>
      </c>
      <c r="D6" s="13">
        <v>62.389999000000003</v>
      </c>
      <c r="E6" s="13">
        <v>62.41</v>
      </c>
      <c r="F6" s="13">
        <v>56.793453</v>
      </c>
      <c r="G6" s="13">
        <v>14903800</v>
      </c>
      <c r="H6" s="11">
        <f>(F6-F5)/F5</f>
        <v>9.0893275673233687E-2</v>
      </c>
      <c r="I6" s="11">
        <f t="shared" ref="I6:I65" si="0">POWER(H6+1,12)</f>
        <v>2.8404501837621576</v>
      </c>
      <c r="J6" s="11">
        <f t="shared" ref="J6:J65" si="1">I6-$B$71</f>
        <v>1.4305234260107011</v>
      </c>
      <c r="K6" s="11">
        <f t="shared" ref="K6:K65" si="2">POWER(J6,2)</f>
        <v>2.046397272365394</v>
      </c>
      <c r="Q6" s="53">
        <v>42704</v>
      </c>
      <c r="R6" s="54">
        <v>22.52</v>
      </c>
      <c r="S6" s="54">
        <v>22.57</v>
      </c>
      <c r="T6" s="54">
        <v>22.43</v>
      </c>
      <c r="U6" s="54">
        <v>22.51</v>
      </c>
      <c r="V6" s="54">
        <v>20.409296000000001</v>
      </c>
      <c r="W6" s="54">
        <v>98843700</v>
      </c>
      <c r="X6" s="11">
        <f>(V6-V5)/V5</f>
        <v>0.14032434937949645</v>
      </c>
      <c r="Y6" s="11">
        <f t="shared" ref="Y6:Y10" si="3">POWER(X6+1,12)</f>
        <v>4.8343798947338001</v>
      </c>
      <c r="Z6" s="11">
        <f t="shared" ref="Z6:Z65" si="4">Y6-$R$71</f>
        <v>3.3534307679532036</v>
      </c>
      <c r="AA6" s="11">
        <f t="shared" ref="AA6:AA10" si="5">POWER(Z6,2)</f>
        <v>11.245497915455212</v>
      </c>
      <c r="AE6" s="12">
        <v>42704</v>
      </c>
      <c r="AF6" s="13">
        <v>73.290001000000004</v>
      </c>
      <c r="AG6" s="13">
        <v>75.120002999999997</v>
      </c>
      <c r="AH6" s="13">
        <v>73.290001000000004</v>
      </c>
      <c r="AI6" s="13">
        <v>74.430000000000007</v>
      </c>
      <c r="AJ6" s="13">
        <v>59.120750000000001</v>
      </c>
      <c r="AK6" s="13">
        <v>44854800</v>
      </c>
      <c r="AL6" s="11">
        <f>(AJ6-AJ5)/AJ5</f>
        <v>8.4668931208461043E-2</v>
      </c>
      <c r="AM6" s="11">
        <f t="shared" ref="AM6:AM65" si="6">POWER(AL6+1,12)</f>
        <v>2.6519565672666894</v>
      </c>
      <c r="AN6" s="11">
        <f t="shared" ref="AN6:AN65" si="7">AM6-$AF$71</f>
        <v>0.57570260767942827</v>
      </c>
      <c r="AO6" s="11">
        <f t="shared" ref="AO6:AO65" si="8">POWER(AN6,2)</f>
        <v>0.3314334924888937</v>
      </c>
      <c r="AR6" s="11">
        <f>J6*Z6</f>
        <v>4.7971612710621132</v>
      </c>
      <c r="AS6" s="11">
        <f>J6*AN6</f>
        <v>0.82355606670087034</v>
      </c>
      <c r="AT6" s="11">
        <f>Z6*AN6</f>
        <v>1.930578837783087</v>
      </c>
    </row>
    <row r="7" spans="1:46" ht="15.75" customHeight="1">
      <c r="A7" s="12">
        <v>42734</v>
      </c>
      <c r="B7" s="13">
        <v>62.599997999999999</v>
      </c>
      <c r="C7" s="13">
        <v>62.75</v>
      </c>
      <c r="D7" s="13">
        <v>62.02</v>
      </c>
      <c r="E7" s="13">
        <v>62.220001000000003</v>
      </c>
      <c r="F7" s="13">
        <v>56.967284999999997</v>
      </c>
      <c r="G7" s="13">
        <v>6932300</v>
      </c>
      <c r="H7" s="11">
        <f>(F7-F6)/F6</f>
        <v>3.0607753326778232E-3</v>
      </c>
      <c r="I7" s="11">
        <f t="shared" si="0"/>
        <v>1.0373539668300946</v>
      </c>
      <c r="J7" s="11">
        <f t="shared" si="1"/>
        <v>-0.37257279092136186</v>
      </c>
      <c r="K7" s="11">
        <f t="shared" si="2"/>
        <v>0.13881048453493283</v>
      </c>
      <c r="Q7" s="53">
        <v>42734</v>
      </c>
      <c r="R7" s="54">
        <v>23.290001</v>
      </c>
      <c r="S7" s="54">
        <v>23.33</v>
      </c>
      <c r="T7" s="54">
        <v>23.17</v>
      </c>
      <c r="U7" s="54">
        <v>23.25</v>
      </c>
      <c r="V7" s="54">
        <v>21.175954999999998</v>
      </c>
      <c r="W7" s="54">
        <v>44761200</v>
      </c>
      <c r="X7" s="11">
        <f>(V7-V6)/V6</f>
        <v>3.7564206036308015E-2</v>
      </c>
      <c r="Y7" s="11">
        <f t="shared" si="3"/>
        <v>1.5566098423911694</v>
      </c>
      <c r="Z7" s="11">
        <f t="shared" si="4"/>
        <v>7.5660715610572638E-2</v>
      </c>
      <c r="AA7" s="11">
        <f t="shared" si="5"/>
        <v>5.7245438867039502E-3</v>
      </c>
      <c r="AE7" s="12">
        <v>42734</v>
      </c>
      <c r="AF7" s="13">
        <v>75.470000999999996</v>
      </c>
      <c r="AG7" s="13">
        <v>75.889999000000003</v>
      </c>
      <c r="AH7" s="13">
        <v>75.080001999999993</v>
      </c>
      <c r="AI7" s="13">
        <v>75.319999999999993</v>
      </c>
      <c r="AJ7" s="13">
        <v>60.143990000000002</v>
      </c>
      <c r="AK7" s="13">
        <v>8853300</v>
      </c>
      <c r="AL7" s="11">
        <f>(AJ7-AJ6)/AJ6</f>
        <v>1.7307628878185769E-2</v>
      </c>
      <c r="AM7" s="11">
        <f t="shared" si="6"/>
        <v>1.2286483899067357</v>
      </c>
      <c r="AN7" s="11">
        <f t="shared" si="7"/>
        <v>-0.84760556968052536</v>
      </c>
      <c r="AO7" s="11">
        <f t="shared" si="8"/>
        <v>0.71843520175344788</v>
      </c>
      <c r="AR7" s="11">
        <f>J7*Z7</f>
        <v>-2.8189123978138497E-2</v>
      </c>
      <c r="AS7" s="11">
        <f>J7*AN7</f>
        <v>0.31579477269636419</v>
      </c>
      <c r="AT7" s="11">
        <f>Z7*AN7</f>
        <v>-6.4130443957535643E-2</v>
      </c>
    </row>
    <row r="8" spans="1:46" ht="15.75" customHeight="1">
      <c r="A8" s="12">
        <v>42766</v>
      </c>
      <c r="B8" s="13">
        <v>63.720001000000003</v>
      </c>
      <c r="C8" s="13">
        <v>63.720001000000003</v>
      </c>
      <c r="D8" s="13">
        <v>63.060001</v>
      </c>
      <c r="E8" s="13">
        <v>63.380001</v>
      </c>
      <c r="F8" s="13">
        <v>58.029358000000002</v>
      </c>
      <c r="G8" s="13">
        <v>19335200</v>
      </c>
      <c r="H8" s="11">
        <f>(F8-F7)/F7</f>
        <v>1.8643560071363859E-2</v>
      </c>
      <c r="I8" s="11">
        <f t="shared" si="0"/>
        <v>1.2481504186322643</v>
      </c>
      <c r="J8" s="11">
        <f t="shared" si="1"/>
        <v>-0.1617763391191922</v>
      </c>
      <c r="K8" s="11">
        <f t="shared" si="2"/>
        <v>2.6171583898807877E-2</v>
      </c>
      <c r="Q8" s="53">
        <v>42766</v>
      </c>
      <c r="R8" s="54">
        <v>23.34</v>
      </c>
      <c r="S8" s="54">
        <v>23.52</v>
      </c>
      <c r="T8" s="54">
        <v>23.18</v>
      </c>
      <c r="U8" s="54">
        <v>23.309999000000001</v>
      </c>
      <c r="V8" s="54">
        <v>21.230609999999999</v>
      </c>
      <c r="W8" s="54">
        <v>56477300</v>
      </c>
      <c r="X8" s="11">
        <f>(V8-V7)/V7</f>
        <v>2.5809933955753279E-3</v>
      </c>
      <c r="Y8" s="11">
        <f t="shared" si="3"/>
        <v>1.0314153861184387</v>
      </c>
      <c r="Z8" s="11">
        <f t="shared" si="4"/>
        <v>-0.44953374066215801</v>
      </c>
      <c r="AA8" s="11">
        <f t="shared" si="5"/>
        <v>0.20208058399371234</v>
      </c>
      <c r="AE8" s="12">
        <v>42766</v>
      </c>
      <c r="AF8" s="13">
        <v>72.910004000000001</v>
      </c>
      <c r="AG8" s="13">
        <v>73.019997000000004</v>
      </c>
      <c r="AH8" s="13">
        <v>72.129997000000003</v>
      </c>
      <c r="AI8" s="13">
        <v>72.900002000000001</v>
      </c>
      <c r="AJ8" s="13">
        <v>58.211582</v>
      </c>
      <c r="AK8" s="13">
        <v>14007400</v>
      </c>
      <c r="AL8" s="11">
        <f>(AJ8-AJ7)/AJ7</f>
        <v>-3.212969408913513E-2</v>
      </c>
      <c r="AM8" s="11">
        <f t="shared" si="6"/>
        <v>0.67578102282583641</v>
      </c>
      <c r="AN8" s="11">
        <f t="shared" si="7"/>
        <v>-1.4004729367614246</v>
      </c>
      <c r="AO8" s="11">
        <f t="shared" si="8"/>
        <v>1.9613244466011692</v>
      </c>
      <c r="AR8" s="11">
        <f>J8*Z8</f>
        <v>7.2723922874880276E-2</v>
      </c>
      <c r="AS8" s="11">
        <f>J8*AN8</f>
        <v>0.22656338474476725</v>
      </c>
      <c r="AT8" s="11">
        <f>Z8*AN8</f>
        <v>0.62955983795848103</v>
      </c>
    </row>
    <row r="9" spans="1:46" ht="15.75" customHeight="1">
      <c r="A9" s="12">
        <v>42794</v>
      </c>
      <c r="B9" s="13">
        <v>66.160004000000001</v>
      </c>
      <c r="C9" s="13">
        <v>66.260002</v>
      </c>
      <c r="D9" s="13">
        <v>65.739998</v>
      </c>
      <c r="E9" s="13">
        <v>65.860000999999997</v>
      </c>
      <c r="F9" s="13">
        <v>60.299984000000002</v>
      </c>
      <c r="G9" s="13">
        <v>9629900</v>
      </c>
      <c r="H9" s="11">
        <f>(F9-F8)/F8</f>
        <v>3.9128918158977392E-2</v>
      </c>
      <c r="I9" s="11">
        <f t="shared" si="0"/>
        <v>1.5850142565215752</v>
      </c>
      <c r="J9" s="11">
        <f t="shared" si="1"/>
        <v>0.17508749877011875</v>
      </c>
      <c r="K9" s="11">
        <f t="shared" si="2"/>
        <v>3.0655632225576337E-2</v>
      </c>
      <c r="Q9" s="53">
        <v>42794</v>
      </c>
      <c r="R9" s="54">
        <v>24.459999</v>
      </c>
      <c r="S9" s="54">
        <v>24.549999</v>
      </c>
      <c r="T9" s="54">
        <v>24.379999000000002</v>
      </c>
      <c r="U9" s="54">
        <v>24.540001</v>
      </c>
      <c r="V9" s="54">
        <v>22.350883</v>
      </c>
      <c r="W9" s="54">
        <v>48913000</v>
      </c>
      <c r="X9" s="11">
        <f>(V9-V8)/V8</f>
        <v>5.2766877635640287E-2</v>
      </c>
      <c r="Y9" s="11">
        <f t="shared" si="3"/>
        <v>1.8534742272082931</v>
      </c>
      <c r="Z9" s="11">
        <f t="shared" si="4"/>
        <v>0.37252510042769638</v>
      </c>
      <c r="AA9" s="11">
        <f t="shared" si="5"/>
        <v>0.13877495044866528</v>
      </c>
      <c r="AE9" s="12">
        <v>42794</v>
      </c>
      <c r="AF9" s="13">
        <v>71.389999000000003</v>
      </c>
      <c r="AG9" s="13">
        <v>71.720000999999996</v>
      </c>
      <c r="AH9" s="13">
        <v>71.180000000000007</v>
      </c>
      <c r="AI9" s="13">
        <v>71.379997000000003</v>
      </c>
      <c r="AJ9" s="13">
        <v>56.997849000000002</v>
      </c>
      <c r="AK9" s="13">
        <v>14018400</v>
      </c>
      <c r="AL9" s="11">
        <f>(AJ9-AJ8)/AJ8</f>
        <v>-2.0850369605141427E-2</v>
      </c>
      <c r="AM9" s="11">
        <f t="shared" si="6"/>
        <v>0.77658459593931128</v>
      </c>
      <c r="AN9" s="11">
        <f t="shared" si="7"/>
        <v>-1.2996693636479497</v>
      </c>
      <c r="AO9" s="11">
        <f t="shared" si="8"/>
        <v>1.6891404548050666</v>
      </c>
      <c r="AR9" s="11">
        <f>J9*Z9</f>
        <v>6.5224488062972652E-2</v>
      </c>
      <c r="AS9" s="11">
        <f>J9*AN9</f>
        <v>-0.22755585810927142</v>
      </c>
      <c r="AT9" s="11">
        <f>Z9*AN9</f>
        <v>-0.48415946021575273</v>
      </c>
    </row>
    <row r="10" spans="1:46" ht="15.75" customHeight="1">
      <c r="A10" s="12">
        <v>42825</v>
      </c>
      <c r="B10" s="13">
        <v>65.160004000000001</v>
      </c>
      <c r="C10" s="13">
        <v>65.379997000000003</v>
      </c>
      <c r="D10" s="13">
        <v>65.059997999999993</v>
      </c>
      <c r="E10" s="13">
        <v>65.059997999999993</v>
      </c>
      <c r="F10" s="13">
        <v>59.838355999999997</v>
      </c>
      <c r="G10" s="13">
        <v>7736100</v>
      </c>
      <c r="H10" s="11">
        <f>(F10-F9)/F9</f>
        <v>-7.6555244193763725E-3</v>
      </c>
      <c r="I10" s="11">
        <f t="shared" si="0"/>
        <v>0.91190474521747711</v>
      </c>
      <c r="J10" s="11">
        <f t="shared" si="1"/>
        <v>-0.49802201253397937</v>
      </c>
      <c r="K10" s="11">
        <f t="shared" si="2"/>
        <v>0.24802592496839512</v>
      </c>
      <c r="Q10" s="53">
        <v>42825</v>
      </c>
      <c r="R10" s="54">
        <v>23.84</v>
      </c>
      <c r="S10" s="54">
        <v>23.91</v>
      </c>
      <c r="T10" s="54">
        <v>23.73</v>
      </c>
      <c r="U10" s="54">
        <v>23.73</v>
      </c>
      <c r="V10" s="54">
        <v>21.690166000000001</v>
      </c>
      <c r="W10" s="54">
        <v>70540000</v>
      </c>
      <c r="X10" s="11">
        <f>(V10-V9)/V9</f>
        <v>-2.9561113983729334E-2</v>
      </c>
      <c r="Y10" s="11">
        <f t="shared" si="3"/>
        <v>0.69761897940726092</v>
      </c>
      <c r="Z10" s="11">
        <f t="shared" si="4"/>
        <v>-0.78333014737333584</v>
      </c>
      <c r="AA10" s="11">
        <f t="shared" si="5"/>
        <v>0.61360611978393209</v>
      </c>
      <c r="AE10" s="12">
        <v>42825</v>
      </c>
      <c r="AF10" s="13">
        <v>69.910004000000001</v>
      </c>
      <c r="AG10" s="13">
        <v>70.339995999999999</v>
      </c>
      <c r="AH10" s="13">
        <v>69.580001999999993</v>
      </c>
      <c r="AI10" s="13">
        <v>69.900002000000001</v>
      </c>
      <c r="AJ10" s="13">
        <v>56.150863999999999</v>
      </c>
      <c r="AK10" s="13">
        <v>19861200</v>
      </c>
      <c r="AL10" s="11">
        <f>(AJ10-AJ9)/AJ9</f>
        <v>-1.4859946732375876E-2</v>
      </c>
      <c r="AM10" s="11">
        <f t="shared" si="6"/>
        <v>0.83555630510450363</v>
      </c>
      <c r="AN10" s="11">
        <f t="shared" si="7"/>
        <v>-1.2406976544827575</v>
      </c>
      <c r="AO10" s="11">
        <f t="shared" si="8"/>
        <v>1.5393306698390159</v>
      </c>
      <c r="AR10" s="11">
        <f>J10*Z10</f>
        <v>0.39011565647340735</v>
      </c>
      <c r="AS10" s="11">
        <f>J10*AN10</f>
        <v>0.61789474283169066</v>
      </c>
      <c r="AT10" s="11">
        <f>Z10*AN10</f>
        <v>0.97187587653173058</v>
      </c>
    </row>
    <row r="11" spans="1:46" ht="15.75" customHeight="1">
      <c r="A11" s="12">
        <v>42853</v>
      </c>
      <c r="B11" s="13">
        <v>66.75</v>
      </c>
      <c r="C11" s="13">
        <v>66.889999000000003</v>
      </c>
      <c r="D11" s="13">
        <v>66.260002</v>
      </c>
      <c r="E11" s="13">
        <v>66.339995999999999</v>
      </c>
      <c r="F11" s="13">
        <v>61.015621000000003</v>
      </c>
      <c r="G11" s="13">
        <v>10386300</v>
      </c>
      <c r="H11" s="11">
        <f>(F11-F10)/F10</f>
        <v>1.9674086634332094E-2</v>
      </c>
      <c r="I11" s="11">
        <f t="shared" si="0"/>
        <v>1.2633875435459039</v>
      </c>
      <c r="J11" s="11">
        <f t="shared" si="1"/>
        <v>-0.1465392142055526</v>
      </c>
      <c r="K11" s="11">
        <f t="shared" si="2"/>
        <v>2.1473741299980829E-2</v>
      </c>
      <c r="Q11" s="53">
        <v>42853</v>
      </c>
      <c r="R11" s="54">
        <v>23.77</v>
      </c>
      <c r="S11" s="54">
        <v>23.790001</v>
      </c>
      <c r="T11" s="54">
        <v>23.530000999999999</v>
      </c>
      <c r="U11" s="54">
        <v>23.530000999999999</v>
      </c>
      <c r="V11" s="54">
        <v>21.507359999999998</v>
      </c>
      <c r="W11" s="54">
        <v>64091900</v>
      </c>
      <c r="X11" s="11">
        <f>(V11-V10)/V10</f>
        <v>-8.4280590568095656E-3</v>
      </c>
      <c r="Y11" s="11">
        <f t="shared" ref="Y11:Y26" si="9">POWER(X11+1,12)</f>
        <v>0.90342217342110653</v>
      </c>
      <c r="Z11" s="11">
        <f t="shared" si="4"/>
        <v>-0.57752695335949022</v>
      </c>
      <c r="AA11" s="11">
        <f t="shared" ref="AA11:AA26" si="10">POWER(Z11,2)</f>
        <v>0.33353738185669479</v>
      </c>
      <c r="AE11" s="12">
        <v>42853</v>
      </c>
      <c r="AF11" s="13">
        <v>68.370002999999997</v>
      </c>
      <c r="AG11" s="13">
        <v>68.489998</v>
      </c>
      <c r="AH11" s="13">
        <v>67.739998</v>
      </c>
      <c r="AI11" s="13">
        <v>67.839995999999999</v>
      </c>
      <c r="AJ11" s="13">
        <v>54.496059000000002</v>
      </c>
      <c r="AK11" s="13">
        <v>14426000</v>
      </c>
      <c r="AL11" s="11">
        <f>(AJ11-AJ10)/AJ10</f>
        <v>-2.9470695232757169E-2</v>
      </c>
      <c r="AM11" s="11">
        <f t="shared" si="6"/>
        <v>0.69839937069709057</v>
      </c>
      <c r="AN11" s="11">
        <f t="shared" si="7"/>
        <v>-1.3778545888901705</v>
      </c>
      <c r="AO11" s="11">
        <f t="shared" si="8"/>
        <v>1.8984832681257009</v>
      </c>
      <c r="AR11" s="11">
        <f>J11*Z11</f>
        <v>8.463034592782652E-2</v>
      </c>
      <c r="AS11" s="11">
        <f>J11*AN11</f>
        <v>0.20190972874548033</v>
      </c>
      <c r="AT11" s="11">
        <f>Z11*AN11</f>
        <v>0.79574816289413308</v>
      </c>
    </row>
    <row r="12" spans="1:46" ht="15.75" customHeight="1">
      <c r="A12" s="12">
        <v>42886</v>
      </c>
      <c r="B12" s="13">
        <v>67.470000999999996</v>
      </c>
      <c r="C12" s="13">
        <v>67.540001000000004</v>
      </c>
      <c r="D12" s="13">
        <v>67.059997999999993</v>
      </c>
      <c r="E12" s="13">
        <v>67.519997000000004</v>
      </c>
      <c r="F12" s="13">
        <v>62.100909999999999</v>
      </c>
      <c r="G12" s="13">
        <v>10518800</v>
      </c>
      <c r="H12" s="11">
        <f>(F12-F11)/F11</f>
        <v>1.7787068003454327E-2</v>
      </c>
      <c r="I12" s="11">
        <f t="shared" si="0"/>
        <v>1.2356149126051297</v>
      </c>
      <c r="J12" s="11">
        <f t="shared" si="1"/>
        <v>-0.1743118451463268</v>
      </c>
      <c r="K12" s="11">
        <f t="shared" si="2"/>
        <v>3.0384619358317017E-2</v>
      </c>
      <c r="Q12" s="53">
        <v>42886</v>
      </c>
      <c r="R12" s="54">
        <v>23.450001</v>
      </c>
      <c r="S12" s="54">
        <v>23.459999</v>
      </c>
      <c r="T12" s="54">
        <v>23.1</v>
      </c>
      <c r="U12" s="54">
        <v>23.25</v>
      </c>
      <c r="V12" s="54">
        <v>21.251422999999999</v>
      </c>
      <c r="W12" s="54">
        <v>115877900</v>
      </c>
      <c r="X12" s="11">
        <f>(V12-V11)/V11</f>
        <v>-1.1899972846504613E-2</v>
      </c>
      <c r="Y12" s="11">
        <f t="shared" si="9"/>
        <v>0.86618555068588643</v>
      </c>
      <c r="Z12" s="11">
        <f t="shared" si="4"/>
        <v>-0.61476357609471033</v>
      </c>
      <c r="AA12" s="11">
        <f t="shared" si="10"/>
        <v>0.37793425449275669</v>
      </c>
      <c r="AE12" s="12">
        <v>42886</v>
      </c>
      <c r="AF12" s="13">
        <v>65.199996999999996</v>
      </c>
      <c r="AG12" s="13">
        <v>65.639999000000003</v>
      </c>
      <c r="AH12" s="13">
        <v>65.099997999999999</v>
      </c>
      <c r="AI12" s="13">
        <v>65.440002000000007</v>
      </c>
      <c r="AJ12" s="13">
        <v>52.568137999999998</v>
      </c>
      <c r="AK12" s="13">
        <v>16093000</v>
      </c>
      <c r="AL12" s="11">
        <f>(AJ12-AJ11)/AJ11</f>
        <v>-3.5377255445205764E-2</v>
      </c>
      <c r="AM12" s="11">
        <f t="shared" si="6"/>
        <v>0.64906766430977314</v>
      </c>
      <c r="AN12" s="11">
        <f t="shared" si="7"/>
        <v>-1.4271862952774881</v>
      </c>
      <c r="AO12" s="11">
        <f t="shared" si="8"/>
        <v>2.0368607214278813</v>
      </c>
      <c r="AR12" s="11">
        <f>J12*Z12</f>
        <v>0.10716057327782325</v>
      </c>
      <c r="AS12" s="11">
        <f>J12*AN12</f>
        <v>0.24877547649736934</v>
      </c>
      <c r="AT12" s="11">
        <f>Z12*AN12</f>
        <v>0.87738215063814973</v>
      </c>
    </row>
    <row r="13" spans="1:46" ht="15.75" customHeight="1">
      <c r="A13" s="12">
        <v>42916</v>
      </c>
      <c r="B13" s="13">
        <v>67.809997999999993</v>
      </c>
      <c r="C13" s="13">
        <v>68.440002000000007</v>
      </c>
      <c r="D13" s="13">
        <v>67.809997999999993</v>
      </c>
      <c r="E13" s="13">
        <v>68.110000999999997</v>
      </c>
      <c r="F13" s="13">
        <v>62.940060000000003</v>
      </c>
      <c r="G13" s="13">
        <v>6748500</v>
      </c>
      <c r="H13" s="11">
        <f>(F13-F12)/F12</f>
        <v>1.3512684435703174E-2</v>
      </c>
      <c r="I13" s="11">
        <f t="shared" si="0"/>
        <v>1.174763003026831</v>
      </c>
      <c r="J13" s="11">
        <f t="shared" si="1"/>
        <v>-0.23516375472462547</v>
      </c>
      <c r="K13" s="11">
        <f t="shared" si="2"/>
        <v>5.5301991536183807E-2</v>
      </c>
      <c r="Q13" s="53">
        <v>42916</v>
      </c>
      <c r="R13" s="54">
        <v>24.870000999999998</v>
      </c>
      <c r="S13" s="54">
        <v>24.879999000000002</v>
      </c>
      <c r="T13" s="54">
        <v>24.620000999999998</v>
      </c>
      <c r="U13" s="54">
        <v>24.67</v>
      </c>
      <c r="V13" s="54">
        <v>22.635603</v>
      </c>
      <c r="W13" s="54">
        <v>72754900</v>
      </c>
      <c r="X13" s="11">
        <f>(V13-V12)/V12</f>
        <v>6.513352070588406E-2</v>
      </c>
      <c r="Y13" s="11">
        <f t="shared" si="9"/>
        <v>2.1323015884450651</v>
      </c>
      <c r="Z13" s="11">
        <f t="shared" si="4"/>
        <v>0.65135246166446836</v>
      </c>
      <c r="AA13" s="11">
        <f t="shared" si="10"/>
        <v>0.42426002931636275</v>
      </c>
      <c r="AE13" s="12">
        <v>42916</v>
      </c>
      <c r="AF13" s="13">
        <v>65.099997999999999</v>
      </c>
      <c r="AG13" s="13">
        <v>65.220000999999996</v>
      </c>
      <c r="AH13" s="13">
        <v>64.5</v>
      </c>
      <c r="AI13" s="13">
        <v>64.919998000000007</v>
      </c>
      <c r="AJ13" s="13">
        <v>52.509430000000002</v>
      </c>
      <c r="AK13" s="13">
        <v>19643200</v>
      </c>
      <c r="AL13" s="11">
        <f>(AJ13-AJ12)/AJ12</f>
        <v>-1.1167981639371698E-3</v>
      </c>
      <c r="AM13" s="11">
        <f t="shared" si="6"/>
        <v>0.98668043407765771</v>
      </c>
      <c r="AN13" s="11">
        <f t="shared" si="7"/>
        <v>-1.0895735255096035</v>
      </c>
      <c r="AO13" s="11">
        <f t="shared" si="8"/>
        <v>1.1871704674914265</v>
      </c>
      <c r="AR13" s="11">
        <f>J13*Z13</f>
        <v>-0.15317449053414406</v>
      </c>
      <c r="AS13" s="11">
        <f>J13*AN13</f>
        <v>0.25622820130738588</v>
      </c>
      <c r="AT13" s="11">
        <f>Z13*AN13</f>
        <v>-0.70969639800511364</v>
      </c>
    </row>
    <row r="14" spans="1:46" ht="15.75" customHeight="1">
      <c r="A14" s="12">
        <v>42947</v>
      </c>
      <c r="B14" s="13">
        <v>68.720000999999996</v>
      </c>
      <c r="C14" s="13">
        <v>68.75</v>
      </c>
      <c r="D14" s="13">
        <v>68.290001000000004</v>
      </c>
      <c r="E14" s="13">
        <v>68.309997999999993</v>
      </c>
      <c r="F14" s="13">
        <v>63.124878000000002</v>
      </c>
      <c r="G14" s="13">
        <v>6787300</v>
      </c>
      <c r="H14" s="11">
        <f>(F14-F13)/F13</f>
        <v>2.9364128346874778E-3</v>
      </c>
      <c r="I14" s="11">
        <f t="shared" si="0"/>
        <v>1.0358116475755588</v>
      </c>
      <c r="J14" s="11">
        <f t="shared" si="1"/>
        <v>-0.37411511017589771</v>
      </c>
      <c r="K14" s="11">
        <f t="shared" si="2"/>
        <v>0.1399621156619241</v>
      </c>
      <c r="Q14" s="53">
        <v>42947</v>
      </c>
      <c r="R14" s="54">
        <v>25</v>
      </c>
      <c r="S14" s="54">
        <v>25.18</v>
      </c>
      <c r="T14" s="54">
        <v>24.969999000000001</v>
      </c>
      <c r="U14" s="54">
        <v>25.09</v>
      </c>
      <c r="V14" s="54">
        <v>23.020966999999999</v>
      </c>
      <c r="W14" s="54">
        <v>43039300</v>
      </c>
      <c r="X14" s="11">
        <f>(V14-V13)/V13</f>
        <v>1.7024684520222374E-2</v>
      </c>
      <c r="Y14" s="11">
        <f t="shared" si="9"/>
        <v>1.2245539607746454</v>
      </c>
      <c r="Z14" s="11">
        <f t="shared" si="4"/>
        <v>-0.25639516600595136</v>
      </c>
      <c r="AA14" s="11">
        <f t="shared" si="10"/>
        <v>6.5738481151219358E-2</v>
      </c>
      <c r="AE14" s="12">
        <v>42947</v>
      </c>
      <c r="AF14" s="13">
        <v>66.489998</v>
      </c>
      <c r="AG14" s="13">
        <v>67</v>
      </c>
      <c r="AH14" s="13">
        <v>66.309997999999993</v>
      </c>
      <c r="AI14" s="13">
        <v>66.620002999999997</v>
      </c>
      <c r="AJ14" s="13">
        <v>53.884444999999999</v>
      </c>
      <c r="AK14" s="13">
        <v>13519500</v>
      </c>
      <c r="AL14" s="11">
        <f>(AJ14-AJ13)/AJ13</f>
        <v>2.618605838989297E-2</v>
      </c>
      <c r="AM14" s="11">
        <f t="shared" si="6"/>
        <v>1.363682669299092</v>
      </c>
      <c r="AN14" s="11">
        <f t="shared" si="7"/>
        <v>-0.71257129028816912</v>
      </c>
      <c r="AO14" s="11">
        <f t="shared" si="8"/>
        <v>0.50775784374294619</v>
      </c>
      <c r="AR14" s="11">
        <f>J14*Z14</f>
        <v>9.5921305778884081E-2</v>
      </c>
      <c r="AS14" s="11">
        <f>J14*AN14</f>
        <v>0.26658368677433997</v>
      </c>
      <c r="AT14" s="11">
        <f>Z14*AN14</f>
        <v>0.18269983426451009</v>
      </c>
    </row>
    <row r="15" spans="1:46" ht="15.75" customHeight="1">
      <c r="A15" s="12">
        <v>42978</v>
      </c>
      <c r="B15" s="13">
        <v>68.360000999999997</v>
      </c>
      <c r="C15" s="13">
        <v>68.599997999999999</v>
      </c>
      <c r="D15" s="13">
        <v>68.239998</v>
      </c>
      <c r="E15" s="13">
        <v>68.459998999999996</v>
      </c>
      <c r="F15" s="13">
        <v>63.263496000000004</v>
      </c>
      <c r="G15" s="13">
        <v>8635000</v>
      </c>
      <c r="H15" s="11">
        <f>(F15-F14)/F14</f>
        <v>2.1959329568922259E-3</v>
      </c>
      <c r="I15" s="11">
        <f t="shared" si="0"/>
        <v>1.0266717966480308</v>
      </c>
      <c r="J15" s="11">
        <f t="shared" si="1"/>
        <v>-0.38325496110342572</v>
      </c>
      <c r="K15" s="11">
        <f t="shared" si="2"/>
        <v>0.14688436521038836</v>
      </c>
      <c r="Q15" s="53">
        <v>42978</v>
      </c>
      <c r="R15" s="54">
        <v>24.75</v>
      </c>
      <c r="S15" s="54">
        <v>24.780000999999999</v>
      </c>
      <c r="T15" s="54">
        <v>24.620000999999998</v>
      </c>
      <c r="U15" s="54">
        <v>24.700001</v>
      </c>
      <c r="V15" s="54">
        <v>22.663133999999999</v>
      </c>
      <c r="W15" s="54">
        <v>44225200</v>
      </c>
      <c r="X15" s="11">
        <f>(V15-V14)/V14</f>
        <v>-1.5543786670646782E-2</v>
      </c>
      <c r="Y15" s="11">
        <f t="shared" si="9"/>
        <v>0.82862274873092134</v>
      </c>
      <c r="Z15" s="11">
        <f t="shared" si="4"/>
        <v>-0.65232637804967541</v>
      </c>
      <c r="AA15" s="11">
        <f t="shared" si="10"/>
        <v>0.42552970349940805</v>
      </c>
      <c r="AE15" s="12">
        <v>42978</v>
      </c>
      <c r="AF15" s="13">
        <v>62.939999</v>
      </c>
      <c r="AG15" s="13">
        <v>63.130001</v>
      </c>
      <c r="AH15" s="13">
        <v>62.73</v>
      </c>
      <c r="AI15" s="13">
        <v>62.970001000000003</v>
      </c>
      <c r="AJ15" s="13">
        <v>50.932200999999999</v>
      </c>
      <c r="AK15" s="13">
        <v>10333700</v>
      </c>
      <c r="AL15" s="11">
        <f>(AJ15-AJ14)/AJ14</f>
        <v>-5.478842734670461E-2</v>
      </c>
      <c r="AM15" s="11">
        <f t="shared" si="6"/>
        <v>0.50856721888479894</v>
      </c>
      <c r="AN15" s="11">
        <f t="shared" si="7"/>
        <v>-1.5676867407024622</v>
      </c>
      <c r="AO15" s="11">
        <f t="shared" si="8"/>
        <v>2.457641716974309</v>
      </c>
      <c r="AR15" s="11">
        <f>J15*Z15</f>
        <v>0.25000732064616693</v>
      </c>
      <c r="AS15" s="11">
        <f>J15*AN15</f>
        <v>0.60082372083027835</v>
      </c>
      <c r="AT15" s="11">
        <f>Z15*AN15</f>
        <v>1.0226434134789377</v>
      </c>
    </row>
    <row r="16" spans="1:46" ht="15.75" customHeight="1">
      <c r="A16" s="12">
        <v>43007</v>
      </c>
      <c r="B16" s="13">
        <v>70.75</v>
      </c>
      <c r="C16" s="13">
        <v>71.010002</v>
      </c>
      <c r="D16" s="13">
        <v>70.620002999999997</v>
      </c>
      <c r="E16" s="13">
        <v>71</v>
      </c>
      <c r="F16" s="13">
        <v>65.910720999999995</v>
      </c>
      <c r="G16" s="13">
        <v>6527200</v>
      </c>
      <c r="H16" s="11">
        <f>(F16-F15)/F15</f>
        <v>4.1844431107632619E-2</v>
      </c>
      <c r="I16" s="11">
        <f t="shared" si="0"/>
        <v>1.6354395495864835</v>
      </c>
      <c r="J16" s="11">
        <f t="shared" si="1"/>
        <v>0.22551279183502704</v>
      </c>
      <c r="K16" s="11">
        <f t="shared" si="2"/>
        <v>5.0856019281228237E-2</v>
      </c>
      <c r="Q16" s="53">
        <v>43007</v>
      </c>
      <c r="R16" s="54">
        <v>25.74</v>
      </c>
      <c r="S16" s="54">
        <v>25.860001</v>
      </c>
      <c r="T16" s="54">
        <v>25.700001</v>
      </c>
      <c r="U16" s="54">
        <v>25.860001</v>
      </c>
      <c r="V16" s="54">
        <v>23.826429000000001</v>
      </c>
      <c r="W16" s="54">
        <v>42740800</v>
      </c>
      <c r="X16" s="11">
        <f>(V16-V15)/V15</f>
        <v>5.1329838141538658E-2</v>
      </c>
      <c r="Y16" s="11">
        <f t="shared" si="9"/>
        <v>1.823340948047268</v>
      </c>
      <c r="Z16" s="11">
        <f t="shared" si="4"/>
        <v>0.34239182126667123</v>
      </c>
      <c r="AA16" s="11">
        <f t="shared" si="10"/>
        <v>0.11723215927030814</v>
      </c>
      <c r="AE16" s="12">
        <v>43007</v>
      </c>
      <c r="AF16" s="13">
        <v>68.25</v>
      </c>
      <c r="AG16" s="13">
        <v>68.489998</v>
      </c>
      <c r="AH16" s="13">
        <v>68.029999000000004</v>
      </c>
      <c r="AI16" s="13">
        <v>68.480002999999996</v>
      </c>
      <c r="AJ16" s="13">
        <v>56.118285999999998</v>
      </c>
      <c r="AK16" s="13">
        <v>14287500</v>
      </c>
      <c r="AL16" s="11">
        <f>(AJ16-AJ15)/AJ15</f>
        <v>0.10182330427856433</v>
      </c>
      <c r="AM16" s="11">
        <f t="shared" si="6"/>
        <v>3.2014258322837783</v>
      </c>
      <c r="AN16" s="11">
        <f t="shared" si="7"/>
        <v>1.1251718726965172</v>
      </c>
      <c r="AO16" s="11">
        <f t="shared" si="8"/>
        <v>1.2660117431073874</v>
      </c>
      <c r="AR16" s="11">
        <f>J16*Z16</f>
        <v>7.7213735515326606E-2</v>
      </c>
      <c r="AS16" s="11">
        <f>J16*AN16</f>
        <v>0.25374065030603721</v>
      </c>
      <c r="AT16" s="11">
        <f>Z16*AN16</f>
        <v>0.38524964673059164</v>
      </c>
    </row>
    <row r="17" spans="1:46" ht="15.75" customHeight="1">
      <c r="A17" s="12">
        <v>43039</v>
      </c>
      <c r="B17" s="13">
        <v>71.889999000000003</v>
      </c>
      <c r="C17" s="13">
        <v>72.080001999999993</v>
      </c>
      <c r="D17" s="13">
        <v>71.5</v>
      </c>
      <c r="E17" s="13">
        <v>71.529999000000004</v>
      </c>
      <c r="F17" s="13">
        <v>66.402725000000004</v>
      </c>
      <c r="G17" s="13">
        <v>8793300</v>
      </c>
      <c r="H17" s="11">
        <f>(F17-F16)/F16</f>
        <v>7.4647036557225427E-3</v>
      </c>
      <c r="I17" s="11">
        <f t="shared" si="0"/>
        <v>1.093347146445407</v>
      </c>
      <c r="J17" s="11">
        <f t="shared" si="1"/>
        <v>-0.3165796113060495</v>
      </c>
      <c r="K17" s="11">
        <f t="shared" si="2"/>
        <v>0.10022265029468938</v>
      </c>
      <c r="Q17" s="53">
        <v>43039</v>
      </c>
      <c r="R17" s="54">
        <v>26.67</v>
      </c>
      <c r="S17" s="54">
        <v>26.77</v>
      </c>
      <c r="T17" s="54">
        <v>26.57</v>
      </c>
      <c r="U17" s="54">
        <v>26.6</v>
      </c>
      <c r="V17" s="54">
        <v>24.508237999999999</v>
      </c>
      <c r="W17" s="54">
        <v>39890800</v>
      </c>
      <c r="X17" s="11">
        <f>(V17-V16)/V16</f>
        <v>2.8615660366058112E-2</v>
      </c>
      <c r="Y17" s="11">
        <f t="shared" si="9"/>
        <v>1.4029351113318036</v>
      </c>
      <c r="Z17" s="11">
        <f t="shared" si="4"/>
        <v>-7.8014015448793161E-2</v>
      </c>
      <c r="AA17" s="11">
        <f t="shared" si="10"/>
        <v>6.0861866064445382E-3</v>
      </c>
      <c r="AE17" s="12">
        <v>43039</v>
      </c>
      <c r="AF17" s="13">
        <v>67.720000999999996</v>
      </c>
      <c r="AG17" s="13">
        <v>68.160004000000001</v>
      </c>
      <c r="AH17" s="13">
        <v>67.419998000000007</v>
      </c>
      <c r="AI17" s="13">
        <v>67.910004000000001</v>
      </c>
      <c r="AJ17" s="13">
        <v>55.651176</v>
      </c>
      <c r="AK17" s="13">
        <v>9649000</v>
      </c>
      <c r="AL17" s="11">
        <f>(AJ17-AJ16)/AJ16</f>
        <v>-8.3236683315666155E-3</v>
      </c>
      <c r="AM17" s="11">
        <f t="shared" si="6"/>
        <v>0.90456416042677279</v>
      </c>
      <c r="AN17" s="11">
        <f t="shared" si="7"/>
        <v>-1.1716897991604882</v>
      </c>
      <c r="AO17" s="11">
        <f t="shared" si="8"/>
        <v>1.3728569854567452</v>
      </c>
      <c r="AR17" s="11">
        <f>J17*Z17</f>
        <v>2.4697646687203079E-2</v>
      </c>
      <c r="AS17" s="11">
        <f>J17*AN17</f>
        <v>0.37093310118949058</v>
      </c>
      <c r="AT17" s="11">
        <f>Z17*AN17</f>
        <v>9.1408226092899683E-2</v>
      </c>
    </row>
    <row r="18" spans="1:46" ht="15.75" customHeight="1">
      <c r="A18" s="12">
        <v>43069</v>
      </c>
      <c r="B18" s="13">
        <v>73.510002</v>
      </c>
      <c r="C18" s="13">
        <v>74.660004000000001</v>
      </c>
      <c r="D18" s="13">
        <v>73.300003000000004</v>
      </c>
      <c r="E18" s="13">
        <v>74.510002</v>
      </c>
      <c r="F18" s="13">
        <v>69.169128000000001</v>
      </c>
      <c r="G18" s="13">
        <v>19672700</v>
      </c>
      <c r="H18" s="11">
        <f>(F18-F17)/F17</f>
        <v>4.16609860514007E-2</v>
      </c>
      <c r="I18" s="11">
        <f t="shared" si="0"/>
        <v>1.6319873305636452</v>
      </c>
      <c r="J18" s="11">
        <f t="shared" si="1"/>
        <v>0.22206057281218872</v>
      </c>
      <c r="K18" s="11">
        <f t="shared" si="2"/>
        <v>4.9310897997677364E-2</v>
      </c>
      <c r="Q18" s="53">
        <v>43069</v>
      </c>
      <c r="R18" s="54">
        <v>27.58</v>
      </c>
      <c r="S18" s="54">
        <v>27.879999000000002</v>
      </c>
      <c r="T18" s="54">
        <v>27.379999000000002</v>
      </c>
      <c r="U18" s="54">
        <v>27.52</v>
      </c>
      <c r="V18" s="54">
        <v>25.355893999999999</v>
      </c>
      <c r="W18" s="54">
        <v>135241700</v>
      </c>
      <c r="X18" s="11">
        <f>(V18-V17)/V17</f>
        <v>3.4586574522411637E-2</v>
      </c>
      <c r="Y18" s="11">
        <f t="shared" si="9"/>
        <v>1.5038414846744961</v>
      </c>
      <c r="Z18" s="11">
        <f t="shared" si="4"/>
        <v>2.2892357893899318E-2</v>
      </c>
      <c r="AA18" s="11">
        <f t="shared" si="10"/>
        <v>5.2406004994237437E-4</v>
      </c>
      <c r="AE18" s="12">
        <v>43069</v>
      </c>
      <c r="AF18" s="13">
        <v>68.239998</v>
      </c>
      <c r="AG18" s="13">
        <v>69.230002999999996</v>
      </c>
      <c r="AH18" s="13">
        <v>68.239998</v>
      </c>
      <c r="AI18" s="13">
        <v>69.099997999999999</v>
      </c>
      <c r="AJ18" s="13">
        <v>56.626358000000003</v>
      </c>
      <c r="AK18" s="13">
        <v>22303600</v>
      </c>
      <c r="AL18" s="11">
        <f>(AJ18-AJ17)/AJ17</f>
        <v>1.7523115773869787E-2</v>
      </c>
      <c r="AM18" s="11">
        <f t="shared" si="6"/>
        <v>1.2317750699890864</v>
      </c>
      <c r="AN18" s="11">
        <f t="shared" si="7"/>
        <v>-0.84447888959817474</v>
      </c>
      <c r="AO18" s="11">
        <f t="shared" si="8"/>
        <v>0.71314459497696625</v>
      </c>
      <c r="AR18" s="11">
        <f>J18*Z18</f>
        <v>5.0834901069409123E-3</v>
      </c>
      <c r="AS18" s="11">
        <f>J18*AN18</f>
        <v>-0.18752546595197175</v>
      </c>
      <c r="AT18" s="11">
        <f>Z18*AN18</f>
        <v>-1.9332112974524106E-2</v>
      </c>
    </row>
    <row r="19" spans="1:46" ht="15.75" customHeight="1">
      <c r="A19" s="12">
        <v>43098</v>
      </c>
      <c r="B19" s="13">
        <v>75.970000999999996</v>
      </c>
      <c r="C19" s="13">
        <v>76</v>
      </c>
      <c r="D19" s="13">
        <v>75.599997999999999</v>
      </c>
      <c r="E19" s="13">
        <v>75.669998000000007</v>
      </c>
      <c r="F19" s="13">
        <v>70.627594000000002</v>
      </c>
      <c r="G19" s="13">
        <v>4825900</v>
      </c>
      <c r="H19" s="11">
        <f>(F19-F18)/F18</f>
        <v>2.1085505082556504E-2</v>
      </c>
      <c r="I19" s="11">
        <f t="shared" si="0"/>
        <v>1.2845332014657509</v>
      </c>
      <c r="J19" s="11">
        <f t="shared" si="1"/>
        <v>-0.12539355628570559</v>
      </c>
      <c r="K19" s="11">
        <f t="shared" si="2"/>
        <v>1.5723543957976416E-2</v>
      </c>
      <c r="Q19" s="53">
        <v>43098</v>
      </c>
      <c r="R19" s="54">
        <v>28.200001</v>
      </c>
      <c r="S19" s="54">
        <v>28.200001</v>
      </c>
      <c r="T19" s="54">
        <v>27.91</v>
      </c>
      <c r="U19" s="54">
        <v>27.91</v>
      </c>
      <c r="V19" s="54">
        <v>25.834644000000001</v>
      </c>
      <c r="W19" s="54">
        <v>55169800</v>
      </c>
      <c r="X19" s="11">
        <f>(V19-V18)/V18</f>
        <v>1.8881211603108988E-2</v>
      </c>
      <c r="Y19" s="11">
        <f t="shared" si="9"/>
        <v>1.2516492570955247</v>
      </c>
      <c r="Z19" s="11">
        <f t="shared" si="4"/>
        <v>-0.2292998696850721</v>
      </c>
      <c r="AA19" s="11">
        <f t="shared" si="10"/>
        <v>5.2578430237591046E-2</v>
      </c>
      <c r="AE19" s="12">
        <v>43098</v>
      </c>
      <c r="AF19" s="13">
        <v>72.660004000000001</v>
      </c>
      <c r="AG19" s="13">
        <v>72.699996999999996</v>
      </c>
      <c r="AH19" s="13">
        <v>72.139999000000003</v>
      </c>
      <c r="AI19" s="13">
        <v>72.260002</v>
      </c>
      <c r="AJ19" s="13">
        <v>59.610225999999997</v>
      </c>
      <c r="AK19" s="13">
        <v>7356400</v>
      </c>
      <c r="AL19" s="11">
        <f>(AJ19-AJ18)/AJ18</f>
        <v>5.2693976893233956E-2</v>
      </c>
      <c r="AM19" s="11">
        <f t="shared" si="6"/>
        <v>1.8519346476418832</v>
      </c>
      <c r="AN19" s="11">
        <f t="shared" si="7"/>
        <v>-0.22431931194537791</v>
      </c>
      <c r="AO19" s="11">
        <f t="shared" si="8"/>
        <v>5.0319153711647767E-2</v>
      </c>
      <c r="AR19" s="11">
        <f>J19*Z19</f>
        <v>2.8752726115660043E-2</v>
      </c>
      <c r="AS19" s="11">
        <f>J19*AN19</f>
        <v>2.8128196268393496E-2</v>
      </c>
      <c r="AT19" s="11">
        <f>Z19*AN19</f>
        <v>5.1436388996920192E-2</v>
      </c>
    </row>
    <row r="20" spans="1:46" ht="15.75" customHeight="1">
      <c r="A20" s="12">
        <v>43131</v>
      </c>
      <c r="B20" s="13">
        <v>80.220000999999996</v>
      </c>
      <c r="C20" s="13">
        <v>80.519997000000004</v>
      </c>
      <c r="D20" s="13">
        <v>79.470000999999996</v>
      </c>
      <c r="E20" s="13">
        <v>79.730002999999996</v>
      </c>
      <c r="F20" s="13">
        <v>74.417061000000004</v>
      </c>
      <c r="G20" s="13">
        <v>15988100</v>
      </c>
      <c r="H20" s="11">
        <f>(F20-F19)/F19</f>
        <v>5.3654199235499966E-2</v>
      </c>
      <c r="I20" s="11">
        <f t="shared" si="0"/>
        <v>1.8723077199314788</v>
      </c>
      <c r="J20" s="11">
        <f t="shared" si="1"/>
        <v>0.46238096218002234</v>
      </c>
      <c r="K20" s="11">
        <f t="shared" si="2"/>
        <v>0.21379615418652326</v>
      </c>
      <c r="Q20" s="53">
        <v>43131</v>
      </c>
      <c r="R20" s="54">
        <v>29.74</v>
      </c>
      <c r="S20" s="54">
        <v>29.889999</v>
      </c>
      <c r="T20" s="54">
        <v>29.639999</v>
      </c>
      <c r="U20" s="54">
        <v>29.74</v>
      </c>
      <c r="V20" s="54">
        <v>27.528569999999998</v>
      </c>
      <c r="W20" s="54">
        <v>49504500</v>
      </c>
      <c r="X20" s="11">
        <f>(V20-V19)/V19</f>
        <v>6.5568002407929357E-2</v>
      </c>
      <c r="Y20" s="11">
        <f t="shared" si="9"/>
        <v>2.1427625569735849</v>
      </c>
      <c r="Z20" s="11">
        <f t="shared" si="4"/>
        <v>0.66181343019298811</v>
      </c>
      <c r="AA20" s="11">
        <f t="shared" si="10"/>
        <v>0.43799701638380917</v>
      </c>
      <c r="AE20" s="12">
        <v>43131</v>
      </c>
      <c r="AF20" s="13">
        <v>75</v>
      </c>
      <c r="AG20" s="13">
        <v>75.129997000000003</v>
      </c>
      <c r="AH20" s="13">
        <v>74.330001999999993</v>
      </c>
      <c r="AI20" s="13">
        <v>74.849997999999999</v>
      </c>
      <c r="AJ20" s="13">
        <v>61.746834</v>
      </c>
      <c r="AK20" s="13">
        <v>15725300</v>
      </c>
      <c r="AL20" s="11">
        <f>(AJ20-AJ19)/AJ19</f>
        <v>3.5842977679702182E-2</v>
      </c>
      <c r="AM20" s="11">
        <f t="shared" si="6"/>
        <v>1.5259036574795604</v>
      </c>
      <c r="AN20" s="11">
        <f t="shared" si="7"/>
        <v>-0.55035030210770075</v>
      </c>
      <c r="AO20" s="11">
        <f t="shared" si="8"/>
        <v>0.3028854550300375</v>
      </c>
      <c r="AR20" s="11">
        <f>J20*Z20</f>
        <v>0.30600993063629489</v>
      </c>
      <c r="AS20" s="11">
        <f>J20*AN20</f>
        <v>-0.25447150222462467</v>
      </c>
      <c r="AT20" s="11">
        <f>Z20*AN20</f>
        <v>-0.36422922124564472</v>
      </c>
    </row>
    <row r="21" spans="1:46" ht="15.75" customHeight="1">
      <c r="A21" s="12">
        <v>43159</v>
      </c>
      <c r="B21" s="13">
        <v>78.160004000000001</v>
      </c>
      <c r="C21" s="13">
        <v>78.269997000000004</v>
      </c>
      <c r="D21" s="13">
        <v>76.650002000000001</v>
      </c>
      <c r="E21" s="13">
        <v>76.650002000000001</v>
      </c>
      <c r="F21" s="13">
        <v>71.542282</v>
      </c>
      <c r="G21" s="13">
        <v>16203900</v>
      </c>
      <c r="H21" s="11">
        <f>(F21-F20)/F20</f>
        <v>-3.8630644120707797E-2</v>
      </c>
      <c r="I21" s="11">
        <f t="shared" si="0"/>
        <v>0.62328015014235083</v>
      </c>
      <c r="J21" s="11">
        <f t="shared" si="1"/>
        <v>-0.78664660760910565</v>
      </c>
      <c r="K21" s="11">
        <f t="shared" si="2"/>
        <v>0.61881288526291423</v>
      </c>
      <c r="Q21" s="12">
        <v>43159</v>
      </c>
      <c r="R21" s="13">
        <v>29.43</v>
      </c>
      <c r="S21" s="13">
        <v>29.540001</v>
      </c>
      <c r="T21" s="13">
        <v>28.870000999999998</v>
      </c>
      <c r="U21" s="13">
        <v>28.870000999999998</v>
      </c>
      <c r="V21" s="13">
        <v>26.723262999999999</v>
      </c>
      <c r="W21" s="13">
        <v>65254700</v>
      </c>
      <c r="X21" s="11">
        <f>(V21-V20)/V20</f>
        <v>-2.9253499182848915E-2</v>
      </c>
      <c r="Y21" s="11">
        <f t="shared" si="9"/>
        <v>0.70027722968382411</v>
      </c>
      <c r="Z21" s="11">
        <f t="shared" si="4"/>
        <v>-0.78067189709677265</v>
      </c>
      <c r="AA21" s="11">
        <f t="shared" si="10"/>
        <v>0.60944861091667402</v>
      </c>
      <c r="AE21" s="12">
        <v>43159</v>
      </c>
      <c r="AF21" s="13">
        <v>68.669998000000007</v>
      </c>
      <c r="AG21" s="13">
        <v>68.919998000000007</v>
      </c>
      <c r="AH21" s="13">
        <v>66.709998999999996</v>
      </c>
      <c r="AI21" s="13">
        <v>66.739998</v>
      </c>
      <c r="AJ21" s="13">
        <v>55.056564000000002</v>
      </c>
      <c r="AK21" s="13">
        <v>17622000</v>
      </c>
      <c r="AL21" s="11">
        <f>(AJ21-AJ20)/AJ20</f>
        <v>-0.1083500086822265</v>
      </c>
      <c r="AM21" s="11">
        <f t="shared" si="6"/>
        <v>0.25254159331047488</v>
      </c>
      <c r="AN21" s="11">
        <f t="shared" si="7"/>
        <v>-1.8237123662767862</v>
      </c>
      <c r="AO21" s="11">
        <f t="shared" si="8"/>
        <v>3.3259267949108748</v>
      </c>
      <c r="AR21" s="11">
        <f>J21*Z21</f>
        <v>0.61411289950694103</v>
      </c>
      <c r="AS21" s="11">
        <f>J21*AN21</f>
        <v>1.4346171461864086</v>
      </c>
      <c r="AT21" s="11">
        <f>Z21*AN21</f>
        <v>1.4237209927401431</v>
      </c>
    </row>
    <row r="22" spans="1:46" ht="15.75" customHeight="1">
      <c r="A22" s="12">
        <v>43188</v>
      </c>
      <c r="B22" s="13">
        <v>73.610000999999997</v>
      </c>
      <c r="C22" s="13">
        <v>74.849997999999999</v>
      </c>
      <c r="D22" s="13">
        <v>73.5</v>
      </c>
      <c r="E22" s="13">
        <v>74.290001000000004</v>
      </c>
      <c r="F22" s="13">
        <v>69.619003000000006</v>
      </c>
      <c r="G22" s="13">
        <v>14051800</v>
      </c>
      <c r="H22" s="11">
        <f>(F22-F21)/F21</f>
        <v>-2.688310948761732E-2</v>
      </c>
      <c r="I22" s="11">
        <f t="shared" si="0"/>
        <v>0.72107448542939534</v>
      </c>
      <c r="J22" s="11">
        <f t="shared" si="1"/>
        <v>-0.68885227232206114</v>
      </c>
      <c r="K22" s="11">
        <f t="shared" si="2"/>
        <v>0.47451745308326709</v>
      </c>
      <c r="Q22" s="12">
        <v>43188</v>
      </c>
      <c r="R22" s="13">
        <v>27.32</v>
      </c>
      <c r="S22" s="13">
        <v>27.76</v>
      </c>
      <c r="T22" s="13">
        <v>27.200001</v>
      </c>
      <c r="U22" s="13">
        <v>27.57</v>
      </c>
      <c r="V22" s="13">
        <v>25.612822999999999</v>
      </c>
      <c r="W22" s="13">
        <v>58290000</v>
      </c>
      <c r="X22" s="11">
        <f>(V22-V21)/V21</f>
        <v>-4.1553308815618833E-2</v>
      </c>
      <c r="Y22" s="11">
        <f t="shared" si="9"/>
        <v>0.60091846480644662</v>
      </c>
      <c r="Z22" s="11">
        <f t="shared" si="4"/>
        <v>-0.88003066197415014</v>
      </c>
      <c r="AA22" s="11">
        <f t="shared" si="10"/>
        <v>0.77445396601466088</v>
      </c>
      <c r="AE22" s="12">
        <v>43188</v>
      </c>
      <c r="AF22" s="13">
        <v>66.309997999999993</v>
      </c>
      <c r="AG22" s="13">
        <v>67.680000000000007</v>
      </c>
      <c r="AH22" s="13">
        <v>66.300003000000004</v>
      </c>
      <c r="AI22" s="13">
        <v>67.410004000000001</v>
      </c>
      <c r="AJ22" s="13">
        <v>56.005198999999998</v>
      </c>
      <c r="AK22" s="13">
        <v>13968100</v>
      </c>
      <c r="AL22" s="11">
        <f>(AJ22-AJ21)/AJ21</f>
        <v>1.7230188938052796E-2</v>
      </c>
      <c r="AM22" s="11">
        <f t="shared" si="6"/>
        <v>1.2275265271009737</v>
      </c>
      <c r="AN22" s="11">
        <f t="shared" si="7"/>
        <v>-0.84872743248628746</v>
      </c>
      <c r="AO22" s="11">
        <f t="shared" si="8"/>
        <v>0.72033825465476564</v>
      </c>
      <c r="AR22" s="11">
        <f>J22*Z22</f>
        <v>0.60621112121398102</v>
      </c>
      <c r="AS22" s="11">
        <f>J22*AN22</f>
        <v>0.58464782045024788</v>
      </c>
      <c r="AT22" s="11">
        <f>Z22*AN22</f>
        <v>0.74690616424652834</v>
      </c>
    </row>
    <row r="23" spans="1:46" ht="15.75" customHeight="1">
      <c r="A23" s="12">
        <v>43220</v>
      </c>
      <c r="B23" s="13">
        <v>73.389999000000003</v>
      </c>
      <c r="C23" s="13">
        <v>73.529999000000004</v>
      </c>
      <c r="D23" s="13">
        <v>72.209998999999996</v>
      </c>
      <c r="E23" s="13">
        <v>72.220000999999996</v>
      </c>
      <c r="F23" s="13">
        <v>67.679160999999993</v>
      </c>
      <c r="G23" s="13">
        <v>15867500</v>
      </c>
      <c r="H23" s="11">
        <f>(F23-F22)/F22</f>
        <v>-2.7863685436575598E-2</v>
      </c>
      <c r="I23" s="11">
        <f t="shared" si="0"/>
        <v>0.71240342747596785</v>
      </c>
      <c r="J23" s="11">
        <f t="shared" si="1"/>
        <v>-0.69752333027548863</v>
      </c>
      <c r="K23" s="11">
        <f t="shared" si="2"/>
        <v>0.48653879627860841</v>
      </c>
      <c r="Q23" s="12">
        <v>43220</v>
      </c>
      <c r="R23" s="13">
        <v>27.77</v>
      </c>
      <c r="S23" s="13">
        <v>27.92</v>
      </c>
      <c r="T23" s="13">
        <v>27.440000999999999</v>
      </c>
      <c r="U23" s="13">
        <v>27.450001</v>
      </c>
      <c r="V23" s="13">
        <v>25.501345000000001</v>
      </c>
      <c r="W23" s="13">
        <v>41731400</v>
      </c>
      <c r="X23" s="11">
        <f>(V23-V22)/V22</f>
        <v>-4.3524292499892807E-3</v>
      </c>
      <c r="Y23" s="11">
        <f t="shared" si="9"/>
        <v>0.94900316648263694</v>
      </c>
      <c r="Z23" s="11">
        <f t="shared" si="4"/>
        <v>-0.53194596029795982</v>
      </c>
      <c r="AA23" s="11">
        <f t="shared" si="10"/>
        <v>0.28296650467731865</v>
      </c>
      <c r="AE23" s="12">
        <v>43220</v>
      </c>
      <c r="AF23" s="13">
        <v>73.699996999999996</v>
      </c>
      <c r="AG23" s="13">
        <v>74.639999000000003</v>
      </c>
      <c r="AH23" s="13">
        <v>73.680000000000007</v>
      </c>
      <c r="AI23" s="13">
        <v>73.809997999999993</v>
      </c>
      <c r="AJ23" s="13">
        <v>61.322422000000003</v>
      </c>
      <c r="AK23" s="13">
        <v>12963200</v>
      </c>
      <c r="AL23" s="11">
        <f>(AJ23-AJ22)/AJ22</f>
        <v>9.4941596404291076E-2</v>
      </c>
      <c r="AM23" s="11">
        <f t="shared" si="6"/>
        <v>2.9695555725548184</v>
      </c>
      <c r="AN23" s="11">
        <f t="shared" si="7"/>
        <v>0.89330161296755728</v>
      </c>
      <c r="AO23" s="11">
        <f t="shared" si="8"/>
        <v>0.79798777173043955</v>
      </c>
      <c r="AR23" s="11">
        <f>J23*Z23</f>
        <v>0.3710447177536258</v>
      </c>
      <c r="AS23" s="11">
        <f>J23*AN23</f>
        <v>-0.62309871601759614</v>
      </c>
      <c r="AT23" s="11">
        <f>Z23*AN23</f>
        <v>-0.47518818434574367</v>
      </c>
    </row>
    <row r="24" spans="1:46" ht="15.75" customHeight="1">
      <c r="A24" s="12">
        <v>43251</v>
      </c>
      <c r="B24" s="13">
        <v>75.379997000000003</v>
      </c>
      <c r="C24" s="13">
        <v>75.430000000000007</v>
      </c>
      <c r="D24" s="13">
        <v>74.209998999999996</v>
      </c>
      <c r="E24" s="13">
        <v>74.440002000000007</v>
      </c>
      <c r="F24" s="13">
        <v>69.759590000000003</v>
      </c>
      <c r="G24" s="13">
        <v>14117000</v>
      </c>
      <c r="H24" s="11">
        <f>(F24-F23)/F23</f>
        <v>3.0739580237999841E-2</v>
      </c>
      <c r="I24" s="11">
        <f t="shared" si="0"/>
        <v>1.4380945435425643</v>
      </c>
      <c r="J24" s="11">
        <f t="shared" si="1"/>
        <v>2.8167785791107791E-2</v>
      </c>
      <c r="K24" s="11">
        <f t="shared" si="2"/>
        <v>7.9342415637373399E-4</v>
      </c>
      <c r="Q24" s="12">
        <v>43251</v>
      </c>
      <c r="R24" s="13">
        <v>27.35</v>
      </c>
      <c r="S24" s="13">
        <v>27.389999</v>
      </c>
      <c r="T24" s="13">
        <v>27.1</v>
      </c>
      <c r="U24" s="13">
        <v>27.18</v>
      </c>
      <c r="V24" s="13">
        <v>25.250506999999999</v>
      </c>
      <c r="W24" s="13">
        <v>66686900</v>
      </c>
      <c r="X24" s="11">
        <f>(V24-V23)/V23</f>
        <v>-9.836265498937475E-3</v>
      </c>
      <c r="Y24" s="11">
        <f t="shared" si="9"/>
        <v>0.88814564595419387</v>
      </c>
      <c r="Z24" s="11">
        <f t="shared" si="4"/>
        <v>-0.59280348082640288</v>
      </c>
      <c r="AA24" s="11">
        <f t="shared" si="10"/>
        <v>0.3514159668798994</v>
      </c>
      <c r="AE24" s="12">
        <v>43251</v>
      </c>
      <c r="AF24" s="13">
        <v>76.040001000000004</v>
      </c>
      <c r="AG24" s="13">
        <v>76.930000000000007</v>
      </c>
      <c r="AH24" s="13">
        <v>75.860000999999997</v>
      </c>
      <c r="AI24" s="13">
        <v>76.019997000000004</v>
      </c>
      <c r="AJ24" s="13">
        <v>63.158512000000002</v>
      </c>
      <c r="AK24" s="13">
        <v>13258700</v>
      </c>
      <c r="AL24" s="11">
        <f>(AJ24-AJ23)/AJ23</f>
        <v>2.9941576671580233E-2</v>
      </c>
      <c r="AM24" s="11">
        <f t="shared" si="6"/>
        <v>1.4247907309416978</v>
      </c>
      <c r="AN24" s="11">
        <f t="shared" si="7"/>
        <v>-0.65146322864556327</v>
      </c>
      <c r="AO24" s="11">
        <f t="shared" si="8"/>
        <v>0.42440433827730145</v>
      </c>
      <c r="AR24" s="11">
        <f>J24*Z24</f>
        <v>-1.6697961464141192E-2</v>
      </c>
      <c r="AS24" s="11">
        <f>J24*AN24</f>
        <v>-1.8350276675271702E-2</v>
      </c>
      <c r="AT24" s="11">
        <f>Z24*AN24</f>
        <v>0.3861896695714967</v>
      </c>
    </row>
    <row r="25" spans="1:46" ht="15.75" customHeight="1">
      <c r="A25" s="12">
        <v>43280</v>
      </c>
      <c r="B25" s="13">
        <v>71.779999000000004</v>
      </c>
      <c r="C25" s="13">
        <v>72.430000000000007</v>
      </c>
      <c r="D25" s="13">
        <v>71.599997999999999</v>
      </c>
      <c r="E25" s="13">
        <v>71.629997000000003</v>
      </c>
      <c r="F25" s="13">
        <v>67.395438999999996</v>
      </c>
      <c r="G25" s="13">
        <v>14908000</v>
      </c>
      <c r="H25" s="11">
        <f>(F25-F24)/F24</f>
        <v>-3.3889978424471917E-2</v>
      </c>
      <c r="I25" s="11">
        <f t="shared" si="0"/>
        <v>0.66117899111440626</v>
      </c>
      <c r="J25" s="11">
        <f t="shared" si="1"/>
        <v>-0.74874776663705023</v>
      </c>
      <c r="K25" s="11">
        <f t="shared" si="2"/>
        <v>0.56062321804397064</v>
      </c>
      <c r="Q25" s="12">
        <v>43280</v>
      </c>
      <c r="R25" s="13">
        <v>26.92</v>
      </c>
      <c r="S25" s="13">
        <v>27.07</v>
      </c>
      <c r="T25" s="13">
        <v>26.549999</v>
      </c>
      <c r="U25" s="13">
        <v>26.59</v>
      </c>
      <c r="V25" s="13">
        <v>24.809397000000001</v>
      </c>
      <c r="W25" s="13">
        <v>77149900</v>
      </c>
      <c r="X25" s="11">
        <f>(V25-V24)/V24</f>
        <v>-1.7469352199541908E-2</v>
      </c>
      <c r="Y25" s="11">
        <f t="shared" si="9"/>
        <v>0.8093814990417324</v>
      </c>
      <c r="Z25" s="11">
        <f t="shared" si="4"/>
        <v>-0.67156762773886436</v>
      </c>
      <c r="AA25" s="11">
        <f t="shared" si="10"/>
        <v>0.45100307862680589</v>
      </c>
      <c r="AE25" s="12">
        <v>43280</v>
      </c>
      <c r="AF25" s="13">
        <v>75.680000000000007</v>
      </c>
      <c r="AG25" s="13">
        <v>76.739998</v>
      </c>
      <c r="AH25" s="13">
        <v>75.680000000000007</v>
      </c>
      <c r="AI25" s="13">
        <v>75.940002000000007</v>
      </c>
      <c r="AJ25" s="13">
        <v>63.518214999999998</v>
      </c>
      <c r="AK25" s="13">
        <v>13167900</v>
      </c>
      <c r="AL25" s="11">
        <f>(AJ25-AJ24)/AJ24</f>
        <v>5.6952418385030363E-3</v>
      </c>
      <c r="AM25" s="11">
        <f t="shared" si="6"/>
        <v>1.0705248295862917</v>
      </c>
      <c r="AN25" s="11">
        <f t="shared" si="7"/>
        <v>-1.0057291300009694</v>
      </c>
      <c r="AO25" s="11">
        <f t="shared" si="8"/>
        <v>1.0114910829325068</v>
      </c>
      <c r="AR25" s="11">
        <f>J25*Z25</f>
        <v>0.50283476141521666</v>
      </c>
      <c r="AS25" s="11">
        <f>J25*AN25</f>
        <v>0.75303743993004935</v>
      </c>
      <c r="AT25" s="11">
        <f>Z25*AN25</f>
        <v>0.67541512598262299</v>
      </c>
    </row>
    <row r="26" spans="1:46" ht="15.75" customHeight="1">
      <c r="A26" s="12">
        <v>43312</v>
      </c>
      <c r="B26" s="13">
        <v>75.830001999999993</v>
      </c>
      <c r="C26" s="13">
        <v>76.989998</v>
      </c>
      <c r="D26" s="13">
        <v>75.690002000000007</v>
      </c>
      <c r="E26" s="13">
        <v>76.919998000000007</v>
      </c>
      <c r="F26" s="13">
        <v>72.372726</v>
      </c>
      <c r="G26" s="13">
        <v>17709500</v>
      </c>
      <c r="H26" s="11">
        <f>(F26-F25)/F25</f>
        <v>7.3851985740459439E-2</v>
      </c>
      <c r="I26" s="11">
        <f t="shared" si="0"/>
        <v>2.3514356310562605</v>
      </c>
      <c r="J26" s="11">
        <f t="shared" si="1"/>
        <v>0.94150887330480404</v>
      </c>
      <c r="K26" s="11">
        <f t="shared" si="2"/>
        <v>0.88643895851168153</v>
      </c>
      <c r="Q26" s="12">
        <v>43312</v>
      </c>
      <c r="R26" s="13">
        <v>28.23</v>
      </c>
      <c r="S26" s="13">
        <v>28.24</v>
      </c>
      <c r="T26" s="13">
        <v>27.889999</v>
      </c>
      <c r="U26" s="13">
        <v>27.950001</v>
      </c>
      <c r="V26" s="13">
        <v>26.078329</v>
      </c>
      <c r="W26" s="13">
        <v>84500100</v>
      </c>
      <c r="X26" s="11">
        <f>(V26-V25)/V25</f>
        <v>5.1147232639309995E-2</v>
      </c>
      <c r="Y26" s="11">
        <f t="shared" si="9"/>
        <v>1.8195442228629506</v>
      </c>
      <c r="Z26" s="11">
        <f t="shared" si="4"/>
        <v>0.33859509608235383</v>
      </c>
      <c r="AA26" s="11">
        <f t="shared" si="10"/>
        <v>0.11464663909101842</v>
      </c>
      <c r="AE26" s="12">
        <v>43312</v>
      </c>
      <c r="AF26" s="13">
        <v>77.400002000000001</v>
      </c>
      <c r="AG26" s="13">
        <v>77.610000999999997</v>
      </c>
      <c r="AH26" s="13">
        <v>76.940002000000007</v>
      </c>
      <c r="AI26" s="13">
        <v>77.120002999999997</v>
      </c>
      <c r="AJ26" s="13">
        <v>64.505218999999997</v>
      </c>
      <c r="AK26" s="13">
        <v>11290500</v>
      </c>
      <c r="AL26" s="11">
        <f>(AJ26-AJ25)/AJ25</f>
        <v>1.5538912735504279E-2</v>
      </c>
      <c r="AM26" s="11">
        <f t="shared" si="6"/>
        <v>1.2032581965417968</v>
      </c>
      <c r="AN26" s="11">
        <f t="shared" si="7"/>
        <v>-0.87299576304546433</v>
      </c>
      <c r="AO26" s="11">
        <f t="shared" si="8"/>
        <v>0.76212160229533255</v>
      </c>
      <c r="AR26" s="11">
        <f>J26*Z26</f>
        <v>0.31879028741902882</v>
      </c>
      <c r="AS26" s="11">
        <f>J26*AN26</f>
        <v>-0.82193325726480282</v>
      </c>
      <c r="AT26" s="11">
        <f>Z26*AN26</f>
        <v>-0.29559208426786682</v>
      </c>
    </row>
    <row r="27" spans="1:46" ht="15.75" customHeight="1">
      <c r="A27" s="12">
        <v>43343</v>
      </c>
      <c r="B27" s="13">
        <v>76.860000999999997</v>
      </c>
      <c r="C27" s="13">
        <v>77.239998</v>
      </c>
      <c r="D27" s="13">
        <v>76.790001000000004</v>
      </c>
      <c r="E27" s="13">
        <v>77.099997999999999</v>
      </c>
      <c r="F27" s="13">
        <v>72.542075999999994</v>
      </c>
      <c r="G27" s="13">
        <v>7192400</v>
      </c>
      <c r="H27" s="11">
        <f>(F27-F26)/F26</f>
        <v>2.33996989418354E-3</v>
      </c>
      <c r="I27" s="11">
        <f t="shared" si="0"/>
        <v>1.028443852657396</v>
      </c>
      <c r="J27" s="11">
        <f t="shared" si="1"/>
        <v>-0.38148290509406046</v>
      </c>
      <c r="K27" s="11">
        <f t="shared" si="2"/>
        <v>0.14552920687900395</v>
      </c>
      <c r="Q27" s="12">
        <v>43343</v>
      </c>
      <c r="R27" s="13">
        <v>28.26</v>
      </c>
      <c r="S27" s="13">
        <v>28.35</v>
      </c>
      <c r="T27" s="13">
        <v>28.17</v>
      </c>
      <c r="U27" s="13">
        <v>28.33</v>
      </c>
      <c r="V27" s="13">
        <v>26.432877999999999</v>
      </c>
      <c r="W27" s="13">
        <v>34107800</v>
      </c>
      <c r="X27" s="11">
        <f>(V27-V26)/V26</f>
        <v>1.359554134009118E-2</v>
      </c>
      <c r="Y27" s="11">
        <f t="shared" ref="Y27:Y65" si="11">POWER(X27+1,12)</f>
        <v>1.1759159950595435</v>
      </c>
      <c r="Z27" s="11">
        <f t="shared" si="4"/>
        <v>-0.30503313172105329</v>
      </c>
      <c r="AA27" s="11">
        <f t="shared" ref="AA27:AA65" si="12">POWER(Z27,2)</f>
        <v>9.3045211447553441E-2</v>
      </c>
      <c r="AE27" s="12">
        <v>43343</v>
      </c>
      <c r="AF27" s="13">
        <v>74.790001000000004</v>
      </c>
      <c r="AG27" s="13">
        <v>74.809997999999993</v>
      </c>
      <c r="AH27" s="13">
        <v>74.129997000000003</v>
      </c>
      <c r="AI27" s="13">
        <v>74.440002000000007</v>
      </c>
      <c r="AJ27" s="13">
        <v>62.263579999999997</v>
      </c>
      <c r="AK27" s="13">
        <v>8909600</v>
      </c>
      <c r="AL27" s="11">
        <f>(AJ27-AJ26)/AJ26</f>
        <v>-3.4751281132771587E-2</v>
      </c>
      <c r="AM27" s="11">
        <f t="shared" si="6"/>
        <v>0.65414015047391671</v>
      </c>
      <c r="AN27" s="11">
        <f t="shared" si="7"/>
        <v>-1.4221138091133443</v>
      </c>
      <c r="AO27" s="11">
        <f t="shared" si="8"/>
        <v>2.0224076860708653</v>
      </c>
      <c r="AR27" s="11">
        <f>J27*Z27</f>
        <v>0.11636492523888661</v>
      </c>
      <c r="AS27" s="11">
        <f>J27*AN27</f>
        <v>0.5425121072749387</v>
      </c>
      <c r="AT27" s="11">
        <f>Z27*AN27</f>
        <v>0.43379182885759959</v>
      </c>
    </row>
    <row r="28" spans="1:46" ht="15.75" customHeight="1">
      <c r="A28" s="12">
        <v>43371</v>
      </c>
      <c r="B28" s="13">
        <v>78.269997000000004</v>
      </c>
      <c r="C28" s="13">
        <v>78.580001999999993</v>
      </c>
      <c r="D28" s="13">
        <v>78.129997000000003</v>
      </c>
      <c r="E28" s="13">
        <v>78.400002000000001</v>
      </c>
      <c r="F28" s="13">
        <v>74.121596999999994</v>
      </c>
      <c r="G28" s="13">
        <v>7545400</v>
      </c>
      <c r="H28" s="11">
        <f>(F28-F27)/F27</f>
        <v>2.1773859904422915E-2</v>
      </c>
      <c r="I28" s="11">
        <f t="shared" si="0"/>
        <v>1.2949632835216516</v>
      </c>
      <c r="J28" s="11">
        <f t="shared" si="1"/>
        <v>-0.11496347422980491</v>
      </c>
      <c r="K28" s="11">
        <f t="shared" si="2"/>
        <v>1.3216600406987017E-2</v>
      </c>
      <c r="Q28" s="12">
        <v>43371</v>
      </c>
      <c r="R28" s="13">
        <v>27.76</v>
      </c>
      <c r="S28" s="13">
        <v>27.77</v>
      </c>
      <c r="T28" s="13">
        <v>27.540001</v>
      </c>
      <c r="U28" s="13">
        <v>27.58</v>
      </c>
      <c r="V28" s="13">
        <v>25.847269000000001</v>
      </c>
      <c r="W28" s="13">
        <v>66454900</v>
      </c>
      <c r="X28" s="11">
        <f>(V28-V27)/V27</f>
        <v>-2.2154568261541482E-2</v>
      </c>
      <c r="Y28" s="11">
        <f t="shared" si="11"/>
        <v>0.76426247103492551</v>
      </c>
      <c r="Z28" s="11">
        <f t="shared" si="4"/>
        <v>-0.71668665574567125</v>
      </c>
      <c r="AA28" s="11">
        <f t="shared" si="12"/>
        <v>0.5136397625239143</v>
      </c>
      <c r="AE28" s="12">
        <v>43371</v>
      </c>
      <c r="AF28" s="13">
        <v>75.589995999999999</v>
      </c>
      <c r="AG28" s="13">
        <v>76.540001000000004</v>
      </c>
      <c r="AH28" s="13">
        <v>75.550003000000004</v>
      </c>
      <c r="AI28" s="13">
        <v>75.739998</v>
      </c>
      <c r="AJ28" s="13">
        <v>63.786544999999997</v>
      </c>
      <c r="AK28" s="13">
        <v>14833100</v>
      </c>
      <c r="AL28" s="11">
        <f>(AJ28-AJ27)/AJ27</f>
        <v>2.4459965199559668E-2</v>
      </c>
      <c r="AM28" s="11">
        <f t="shared" si="6"/>
        <v>1.3364105507196531</v>
      </c>
      <c r="AN28" s="11">
        <f t="shared" si="7"/>
        <v>-0.73984340886760802</v>
      </c>
      <c r="AO28" s="11">
        <f t="shared" si="8"/>
        <v>0.54736826964484264</v>
      </c>
      <c r="AR28" s="11">
        <f>J28*Z28</f>
        <v>8.2392787878662541E-2</v>
      </c>
      <c r="AS28" s="11">
        <f>J28*AN28</f>
        <v>8.5054968669442274E-2</v>
      </c>
      <c r="AT28" s="11">
        <f>Z28*AN28</f>
        <v>0.5302358984768033</v>
      </c>
    </row>
    <row r="29" spans="1:46" ht="15.75" customHeight="1">
      <c r="A29" s="12">
        <v>43404</v>
      </c>
      <c r="B29" s="13">
        <v>70.010002</v>
      </c>
      <c r="C29" s="13">
        <v>70.739998</v>
      </c>
      <c r="D29" s="13">
        <v>69.839995999999999</v>
      </c>
      <c r="E29" s="13">
        <v>69.879997000000003</v>
      </c>
      <c r="F29" s="13">
        <v>66.066535999999999</v>
      </c>
      <c r="G29" s="13">
        <v>14205500</v>
      </c>
      <c r="H29" s="11">
        <f>(F29-F28)/F28</f>
        <v>-0.1086736029176489</v>
      </c>
      <c r="I29" s="11">
        <f t="shared" si="0"/>
        <v>0.25144396868058078</v>
      </c>
      <c r="J29" s="11">
        <f t="shared" si="1"/>
        <v>-1.1584827890708758</v>
      </c>
      <c r="K29" s="11">
        <f t="shared" si="2"/>
        <v>1.3420823725734352</v>
      </c>
      <c r="Q29" s="12">
        <v>43404</v>
      </c>
      <c r="R29" s="13">
        <v>26.17</v>
      </c>
      <c r="S29" s="13">
        <v>26.610001</v>
      </c>
      <c r="T29" s="13">
        <v>26.129999000000002</v>
      </c>
      <c r="U29" s="13">
        <v>26.280000999999999</v>
      </c>
      <c r="V29" s="13">
        <v>24.628944000000001</v>
      </c>
      <c r="W29" s="13">
        <v>93781100</v>
      </c>
      <c r="X29" s="11">
        <f>(V29-V28)/V28</f>
        <v>-4.7135540702578679E-2</v>
      </c>
      <c r="Y29" s="11">
        <f t="shared" si="11"/>
        <v>0.56023926430716819</v>
      </c>
      <c r="Z29" s="11">
        <f t="shared" si="4"/>
        <v>-0.92070986247342856</v>
      </c>
      <c r="AA29" s="11">
        <f t="shared" si="12"/>
        <v>0.84770665085583974</v>
      </c>
      <c r="AE29" s="12">
        <v>43404</v>
      </c>
      <c r="AF29" s="13">
        <v>67.400002000000001</v>
      </c>
      <c r="AG29" s="13">
        <v>68.290001000000004</v>
      </c>
      <c r="AH29" s="13">
        <v>67.069999999999993</v>
      </c>
      <c r="AI29" s="13">
        <v>67.160004000000001</v>
      </c>
      <c r="AJ29" s="13">
        <v>56.560661000000003</v>
      </c>
      <c r="AK29" s="13">
        <v>17287800</v>
      </c>
      <c r="AL29" s="11">
        <f>(AJ29-AJ28)/AJ28</f>
        <v>-0.11328226038892675</v>
      </c>
      <c r="AM29" s="11">
        <f t="shared" si="6"/>
        <v>0.23627880417198643</v>
      </c>
      <c r="AN29" s="11">
        <f t="shared" si="7"/>
        <v>-1.8399751554152748</v>
      </c>
      <c r="AO29" s="11">
        <f t="shared" si="8"/>
        <v>3.3855085725454646</v>
      </c>
      <c r="AR29" s="11">
        <f>J29*Z29</f>
        <v>1.06662652940328</v>
      </c>
      <c r="AS29" s="11">
        <f>J29*AN29</f>
        <v>2.1315795498666055</v>
      </c>
      <c r="AT29" s="11">
        <f>Z29*AN29</f>
        <v>1.694083272296923</v>
      </c>
    </row>
    <row r="30" spans="1:46" ht="15.75" customHeight="1">
      <c r="A30" s="12">
        <v>43434</v>
      </c>
      <c r="B30" s="13">
        <v>71.760002</v>
      </c>
      <c r="C30" s="13">
        <v>72.650002000000001</v>
      </c>
      <c r="D30" s="13">
        <v>71.599997999999999</v>
      </c>
      <c r="E30" s="13">
        <v>72.540001000000004</v>
      </c>
      <c r="F30" s="13">
        <v>68.581383000000002</v>
      </c>
      <c r="G30" s="13">
        <v>16428000</v>
      </c>
      <c r="H30" s="11">
        <f>(F30-F29)/F29</f>
        <v>3.8065367919395729E-2</v>
      </c>
      <c r="I30" s="11">
        <f t="shared" si="0"/>
        <v>1.5656562914096404</v>
      </c>
      <c r="J30" s="11">
        <f t="shared" si="1"/>
        <v>0.15572953365818387</v>
      </c>
      <c r="K30" s="11">
        <f t="shared" si="2"/>
        <v>2.4251687653395422E-2</v>
      </c>
      <c r="Q30" s="12">
        <v>43434</v>
      </c>
      <c r="R30" s="13">
        <v>26.75</v>
      </c>
      <c r="S30" s="13">
        <v>27.08</v>
      </c>
      <c r="T30" s="13">
        <v>26.709999</v>
      </c>
      <c r="U30" s="13">
        <v>26.969999000000001</v>
      </c>
      <c r="V30" s="13">
        <v>25.275593000000001</v>
      </c>
      <c r="W30" s="13">
        <v>45435200</v>
      </c>
      <c r="X30" s="11">
        <f>(V30-V29)/V29</f>
        <v>2.6255652698710916E-2</v>
      </c>
      <c r="Y30" s="11">
        <f t="shared" si="11"/>
        <v>1.3647928768630637</v>
      </c>
      <c r="Z30" s="11">
        <f t="shared" si="4"/>
        <v>-0.11615624991753304</v>
      </c>
      <c r="AA30" s="11">
        <f t="shared" si="12"/>
        <v>1.3492274394904394E-2</v>
      </c>
      <c r="AE30" s="12">
        <v>43434</v>
      </c>
      <c r="AF30" s="13">
        <v>65.650002000000001</v>
      </c>
      <c r="AG30" s="13">
        <v>66.300003000000004</v>
      </c>
      <c r="AH30" s="13">
        <v>65.319999999999993</v>
      </c>
      <c r="AI30" s="13">
        <v>66.110000999999997</v>
      </c>
      <c r="AJ30" s="13">
        <v>55.676369000000001</v>
      </c>
      <c r="AK30" s="13">
        <v>18129000</v>
      </c>
      <c r="AL30" s="11">
        <f>(AJ30-AJ29)/AJ29</f>
        <v>-1.5634400029377344E-2</v>
      </c>
      <c r="AM30" s="11">
        <f t="shared" si="6"/>
        <v>0.82770797417608866</v>
      </c>
      <c r="AN30" s="11">
        <f t="shared" si="7"/>
        <v>-1.2485459854111725</v>
      </c>
      <c r="AO30" s="11">
        <f t="shared" si="8"/>
        <v>1.5588670776863556</v>
      </c>
      <c r="AR30" s="11">
        <f>J30*Z30</f>
        <v>-1.8088958631140878E-2</v>
      </c>
      <c r="AS30" s="11">
        <f>J30*AN30</f>
        <v>-0.19443548405887953</v>
      </c>
      <c r="AT30" s="11">
        <f>Z30*AN30</f>
        <v>0.14502641951495271</v>
      </c>
    </row>
    <row r="31" spans="1:46" ht="15.75" customHeight="1">
      <c r="A31" s="12">
        <v>43465</v>
      </c>
      <c r="B31" s="13">
        <v>64.150002000000001</v>
      </c>
      <c r="C31" s="13">
        <v>64.540001000000004</v>
      </c>
      <c r="D31" s="13">
        <v>63.73</v>
      </c>
      <c r="E31" s="13">
        <v>64.410004000000001</v>
      </c>
      <c r="F31" s="13">
        <v>61.271270999999999</v>
      </c>
      <c r="G31" s="13">
        <v>10068900</v>
      </c>
      <c r="H31" s="11">
        <f>(F31-F30)/F30</f>
        <v>-0.10659032641555222</v>
      </c>
      <c r="I31" s="11">
        <f t="shared" si="0"/>
        <v>0.25858766640504527</v>
      </c>
      <c r="J31" s="11">
        <f t="shared" si="1"/>
        <v>-1.1513390913464112</v>
      </c>
      <c r="K31" s="11">
        <f t="shared" si="2"/>
        <v>1.3255817032623798</v>
      </c>
      <c r="Q31" s="12">
        <v>43465</v>
      </c>
      <c r="R31" s="13">
        <v>23.719999000000001</v>
      </c>
      <c r="S31" s="13">
        <v>23.92</v>
      </c>
      <c r="T31" s="13">
        <v>23.52</v>
      </c>
      <c r="U31" s="13">
        <v>23.82</v>
      </c>
      <c r="V31" s="13">
        <v>22.462682999999998</v>
      </c>
      <c r="W31" s="13">
        <v>56435400</v>
      </c>
      <c r="X31" s="11">
        <f>(V31-V30)/V30</f>
        <v>-0.11128957488752102</v>
      </c>
      <c r="Y31" s="11">
        <f t="shared" si="11"/>
        <v>0.24272991109966766</v>
      </c>
      <c r="Z31" s="11">
        <f t="shared" si="4"/>
        <v>-1.2382192156809291</v>
      </c>
      <c r="AA31" s="11">
        <f t="shared" si="12"/>
        <v>1.5331868260814951</v>
      </c>
      <c r="AE31" s="12">
        <v>43465</v>
      </c>
      <c r="AF31" s="13">
        <v>57.560001</v>
      </c>
      <c r="AG31" s="13">
        <v>57.77</v>
      </c>
      <c r="AH31" s="13">
        <v>56.68</v>
      </c>
      <c r="AI31" s="13">
        <v>57.349997999999999</v>
      </c>
      <c r="AJ31" s="13">
        <v>48.750675000000001</v>
      </c>
      <c r="AK31" s="13">
        <v>18705200</v>
      </c>
      <c r="AL31" s="11">
        <f>(AJ31-AJ30)/AJ30</f>
        <v>-0.12439198396720159</v>
      </c>
      <c r="AM31" s="11">
        <f t="shared" si="6"/>
        <v>0.20310319046692343</v>
      </c>
      <c r="AN31" s="11">
        <f t="shared" si="7"/>
        <v>-1.8731507691203377</v>
      </c>
      <c r="AO31" s="11">
        <f t="shared" si="8"/>
        <v>3.5086938038561128</v>
      </c>
      <c r="AR31" s="11">
        <f>J31*Z31</f>
        <v>1.4256101866697468</v>
      </c>
      <c r="AS31" s="11">
        <f>J31*AN31</f>
        <v>2.156631704473841</v>
      </c>
      <c r="AT31" s="11">
        <f>Z31*AN31</f>
        <v>2.3193712761923138</v>
      </c>
    </row>
    <row r="32" spans="1:46" ht="15.75" customHeight="1">
      <c r="A32" s="12">
        <v>43496</v>
      </c>
      <c r="B32" s="13">
        <v>71.589995999999999</v>
      </c>
      <c r="C32" s="13">
        <v>72.110000999999997</v>
      </c>
      <c r="D32" s="13">
        <v>71.300003000000004</v>
      </c>
      <c r="E32" s="13">
        <v>71.769997000000004</v>
      </c>
      <c r="F32" s="13">
        <v>68.272614000000004</v>
      </c>
      <c r="G32" s="13">
        <v>13867100</v>
      </c>
      <c r="H32" s="11">
        <f>(F32-F31)/F31</f>
        <v>0.11426795765343281</v>
      </c>
      <c r="I32" s="11">
        <f t="shared" si="0"/>
        <v>3.6633271391584517</v>
      </c>
      <c r="J32" s="11">
        <f t="shared" si="1"/>
        <v>2.2534003814069949</v>
      </c>
      <c r="K32" s="11">
        <f t="shared" si="2"/>
        <v>5.0778132789251904</v>
      </c>
      <c r="Q32" s="12">
        <v>43496</v>
      </c>
      <c r="R32" s="13">
        <v>25.76</v>
      </c>
      <c r="S32" s="13">
        <v>25.98</v>
      </c>
      <c r="T32" s="13">
        <v>25.719999000000001</v>
      </c>
      <c r="U32" s="13">
        <v>25.940000999999999</v>
      </c>
      <c r="V32" s="13">
        <v>24.461884000000001</v>
      </c>
      <c r="W32" s="13">
        <v>64021500</v>
      </c>
      <c r="X32" s="11">
        <f>(V32-V31)/V31</f>
        <v>8.9000988884542553E-2</v>
      </c>
      <c r="Y32" s="11">
        <f t="shared" si="11"/>
        <v>2.7818857475620358</v>
      </c>
      <c r="Z32" s="11">
        <f t="shared" si="4"/>
        <v>1.300936620781439</v>
      </c>
      <c r="AA32" s="11">
        <f t="shared" si="12"/>
        <v>1.6924360912902296</v>
      </c>
      <c r="AE32" s="12">
        <v>43496</v>
      </c>
      <c r="AF32" s="13">
        <v>63.470001000000003</v>
      </c>
      <c r="AG32" s="13">
        <v>64.080001999999993</v>
      </c>
      <c r="AH32" s="13">
        <v>63.299999</v>
      </c>
      <c r="AI32" s="13">
        <v>63.779998999999997</v>
      </c>
      <c r="AJ32" s="13">
        <v>54.216529999999999</v>
      </c>
      <c r="AK32" s="13">
        <v>17844200</v>
      </c>
      <c r="AL32" s="11">
        <f>(AJ32-AJ31)/AJ31</f>
        <v>0.11211855015340809</v>
      </c>
      <c r="AM32" s="11">
        <f t="shared" si="6"/>
        <v>3.5794229488692344</v>
      </c>
      <c r="AN32" s="11">
        <f t="shared" si="7"/>
        <v>1.5031689892819733</v>
      </c>
      <c r="AO32" s="11">
        <f t="shared" si="8"/>
        <v>2.259517010338989</v>
      </c>
      <c r="AR32" s="11">
        <f>J32*Z32</f>
        <v>2.9315310774552219</v>
      </c>
      <c r="AS32" s="11">
        <f>J32*AN32</f>
        <v>3.3872415737671657</v>
      </c>
      <c r="AT32" s="11">
        <f>Z32*AN32</f>
        <v>1.9555275853799414</v>
      </c>
    </row>
    <row r="33" spans="1:46" ht="15.75" customHeight="1">
      <c r="A33" s="12">
        <v>43524</v>
      </c>
      <c r="B33" s="13">
        <v>76.610000999999997</v>
      </c>
      <c r="C33" s="13">
        <v>76.650002000000001</v>
      </c>
      <c r="D33" s="13">
        <v>76.290001000000004</v>
      </c>
      <c r="E33" s="13">
        <v>76.339995999999999</v>
      </c>
      <c r="F33" s="13">
        <v>72.619904000000005</v>
      </c>
      <c r="G33" s="13">
        <v>8531300</v>
      </c>
      <c r="H33" s="11">
        <f>(F33-F32)/F32</f>
        <v>6.3675458508150873E-2</v>
      </c>
      <c r="I33" s="11">
        <f t="shared" si="0"/>
        <v>2.0975371909920164</v>
      </c>
      <c r="J33" s="11">
        <f t="shared" si="1"/>
        <v>0.68761043324055993</v>
      </c>
      <c r="K33" s="11">
        <f t="shared" si="2"/>
        <v>0.47280810790127054</v>
      </c>
      <c r="Q33" s="12">
        <v>43524</v>
      </c>
      <c r="R33" s="13">
        <v>26.6</v>
      </c>
      <c r="S33" s="13">
        <v>26.65</v>
      </c>
      <c r="T33" s="13">
        <v>26.51</v>
      </c>
      <c r="U33" s="13">
        <v>26.52</v>
      </c>
      <c r="V33" s="13">
        <v>25.008835000000001</v>
      </c>
      <c r="W33" s="13">
        <v>39835900</v>
      </c>
      <c r="X33" s="11">
        <f>(V33-V32)/V32</f>
        <v>2.2359316232551833E-2</v>
      </c>
      <c r="Y33" s="11">
        <f t="shared" si="11"/>
        <v>1.3038952586863803</v>
      </c>
      <c r="Z33" s="11">
        <f t="shared" si="4"/>
        <v>-0.17705386809421642</v>
      </c>
      <c r="AA33" s="11">
        <f t="shared" si="12"/>
        <v>3.1348072207124184E-2</v>
      </c>
      <c r="AE33" s="12">
        <v>43524</v>
      </c>
      <c r="AF33" s="13">
        <v>65.919998000000007</v>
      </c>
      <c r="AG33" s="13">
        <v>66.010002</v>
      </c>
      <c r="AH33" s="13">
        <v>64.839995999999999</v>
      </c>
      <c r="AI33" s="13">
        <v>65.25</v>
      </c>
      <c r="AJ33" s="13">
        <v>55.466121999999999</v>
      </c>
      <c r="AK33" s="13">
        <v>11249400</v>
      </c>
      <c r="AL33" s="11">
        <f>(AJ33-AJ32)/AJ32</f>
        <v>2.3048173684298862E-2</v>
      </c>
      <c r="AM33" s="11">
        <f t="shared" si="6"/>
        <v>1.3144770652604683</v>
      </c>
      <c r="AN33" s="11">
        <f t="shared" si="7"/>
        <v>-0.76177689432679285</v>
      </c>
      <c r="AO33" s="11">
        <f t="shared" si="8"/>
        <v>0.58030403673017372</v>
      </c>
      <c r="AR33" s="11">
        <f>J33*Z33</f>
        <v>-0.1217440869471811</v>
      </c>
      <c r="AS33" s="11">
        <f>J33*AN33</f>
        <v>-0.52380574034069427</v>
      </c>
      <c r="AT33" s="11">
        <f>Z33*AN33</f>
        <v>0.13487554576535782</v>
      </c>
    </row>
    <row r="34" spans="1:46" ht="15.75" customHeight="1">
      <c r="A34" s="12">
        <v>43553</v>
      </c>
      <c r="B34" s="13">
        <v>74.720000999999996</v>
      </c>
      <c r="C34" s="13">
        <v>75.089995999999999</v>
      </c>
      <c r="D34" s="13">
        <v>74.660004000000001</v>
      </c>
      <c r="E34" s="13">
        <v>75.029999000000004</v>
      </c>
      <c r="F34" s="13">
        <v>71.785149000000004</v>
      </c>
      <c r="G34" s="13">
        <v>10138800</v>
      </c>
      <c r="H34" s="11">
        <f>(F34-F33)/F33</f>
        <v>-1.1494851328913919E-2</v>
      </c>
      <c r="I34" s="11">
        <f t="shared" si="0"/>
        <v>0.87045681207494952</v>
      </c>
      <c r="J34" s="11">
        <f t="shared" si="1"/>
        <v>-0.53946994567650697</v>
      </c>
      <c r="K34" s="11">
        <f t="shared" si="2"/>
        <v>0.29102782228821339</v>
      </c>
      <c r="Q34" s="12">
        <v>43553</v>
      </c>
      <c r="R34" s="13">
        <v>25.860001</v>
      </c>
      <c r="S34" s="13">
        <v>25.879999000000002</v>
      </c>
      <c r="T34" s="13">
        <v>25.610001</v>
      </c>
      <c r="U34" s="13">
        <v>25.709999</v>
      </c>
      <c r="V34" s="13">
        <v>24.368755</v>
      </c>
      <c r="W34" s="13">
        <v>50234400</v>
      </c>
      <c r="X34" s="11">
        <f>(V34-V33)/V33</f>
        <v>-2.559415502561399E-2</v>
      </c>
      <c r="Y34" s="11">
        <f t="shared" si="11"/>
        <v>0.73261965339169266</v>
      </c>
      <c r="Z34" s="11">
        <f t="shared" si="4"/>
        <v>-0.7483294733889041</v>
      </c>
      <c r="AA34" s="11">
        <f t="shared" si="12"/>
        <v>0.55999700074251457</v>
      </c>
      <c r="AE34" s="12">
        <v>43553</v>
      </c>
      <c r="AF34" s="13">
        <v>66.860000999999997</v>
      </c>
      <c r="AG34" s="13">
        <v>67.019997000000004</v>
      </c>
      <c r="AH34" s="13">
        <v>65.900002000000001</v>
      </c>
      <c r="AI34" s="13">
        <v>66.120002999999997</v>
      </c>
      <c r="AJ34" s="13">
        <v>56.646492000000002</v>
      </c>
      <c r="AK34" s="13">
        <v>10037600</v>
      </c>
      <c r="AL34" s="11">
        <f>(AJ34-AJ33)/AJ33</f>
        <v>2.1280918107092532E-2</v>
      </c>
      <c r="AM34" s="11">
        <f t="shared" si="6"/>
        <v>1.287486281077054</v>
      </c>
      <c r="AN34" s="11">
        <f t="shared" si="7"/>
        <v>-0.78876767851020713</v>
      </c>
      <c r="AO34" s="11">
        <f t="shared" si="8"/>
        <v>0.62215445066238151</v>
      </c>
      <c r="AR34" s="11">
        <f>J34*Z34</f>
        <v>0.40370126035724119</v>
      </c>
      <c r="AS34" s="11">
        <f>J34*AN34</f>
        <v>0.42551645667728594</v>
      </c>
      <c r="AT34" s="11">
        <f>Z34*AN34</f>
        <v>0.59025810148573166</v>
      </c>
    </row>
    <row r="35" spans="1:46" ht="15.75" customHeight="1">
      <c r="A35" s="12">
        <v>43585</v>
      </c>
      <c r="B35" s="13">
        <v>78.019997000000004</v>
      </c>
      <c r="C35" s="13">
        <v>78.220000999999996</v>
      </c>
      <c r="D35" s="13">
        <v>77.349997999999999</v>
      </c>
      <c r="E35" s="13">
        <v>78.010002</v>
      </c>
      <c r="F35" s="13">
        <v>74.636291999999997</v>
      </c>
      <c r="G35" s="13">
        <v>9546700</v>
      </c>
      <c r="H35" s="11">
        <f>(F35-F34)/F34</f>
        <v>3.9717727687658529E-2</v>
      </c>
      <c r="I35" s="11">
        <f t="shared" si="0"/>
        <v>1.5958254526531261</v>
      </c>
      <c r="J35" s="11">
        <f t="shared" si="1"/>
        <v>0.18589869490166966</v>
      </c>
      <c r="K35" s="11">
        <f t="shared" si="2"/>
        <v>3.4558324766144059E-2</v>
      </c>
      <c r="Q35" s="12">
        <v>43585</v>
      </c>
      <c r="R35" s="13">
        <v>28.02</v>
      </c>
      <c r="S35" s="13">
        <v>28.059999000000001</v>
      </c>
      <c r="T35" s="13">
        <v>27.780000999999999</v>
      </c>
      <c r="U35" s="13">
        <v>28.02</v>
      </c>
      <c r="V35" s="13">
        <v>26.558247000000001</v>
      </c>
      <c r="W35" s="13">
        <v>38800300</v>
      </c>
      <c r="X35" s="11">
        <f>(V35-V34)/V34</f>
        <v>8.9848332424040597E-2</v>
      </c>
      <c r="Y35" s="11">
        <f t="shared" si="11"/>
        <v>2.807971970037562</v>
      </c>
      <c r="Z35" s="11">
        <f t="shared" si="4"/>
        <v>1.3270228432569653</v>
      </c>
      <c r="AA35" s="11">
        <f t="shared" si="12"/>
        <v>1.7609896265258003</v>
      </c>
      <c r="AE35" s="12">
        <v>43585</v>
      </c>
      <c r="AF35" s="13">
        <v>66.800003000000004</v>
      </c>
      <c r="AG35" s="13">
        <v>66.849997999999999</v>
      </c>
      <c r="AH35" s="13">
        <v>66.029999000000004</v>
      </c>
      <c r="AI35" s="13">
        <v>66.110000999999997</v>
      </c>
      <c r="AJ35" s="13">
        <v>56.637920000000001</v>
      </c>
      <c r="AK35" s="13">
        <v>14327000</v>
      </c>
      <c r="AL35" s="11">
        <f>(AJ35-AJ34)/AJ34</f>
        <v>-1.5132446330482234E-4</v>
      </c>
      <c r="AM35" s="11">
        <f t="shared" si="6"/>
        <v>0.99818561701841046</v>
      </c>
      <c r="AN35" s="11">
        <f t="shared" si="7"/>
        <v>-1.0780683425688506</v>
      </c>
      <c r="AO35" s="11">
        <f t="shared" si="8"/>
        <v>1.1622313512491487</v>
      </c>
      <c r="AR35" s="11">
        <f>J35*Z35</f>
        <v>0.24669181466617279</v>
      </c>
      <c r="AS35" s="11">
        <f>J35*AN35</f>
        <v>-0.20041149789835547</v>
      </c>
      <c r="AT35" s="11">
        <f>Z35*AN35</f>
        <v>-1.4306213171810402</v>
      </c>
    </row>
    <row r="36" spans="1:46" ht="15.75" customHeight="1">
      <c r="A36" s="12">
        <v>43616</v>
      </c>
      <c r="B36" s="13">
        <v>72.269997000000004</v>
      </c>
      <c r="C36" s="13">
        <v>72.550003000000004</v>
      </c>
      <c r="D36" s="13">
        <v>71.989998</v>
      </c>
      <c r="E36" s="13">
        <v>72.050003000000004</v>
      </c>
      <c r="F36" s="13">
        <v>68.934044</v>
      </c>
      <c r="G36" s="13">
        <v>13718400</v>
      </c>
      <c r="H36" s="11">
        <f>(F36-F35)/F35</f>
        <v>-7.640047284235392E-2</v>
      </c>
      <c r="I36" s="11">
        <f t="shared" si="0"/>
        <v>0.38530480312486654</v>
      </c>
      <c r="J36" s="11">
        <f t="shared" si="1"/>
        <v>-1.02462195462659</v>
      </c>
      <c r="K36" s="11">
        <f t="shared" si="2"/>
        <v>1.0498501499028139</v>
      </c>
      <c r="Q36" s="12">
        <v>43616</v>
      </c>
      <c r="R36" s="13">
        <v>26.07</v>
      </c>
      <c r="S36" s="13">
        <v>26.200001</v>
      </c>
      <c r="T36" s="13">
        <v>25.99</v>
      </c>
      <c r="U36" s="13">
        <v>26.01</v>
      </c>
      <c r="V36" s="13">
        <v>24.653106999999999</v>
      </c>
      <c r="W36" s="13">
        <v>49259200</v>
      </c>
      <c r="X36" s="11">
        <f>(V36-V35)/V35</f>
        <v>-7.1734403253347359E-2</v>
      </c>
      <c r="Y36" s="11">
        <f t="shared" si="11"/>
        <v>0.40932385897306794</v>
      </c>
      <c r="Z36" s="11">
        <f t="shared" si="4"/>
        <v>-1.0716252678075289</v>
      </c>
      <c r="AA36" s="11">
        <f t="shared" si="12"/>
        <v>1.1483807146035581</v>
      </c>
      <c r="AE36" s="12">
        <v>43616</v>
      </c>
      <c r="AF36" s="13">
        <v>59</v>
      </c>
      <c r="AG36" s="13">
        <v>59.540000999999997</v>
      </c>
      <c r="AH36" s="13">
        <v>58.77</v>
      </c>
      <c r="AI36" s="13">
        <v>58.77</v>
      </c>
      <c r="AJ36" s="13">
        <v>50.349583000000003</v>
      </c>
      <c r="AK36" s="13">
        <v>21898500</v>
      </c>
      <c r="AL36" s="11">
        <f>(AJ36-AJ35)/AJ35</f>
        <v>-0.11102697627313994</v>
      </c>
      <c r="AM36" s="11">
        <f t="shared" si="6"/>
        <v>0.24359198126629064</v>
      </c>
      <c r="AN36" s="11">
        <f t="shared" si="7"/>
        <v>-1.8326619783209706</v>
      </c>
      <c r="AO36" s="11">
        <f t="shared" si="8"/>
        <v>3.3586499267833334</v>
      </c>
      <c r="AR36" s="11">
        <f>J36*Z36</f>
        <v>1.0980107765281932</v>
      </c>
      <c r="AS36" s="11">
        <f>J36*AN36</f>
        <v>1.8777856983970662</v>
      </c>
      <c r="AT36" s="11">
        <f>Z36*AN36</f>
        <v>1.9639268833188857</v>
      </c>
    </row>
    <row r="37" spans="1:46" ht="15.75" customHeight="1">
      <c r="A37" s="12">
        <v>43644</v>
      </c>
      <c r="B37" s="13">
        <v>76.720000999999996</v>
      </c>
      <c r="C37" s="13">
        <v>77.470000999999996</v>
      </c>
      <c r="D37" s="13">
        <v>76.720000999999996</v>
      </c>
      <c r="E37" s="13">
        <v>77.419998000000007</v>
      </c>
      <c r="F37" s="13">
        <v>74.393921000000006</v>
      </c>
      <c r="G37" s="13">
        <v>11152300</v>
      </c>
      <c r="H37" s="11">
        <f>(F37-F36)/F36</f>
        <v>7.9204362361215974E-2</v>
      </c>
      <c r="I37" s="11">
        <f t="shared" si="0"/>
        <v>2.4959984198894585</v>
      </c>
      <c r="J37" s="11">
        <f t="shared" si="1"/>
        <v>1.086071662138002</v>
      </c>
      <c r="K37" s="11">
        <f t="shared" si="2"/>
        <v>1.1795516552992023</v>
      </c>
      <c r="Q37" s="12">
        <v>43644</v>
      </c>
      <c r="R37" s="13">
        <v>27.530000999999999</v>
      </c>
      <c r="S37" s="13">
        <v>27.700001</v>
      </c>
      <c r="T37" s="13">
        <v>27.24</v>
      </c>
      <c r="U37" s="13">
        <v>27.6</v>
      </c>
      <c r="V37" s="13">
        <v>26.293448999999999</v>
      </c>
      <c r="W37" s="13">
        <v>76728100</v>
      </c>
      <c r="X37" s="11">
        <f>(V37-V36)/V36</f>
        <v>6.6536927779528993E-2</v>
      </c>
      <c r="Y37" s="11">
        <f t="shared" si="11"/>
        <v>2.1662609186905453</v>
      </c>
      <c r="Z37" s="11">
        <f t="shared" si="4"/>
        <v>0.68531179190994851</v>
      </c>
      <c r="AA37" s="11">
        <f t="shared" si="12"/>
        <v>0.46965225213082457</v>
      </c>
      <c r="AE37" s="12">
        <v>43644</v>
      </c>
      <c r="AF37" s="13">
        <v>63.130001</v>
      </c>
      <c r="AG37" s="13">
        <v>63.77</v>
      </c>
      <c r="AH37" s="13">
        <v>63.130001</v>
      </c>
      <c r="AI37" s="13">
        <v>63.709999000000003</v>
      </c>
      <c r="AJ37" s="13">
        <v>55.080002</v>
      </c>
      <c r="AK37" s="13">
        <v>17369600</v>
      </c>
      <c r="AL37" s="11">
        <f>(AJ37-AJ36)/AJ36</f>
        <v>9.3951503034295183E-2</v>
      </c>
      <c r="AM37" s="11">
        <f t="shared" si="6"/>
        <v>2.9374929421698788</v>
      </c>
      <c r="AN37" s="11">
        <f t="shared" si="7"/>
        <v>0.86123898258261766</v>
      </c>
      <c r="AO37" s="11">
        <f t="shared" si="8"/>
        <v>0.74173258511994244</v>
      </c>
      <c r="AR37" s="11">
        <f>J37*Z37</f>
        <v>0.74429771692241031</v>
      </c>
      <c r="AS37" s="11">
        <f>J37*AN37</f>
        <v>0.93536725331154535</v>
      </c>
      <c r="AT37" s="11">
        <f>Z37*AN37</f>
        <v>0.59021723041639462</v>
      </c>
    </row>
    <row r="38" spans="1:46" ht="15.75" customHeight="1">
      <c r="A38" s="12">
        <v>43677</v>
      </c>
      <c r="B38" s="13">
        <v>78.739998</v>
      </c>
      <c r="C38" s="13">
        <v>78.900002000000001</v>
      </c>
      <c r="D38" s="13">
        <v>77.220000999999996</v>
      </c>
      <c r="E38" s="13">
        <v>77.819999999999993</v>
      </c>
      <c r="F38" s="13">
        <v>74.778289999999998</v>
      </c>
      <c r="G38" s="13">
        <v>12485300</v>
      </c>
      <c r="H38" s="11">
        <f>(F38-F37)/F37</f>
        <v>5.1666721532259655E-3</v>
      </c>
      <c r="I38" s="11">
        <f t="shared" si="0"/>
        <v>1.0637926013645456</v>
      </c>
      <c r="J38" s="11">
        <f t="shared" si="1"/>
        <v>-0.34613415638691092</v>
      </c>
      <c r="K38" s="11">
        <f t="shared" si="2"/>
        <v>0.11980885421767851</v>
      </c>
      <c r="Q38" s="12">
        <v>43677</v>
      </c>
      <c r="R38" s="13">
        <v>28.389999</v>
      </c>
      <c r="S38" s="13">
        <v>28.530000999999999</v>
      </c>
      <c r="T38" s="13">
        <v>28.200001</v>
      </c>
      <c r="U38" s="13">
        <v>28.25</v>
      </c>
      <c r="V38" s="13">
        <v>26.912680000000002</v>
      </c>
      <c r="W38" s="13">
        <v>64485400</v>
      </c>
      <c r="X38" s="11">
        <f>(V38-V37)/V37</f>
        <v>2.355077114455402E-2</v>
      </c>
      <c r="Y38" s="11">
        <f t="shared" si="11"/>
        <v>1.3222472665283864</v>
      </c>
      <c r="Z38" s="11">
        <f t="shared" si="4"/>
        <v>-0.15870186025221034</v>
      </c>
      <c r="AA38" s="11">
        <f t="shared" si="12"/>
        <v>2.5186280447512099E-2</v>
      </c>
      <c r="AE38" s="12">
        <v>43677</v>
      </c>
      <c r="AF38" s="13">
        <v>62.900002000000001</v>
      </c>
      <c r="AG38" s="13">
        <v>63.439999</v>
      </c>
      <c r="AH38" s="13">
        <v>62.18</v>
      </c>
      <c r="AI38" s="13">
        <v>62.700001</v>
      </c>
      <c r="AJ38" s="13">
        <v>54.206820999999998</v>
      </c>
      <c r="AK38" s="13">
        <v>15278000</v>
      </c>
      <c r="AL38" s="11">
        <f>(AJ38-AJ37)/AJ37</f>
        <v>-1.5852958756247003E-2</v>
      </c>
      <c r="AM38" s="11">
        <f t="shared" si="6"/>
        <v>0.82550535288650351</v>
      </c>
      <c r="AN38" s="11">
        <f t="shared" si="7"/>
        <v>-1.2507486067007576</v>
      </c>
      <c r="AO38" s="11">
        <f t="shared" si="8"/>
        <v>1.5643720771638865</v>
      </c>
      <c r="AR38" s="11">
        <f>J38*Z38</f>
        <v>5.4932134515432253E-2</v>
      </c>
      <c r="AS38" s="11">
        <f>J38*AN38</f>
        <v>0.43292681383247095</v>
      </c>
      <c r="AT38" s="11">
        <f>Z38*AN38</f>
        <v>0.19849613059127041</v>
      </c>
    </row>
    <row r="39" spans="1:46" ht="15.75" customHeight="1">
      <c r="A39" s="12">
        <v>43707</v>
      </c>
      <c r="B39" s="13">
        <v>75.949996999999996</v>
      </c>
      <c r="C39" s="13">
        <v>76.260002</v>
      </c>
      <c r="D39" s="13">
        <v>75.610000999999997</v>
      </c>
      <c r="E39" s="13">
        <v>75.760002</v>
      </c>
      <c r="F39" s="13">
        <v>72.798820000000006</v>
      </c>
      <c r="G39" s="13">
        <v>7500200</v>
      </c>
      <c r="H39" s="11">
        <f>(F39-F38)/F38</f>
        <v>-2.6471185687717547E-2</v>
      </c>
      <c r="I39" s="11">
        <f t="shared" si="0"/>
        <v>0.72474582546082222</v>
      </c>
      <c r="J39" s="11">
        <f t="shared" si="1"/>
        <v>-0.68518093229063426</v>
      </c>
      <c r="K39" s="11">
        <f t="shared" si="2"/>
        <v>0.46947290997466273</v>
      </c>
      <c r="Q39" s="12">
        <v>43707</v>
      </c>
      <c r="R39" s="13">
        <v>26.98</v>
      </c>
      <c r="S39" s="13">
        <v>27.059999000000001</v>
      </c>
      <c r="T39" s="13">
        <v>26.82</v>
      </c>
      <c r="U39" s="13">
        <v>26.92</v>
      </c>
      <c r="V39" s="13">
        <v>25.645638000000002</v>
      </c>
      <c r="W39" s="13">
        <v>40561000</v>
      </c>
      <c r="X39" s="11">
        <f>(V39-V38)/V38</f>
        <v>-4.7079740850781114E-2</v>
      </c>
      <c r="Y39" s="11">
        <f t="shared" si="11"/>
        <v>0.56063308323781058</v>
      </c>
      <c r="Z39" s="11">
        <f t="shared" si="4"/>
        <v>-0.92031604354278618</v>
      </c>
      <c r="AA39" s="11">
        <f t="shared" si="12"/>
        <v>0.84698162000224753</v>
      </c>
      <c r="AE39" s="12">
        <v>43707</v>
      </c>
      <c r="AF39" s="13">
        <v>57.700001</v>
      </c>
      <c r="AG39" s="13">
        <v>58.200001</v>
      </c>
      <c r="AH39" s="13">
        <v>57.139999000000003</v>
      </c>
      <c r="AI39" s="13">
        <v>57.48</v>
      </c>
      <c r="AJ39" s="13">
        <v>49.693908999999998</v>
      </c>
      <c r="AK39" s="13">
        <v>13022300</v>
      </c>
      <c r="AL39" s="11">
        <f>(AJ39-AJ38)/AJ38</f>
        <v>-8.3253581684858441E-2</v>
      </c>
      <c r="AM39" s="11">
        <f t="shared" si="6"/>
        <v>0.35236329494496232</v>
      </c>
      <c r="AN39" s="11">
        <f t="shared" si="7"/>
        <v>-1.7238906646422989</v>
      </c>
      <c r="AO39" s="11">
        <f t="shared" si="8"/>
        <v>2.9717990236408669</v>
      </c>
      <c r="AR39" s="11">
        <f>J39*Z39</f>
        <v>0.63058300471667417</v>
      </c>
      <c r="AS39" s="11">
        <f>J39*AN39</f>
        <v>1.1811770127667316</v>
      </c>
      <c r="AT39" s="11">
        <f>Z39*AN39</f>
        <v>1.5865242359839447</v>
      </c>
    </row>
    <row r="40" spans="1:46" ht="15.75" customHeight="1">
      <c r="A40" s="12">
        <v>43738</v>
      </c>
      <c r="B40" s="13">
        <v>77.610000999999997</v>
      </c>
      <c r="C40" s="13">
        <v>77.889999000000003</v>
      </c>
      <c r="D40" s="13">
        <v>77.610000999999997</v>
      </c>
      <c r="E40" s="13">
        <v>77.629997000000003</v>
      </c>
      <c r="F40" s="13">
        <v>74.991057999999995</v>
      </c>
      <c r="G40" s="13">
        <v>6225100</v>
      </c>
      <c r="H40" s="11">
        <f>(F40-F39)/F39</f>
        <v>3.0113647446483184E-2</v>
      </c>
      <c r="I40" s="11">
        <f t="shared" si="0"/>
        <v>1.4276498086112528</v>
      </c>
      <c r="J40" s="11">
        <f t="shared" si="1"/>
        <v>1.7723050859796308E-2</v>
      </c>
      <c r="K40" s="11">
        <f t="shared" si="2"/>
        <v>3.1410653177892664E-4</v>
      </c>
      <c r="Q40" s="12">
        <v>43738</v>
      </c>
      <c r="R40" s="13">
        <v>28.139999</v>
      </c>
      <c r="S40" s="13">
        <v>28.17</v>
      </c>
      <c r="T40" s="13">
        <v>27.98</v>
      </c>
      <c r="U40" s="13">
        <v>28</v>
      </c>
      <c r="V40" s="13">
        <v>26.810500999999999</v>
      </c>
      <c r="W40" s="13">
        <v>30608000</v>
      </c>
      <c r="X40" s="11">
        <f>(V40-V39)/V39</f>
        <v>4.5421486492166693E-2</v>
      </c>
      <c r="Y40" s="11">
        <f t="shared" si="11"/>
        <v>1.7041077934206978</v>
      </c>
      <c r="Z40" s="11">
        <f t="shared" si="4"/>
        <v>0.22315866664010109</v>
      </c>
      <c r="AA40" s="11">
        <f t="shared" si="12"/>
        <v>4.9799790496587767E-2</v>
      </c>
      <c r="AE40" s="12">
        <v>43738</v>
      </c>
      <c r="AF40" s="13">
        <v>59.349997999999999</v>
      </c>
      <c r="AG40" s="13">
        <v>59.59</v>
      </c>
      <c r="AH40" s="13">
        <v>59.139999000000003</v>
      </c>
      <c r="AI40" s="13">
        <v>59.200001</v>
      </c>
      <c r="AJ40" s="13">
        <v>51.649009999999997</v>
      </c>
      <c r="AK40" s="13">
        <v>19808400</v>
      </c>
      <c r="AL40" s="11">
        <f>(AJ40-AJ39)/AJ39</f>
        <v>3.9342869968228888E-2</v>
      </c>
      <c r="AM40" s="11">
        <f t="shared" si="6"/>
        <v>1.5889348590525951</v>
      </c>
      <c r="AN40" s="11">
        <f t="shared" si="7"/>
        <v>-0.48731910053466598</v>
      </c>
      <c r="AO40" s="11">
        <f t="shared" si="8"/>
        <v>0.2374799057459159</v>
      </c>
      <c r="AR40" s="11">
        <f>J40*Z40</f>
        <v>3.9550523986668414E-3</v>
      </c>
      <c r="AS40" s="11">
        <f>J40*AN40</f>
        <v>-8.6367812037260756E-3</v>
      </c>
      <c r="AT40" s="11">
        <f>Z40*AN40</f>
        <v>-0.10874948070356943</v>
      </c>
    </row>
    <row r="41" spans="1:46" ht="15.75" customHeight="1">
      <c r="A41" s="12">
        <v>43769</v>
      </c>
      <c r="B41" s="13">
        <v>79.120002999999997</v>
      </c>
      <c r="C41" s="13">
        <v>79.120002999999997</v>
      </c>
      <c r="D41" s="13">
        <v>78.110000999999997</v>
      </c>
      <c r="E41" s="13">
        <v>78.510002</v>
      </c>
      <c r="F41" s="13">
        <v>75.841140999999993</v>
      </c>
      <c r="G41" s="13">
        <v>10693200</v>
      </c>
      <c r="H41" s="11">
        <f>(F41-F40)/F40</f>
        <v>1.1335791528637961E-2</v>
      </c>
      <c r="I41" s="11">
        <f t="shared" si="0"/>
        <v>1.1448392965969905</v>
      </c>
      <c r="J41" s="11">
        <f t="shared" si="1"/>
        <v>-0.26508746115446602</v>
      </c>
      <c r="K41" s="11">
        <f t="shared" si="2"/>
        <v>7.0271362061320536E-2</v>
      </c>
      <c r="Q41" s="12">
        <v>43769</v>
      </c>
      <c r="R41" s="13">
        <v>28.74</v>
      </c>
      <c r="S41" s="13">
        <v>28.75</v>
      </c>
      <c r="T41" s="13">
        <v>28.469999000000001</v>
      </c>
      <c r="U41" s="13">
        <v>28.700001</v>
      </c>
      <c r="V41" s="13">
        <v>27.480768000000001</v>
      </c>
      <c r="W41" s="13">
        <v>56795500</v>
      </c>
      <c r="X41" s="11">
        <f>(V41-V40)/V40</f>
        <v>2.5000166912211103E-2</v>
      </c>
      <c r="Y41" s="11">
        <f t="shared" si="11"/>
        <v>1.3448914522880753</v>
      </c>
      <c r="Z41" s="11">
        <f t="shared" si="4"/>
        <v>-0.13605767449252149</v>
      </c>
      <c r="AA41" s="11">
        <f t="shared" si="12"/>
        <v>1.8511690788312933E-2</v>
      </c>
      <c r="AE41" s="12">
        <v>43769</v>
      </c>
      <c r="AF41" s="13">
        <v>57.970001000000003</v>
      </c>
      <c r="AG41" s="13">
        <v>58.060001</v>
      </c>
      <c r="AH41" s="13">
        <v>57.389999000000003</v>
      </c>
      <c r="AI41" s="13">
        <v>57.959999000000003</v>
      </c>
      <c r="AJ41" s="13">
        <v>50.567177000000001</v>
      </c>
      <c r="AK41" s="13">
        <v>15032400</v>
      </c>
      <c r="AL41" s="11">
        <f>(AJ41-AJ40)/AJ40</f>
        <v>-2.094586130498912E-2</v>
      </c>
      <c r="AM41" s="11">
        <f t="shared" si="6"/>
        <v>0.77567624506070409</v>
      </c>
      <c r="AN41" s="11">
        <f t="shared" si="7"/>
        <v>-1.3005777145265571</v>
      </c>
      <c r="AO41" s="11">
        <f t="shared" si="8"/>
        <v>1.6915023915231227</v>
      </c>
      <c r="AR41" s="11">
        <f>J41*Z41</f>
        <v>3.6067183501803268E-2</v>
      </c>
      <c r="AS41" s="11">
        <f>J41*AN41</f>
        <v>0.34476684437792293</v>
      </c>
      <c r="AT41" s="11">
        <f>Z41*AN41</f>
        <v>0.17695357933528183</v>
      </c>
    </row>
    <row r="42" spans="1:46" ht="15.75" customHeight="1">
      <c r="A42" s="12">
        <v>43798</v>
      </c>
      <c r="B42" s="13">
        <v>82.32</v>
      </c>
      <c r="C42" s="13">
        <v>82.32</v>
      </c>
      <c r="D42" s="13">
        <v>81.900002000000001</v>
      </c>
      <c r="E42" s="13">
        <v>82.040001000000004</v>
      </c>
      <c r="F42" s="13">
        <v>79.251152000000005</v>
      </c>
      <c r="G42" s="13">
        <v>5645400</v>
      </c>
      <c r="H42" s="11">
        <f>(F42-F41)/F41</f>
        <v>4.4962548757013186E-2</v>
      </c>
      <c r="I42" s="11">
        <f t="shared" si="0"/>
        <v>1.6951522421461449</v>
      </c>
      <c r="J42" s="11">
        <f t="shared" si="1"/>
        <v>0.28522548439468842</v>
      </c>
      <c r="K42" s="11">
        <f t="shared" si="2"/>
        <v>8.1353576948184653E-2</v>
      </c>
      <c r="Q42" s="12">
        <v>43798</v>
      </c>
      <c r="R42" s="13">
        <v>30.139999</v>
      </c>
      <c r="S42" s="13">
        <v>30.24</v>
      </c>
      <c r="T42" s="13">
        <v>30.09</v>
      </c>
      <c r="U42" s="13">
        <v>30.15</v>
      </c>
      <c r="V42" s="13">
        <v>28.869167000000001</v>
      </c>
      <c r="W42" s="13">
        <v>19444200</v>
      </c>
      <c r="X42" s="11">
        <f>(V42-V41)/V41</f>
        <v>5.0522569092683281E-2</v>
      </c>
      <c r="Y42" s="11">
        <f t="shared" si="11"/>
        <v>1.8066109784765574</v>
      </c>
      <c r="Z42" s="11">
        <f t="shared" si="4"/>
        <v>0.32566185169596062</v>
      </c>
      <c r="AA42" s="11">
        <f t="shared" si="12"/>
        <v>0.10605564165004185</v>
      </c>
      <c r="AE42" s="12">
        <v>43798</v>
      </c>
      <c r="AF42" s="13">
        <v>59</v>
      </c>
      <c r="AG42" s="13">
        <v>59.209999000000003</v>
      </c>
      <c r="AH42" s="13">
        <v>58.669998</v>
      </c>
      <c r="AI42" s="13">
        <v>58.889999000000003</v>
      </c>
      <c r="AJ42" s="13">
        <v>51.378543999999998</v>
      </c>
      <c r="AK42" s="13">
        <v>7830200</v>
      </c>
      <c r="AL42" s="11">
        <f>(AJ42-AJ41)/AJ41</f>
        <v>1.6045329166783365E-2</v>
      </c>
      <c r="AM42" s="11">
        <f t="shared" si="6"/>
        <v>1.2104782891464778</v>
      </c>
      <c r="AN42" s="11">
        <f t="shared" si="7"/>
        <v>-0.8657756704407833</v>
      </c>
      <c r="AO42" s="11">
        <f t="shared" si="8"/>
        <v>0.74956751152718781</v>
      </c>
      <c r="AR42" s="11">
        <f>J42*Z42</f>
        <v>9.2887059398851557E-2</v>
      </c>
      <c r="AS42" s="11">
        <f>J42*AN42</f>
        <v>-0.24694128497860854</v>
      </c>
      <c r="AT42" s="11">
        <f>Z42*AN42</f>
        <v>-0.28195010798905723</v>
      </c>
    </row>
    <row r="43" spans="1:46" ht="15.75" customHeight="1">
      <c r="A43" s="12">
        <v>43830</v>
      </c>
      <c r="B43" s="13">
        <v>81.319999999999993</v>
      </c>
      <c r="C43" s="13">
        <v>81.690002000000007</v>
      </c>
      <c r="D43" s="13">
        <v>81.180000000000007</v>
      </c>
      <c r="E43" s="13">
        <v>81.470000999999996</v>
      </c>
      <c r="F43" s="13">
        <v>79.091758999999996</v>
      </c>
      <c r="G43" s="13">
        <v>6458200</v>
      </c>
      <c r="H43" s="11">
        <f>(F43-F42)/F42</f>
        <v>-2.0112389028743524E-3</v>
      </c>
      <c r="I43" s="11">
        <f t="shared" si="0"/>
        <v>0.9761303268082987</v>
      </c>
      <c r="J43" s="11">
        <f t="shared" si="1"/>
        <v>-0.43379643094315778</v>
      </c>
      <c r="K43" s="11">
        <f t="shared" si="2"/>
        <v>0.18817934349902185</v>
      </c>
      <c r="Q43" s="12">
        <v>43830</v>
      </c>
      <c r="R43" s="13">
        <v>30.66</v>
      </c>
      <c r="S43" s="13">
        <v>30.790001</v>
      </c>
      <c r="T43" s="13">
        <v>30.620000999999998</v>
      </c>
      <c r="U43" s="13">
        <v>30.780000999999999</v>
      </c>
      <c r="V43" s="13">
        <v>29.622437999999999</v>
      </c>
      <c r="W43" s="13">
        <v>15788100</v>
      </c>
      <c r="X43" s="11">
        <f>(V43-V42)/V42</f>
        <v>2.6092578286030836E-2</v>
      </c>
      <c r="Y43" s="11">
        <f t="shared" si="11"/>
        <v>1.3621927248916792</v>
      </c>
      <c r="Z43" s="11">
        <f t="shared" si="4"/>
        <v>-0.11875640188891756</v>
      </c>
      <c r="AA43" s="11">
        <f t="shared" si="12"/>
        <v>1.4103082989602103E-2</v>
      </c>
      <c r="AE43" s="12">
        <v>43830</v>
      </c>
      <c r="AF43" s="13">
        <v>59.400002000000001</v>
      </c>
      <c r="AG43" s="13">
        <v>60.099997999999999</v>
      </c>
      <c r="AH43" s="13">
        <v>59.23</v>
      </c>
      <c r="AI43" s="13">
        <v>60.040000999999997</v>
      </c>
      <c r="AJ43" s="13">
        <v>54.474735000000003</v>
      </c>
      <c r="AK43" s="13">
        <v>10722400</v>
      </c>
      <c r="AL43" s="11">
        <f>(AJ43-AJ42)/AJ42</f>
        <v>6.0262334409476544E-2</v>
      </c>
      <c r="AM43" s="11">
        <f t="shared" si="6"/>
        <v>2.0181804810927244</v>
      </c>
      <c r="AN43" s="11">
        <f t="shared" si="7"/>
        <v>-5.8073478494536701E-2</v>
      </c>
      <c r="AO43" s="11">
        <f t="shared" si="8"/>
        <v>3.3725289044554169E-3</v>
      </c>
      <c r="AR43" s="11">
        <f>J43*Z43</f>
        <v>5.1516103291063722E-2</v>
      </c>
      <c r="AS43" s="11">
        <f>J43*AN43</f>
        <v>2.5192067703384249E-2</v>
      </c>
      <c r="AT43" s="11">
        <f>Z43*AN43</f>
        <v>6.8965973511846117E-3</v>
      </c>
    </row>
    <row r="44" spans="1:46" ht="15.75" customHeight="1">
      <c r="A44" s="12">
        <v>43861</v>
      </c>
      <c r="B44" s="13">
        <v>82.580001999999993</v>
      </c>
      <c r="C44" s="13">
        <v>82.699996999999996</v>
      </c>
      <c r="D44" s="13">
        <v>80.800003000000004</v>
      </c>
      <c r="E44" s="13">
        <v>81.110000999999997</v>
      </c>
      <c r="F44" s="13">
        <v>78.742271000000002</v>
      </c>
      <c r="G44" s="13">
        <v>19083600</v>
      </c>
      <c r="H44" s="11">
        <f>(F44-F43)/F43</f>
        <v>-4.4187663091421929E-3</v>
      </c>
      <c r="I44" s="11">
        <f t="shared" si="0"/>
        <v>0.94824469310248094</v>
      </c>
      <c r="J44" s="11">
        <f t="shared" si="1"/>
        <v>-0.46168206464897554</v>
      </c>
      <c r="K44" s="11">
        <f t="shared" si="2"/>
        <v>0.21315032881854085</v>
      </c>
      <c r="Q44" s="12">
        <v>43861</v>
      </c>
      <c r="R44" s="13">
        <v>30.34</v>
      </c>
      <c r="S44" s="13">
        <v>30.379999000000002</v>
      </c>
      <c r="T44" s="13">
        <v>29.85</v>
      </c>
      <c r="U44" s="13">
        <v>29.959999</v>
      </c>
      <c r="V44" s="13">
        <v>28.833279000000001</v>
      </c>
      <c r="W44" s="13">
        <v>58958800</v>
      </c>
      <c r="X44" s="11">
        <f>(V44-V43)/V43</f>
        <v>-2.6640582385555098E-2</v>
      </c>
      <c r="Y44" s="11">
        <f t="shared" si="11"/>
        <v>0.72323397960355684</v>
      </c>
      <c r="Z44" s="11">
        <f t="shared" si="4"/>
        <v>-0.75771514717703992</v>
      </c>
      <c r="AA44" s="11">
        <f t="shared" si="12"/>
        <v>0.57413224426152321</v>
      </c>
      <c r="AE44" s="12">
        <v>43861</v>
      </c>
      <c r="AF44" s="13">
        <v>54.23</v>
      </c>
      <c r="AG44" s="13">
        <v>54.380001</v>
      </c>
      <c r="AH44" s="13">
        <v>53.16</v>
      </c>
      <c r="AI44" s="13">
        <v>53.439999</v>
      </c>
      <c r="AJ44" s="13">
        <v>48.486507000000003</v>
      </c>
      <c r="AK44" s="13">
        <v>33430500</v>
      </c>
      <c r="AL44" s="11">
        <f>(AJ44-AJ43)/AJ43</f>
        <v>-0.10992670271824176</v>
      </c>
      <c r="AM44" s="11">
        <f t="shared" si="6"/>
        <v>0.24723460933240621</v>
      </c>
      <c r="AN44" s="11">
        <f t="shared" si="7"/>
        <v>-1.8290193502548548</v>
      </c>
      <c r="AO44" s="11">
        <f t="shared" si="8"/>
        <v>3.3453117836066912</v>
      </c>
      <c r="AR44" s="11">
        <f>J44*Z44</f>
        <v>0.34982349356449816</v>
      </c>
      <c r="AS44" s="11">
        <f>J44*AN44</f>
        <v>0.84442542990858915</v>
      </c>
      <c r="AT44" s="11">
        <f>Z44*AN44</f>
        <v>1.3858756661680112</v>
      </c>
    </row>
    <row r="45" spans="1:46" ht="15.75" customHeight="1">
      <c r="A45" s="12">
        <v>43889</v>
      </c>
      <c r="B45" s="13">
        <v>72.169998000000007</v>
      </c>
      <c r="C45" s="13">
        <v>73.669998000000007</v>
      </c>
      <c r="D45" s="13">
        <v>71.300003000000004</v>
      </c>
      <c r="E45" s="13">
        <v>73.080001999999993</v>
      </c>
      <c r="F45" s="13">
        <v>70.946678000000006</v>
      </c>
      <c r="G45" s="13">
        <v>79118200</v>
      </c>
      <c r="H45" s="11">
        <f>(F45-F44)/F44</f>
        <v>-9.9001373734826578E-2</v>
      </c>
      <c r="I45" s="11">
        <f t="shared" si="0"/>
        <v>0.28621312521113002</v>
      </c>
      <c r="J45" s="11">
        <f t="shared" si="1"/>
        <v>-1.1237136325403265</v>
      </c>
      <c r="K45" s="11">
        <f t="shared" si="2"/>
        <v>1.262732327956976</v>
      </c>
      <c r="Q45" s="12">
        <v>43889</v>
      </c>
      <c r="R45" s="13">
        <v>26.4</v>
      </c>
      <c r="S45" s="13">
        <v>26.85</v>
      </c>
      <c r="T45" s="13">
        <v>25.969999000000001</v>
      </c>
      <c r="U45" s="13">
        <v>26.59</v>
      </c>
      <c r="V45" s="13">
        <v>25.590017</v>
      </c>
      <c r="W45" s="13">
        <v>192063500</v>
      </c>
      <c r="X45" s="11">
        <f>(V45-V44)/V44</f>
        <v>-0.11248328710723471</v>
      </c>
      <c r="Y45" s="11">
        <f t="shared" si="11"/>
        <v>0.23884627935965083</v>
      </c>
      <c r="Z45" s="11">
        <f t="shared" si="4"/>
        <v>-1.2421028474209459</v>
      </c>
      <c r="AA45" s="11">
        <f t="shared" si="12"/>
        <v>1.5428194835712217</v>
      </c>
      <c r="AE45" s="12">
        <v>43889</v>
      </c>
      <c r="AF45" s="13">
        <v>43.880001</v>
      </c>
      <c r="AG45" s="13">
        <v>45.84</v>
      </c>
      <c r="AH45" s="13">
        <v>43.52</v>
      </c>
      <c r="AI45" s="13">
        <v>45.27</v>
      </c>
      <c r="AJ45" s="13">
        <v>41.073807000000002</v>
      </c>
      <c r="AK45" s="13">
        <v>68755800</v>
      </c>
      <c r="AL45" s="11">
        <f>(AJ45-AJ44)/AJ44</f>
        <v>-0.15288170789452826</v>
      </c>
      <c r="AM45" s="11">
        <f t="shared" si="6"/>
        <v>0.13656163773663679</v>
      </c>
      <c r="AN45" s="11">
        <f t="shared" si="7"/>
        <v>-1.9396923218506243</v>
      </c>
      <c r="AO45" s="11">
        <f t="shared" si="8"/>
        <v>3.7624063034462663</v>
      </c>
      <c r="AR45" s="11">
        <f>J45*Z45</f>
        <v>1.3957679026640741</v>
      </c>
      <c r="AS45" s="11">
        <f>J45*AN45</f>
        <v>2.1796587049973453</v>
      </c>
      <c r="AT45" s="11">
        <f>Z45*AN45</f>
        <v>2.4092973560912063</v>
      </c>
    </row>
    <row r="46" spans="1:46" ht="15.75" customHeight="1">
      <c r="A46" s="12">
        <v>43921</v>
      </c>
      <c r="B46" s="13">
        <v>59.25</v>
      </c>
      <c r="C46" s="13">
        <v>60.25</v>
      </c>
      <c r="D46" s="13">
        <v>58.759998000000003</v>
      </c>
      <c r="E46" s="13">
        <v>59.009998000000003</v>
      </c>
      <c r="F46" s="13">
        <v>57.732185000000001</v>
      </c>
      <c r="G46" s="13">
        <v>12883900</v>
      </c>
      <c r="H46" s="11">
        <f>(F46-F45)/F45</f>
        <v>-0.18625950322860788</v>
      </c>
      <c r="I46" s="11">
        <f t="shared" si="0"/>
        <v>8.4300695298057199E-2</v>
      </c>
      <c r="J46" s="11">
        <f t="shared" si="1"/>
        <v>-1.3256260624533993</v>
      </c>
      <c r="K46" s="11">
        <f t="shared" si="2"/>
        <v>1.7572844574557038</v>
      </c>
      <c r="Q46" s="12">
        <v>43921</v>
      </c>
      <c r="R46" s="13">
        <v>21.209999</v>
      </c>
      <c r="S46" s="13">
        <v>21.450001</v>
      </c>
      <c r="T46" s="13">
        <v>20.639999</v>
      </c>
      <c r="U46" s="13">
        <v>20.82</v>
      </c>
      <c r="V46" s="13">
        <v>20.206913</v>
      </c>
      <c r="W46" s="13">
        <v>83819900</v>
      </c>
      <c r="X46" s="11">
        <f>(V46-V45)/V45</f>
        <v>-0.21035953200031088</v>
      </c>
      <c r="Y46" s="11">
        <f t="shared" si="11"/>
        <v>5.8769604328570549E-2</v>
      </c>
      <c r="Z46" s="11">
        <f t="shared" si="4"/>
        <v>-1.4221795224520262</v>
      </c>
      <c r="AA46" s="11">
        <f t="shared" si="12"/>
        <v>2.0225945940818733</v>
      </c>
      <c r="AE46" s="12">
        <v>43921</v>
      </c>
      <c r="AF46" s="13">
        <v>29.42</v>
      </c>
      <c r="AG46" s="13">
        <v>30</v>
      </c>
      <c r="AH46" s="13">
        <v>28.48</v>
      </c>
      <c r="AI46" s="13">
        <v>29.059999000000001</v>
      </c>
      <c r="AJ46" s="13">
        <v>26.956347999999998</v>
      </c>
      <c r="AK46" s="13">
        <v>34350600</v>
      </c>
      <c r="AL46" s="11">
        <f>(AJ46-AJ45)/AJ45</f>
        <v>-0.34370953245215385</v>
      </c>
      <c r="AM46" s="11">
        <f t="shared" si="6"/>
        <v>6.3848861167852562E-3</v>
      </c>
      <c r="AN46" s="11">
        <f t="shared" si="7"/>
        <v>-2.0698690734704757</v>
      </c>
      <c r="AO46" s="11">
        <f t="shared" si="8"/>
        <v>4.2843579813095252</v>
      </c>
      <c r="AR46" s="11">
        <f>J46*Z46</f>
        <v>1.8852782404499353</v>
      </c>
      <c r="AS46" s="11">
        <f>J46*AN46</f>
        <v>2.7438723896587325</v>
      </c>
      <c r="AT46" s="11">
        <f>Z46*AN46</f>
        <v>2.9437254104464587</v>
      </c>
    </row>
    <row r="47" spans="1:46" ht="15.75" customHeight="1">
      <c r="A47" s="12">
        <v>43951</v>
      </c>
      <c r="B47" s="13">
        <v>64.599997999999999</v>
      </c>
      <c r="C47" s="13">
        <v>64.720000999999996</v>
      </c>
      <c r="D47" s="13">
        <v>63.740001999999997</v>
      </c>
      <c r="E47" s="13">
        <v>64.209998999999996</v>
      </c>
      <c r="F47" s="13">
        <v>62.819588000000003</v>
      </c>
      <c r="G47" s="13">
        <v>14309800</v>
      </c>
      <c r="H47" s="11">
        <f>(F47-F46)/F46</f>
        <v>8.8120742355412354E-2</v>
      </c>
      <c r="I47" s="11">
        <f t="shared" si="0"/>
        <v>2.7550219901293511</v>
      </c>
      <c r="J47" s="11">
        <f t="shared" si="1"/>
        <v>1.3450952323778946</v>
      </c>
      <c r="K47" s="11">
        <f t="shared" si="2"/>
        <v>1.8092811841657424</v>
      </c>
      <c r="Q47" s="12">
        <v>43951</v>
      </c>
      <c r="R47" s="13">
        <v>22.91</v>
      </c>
      <c r="S47" s="13">
        <v>23.16</v>
      </c>
      <c r="T47" s="13">
        <v>22.68</v>
      </c>
      <c r="U47" s="13">
        <v>22.790001</v>
      </c>
      <c r="V47" s="13">
        <v>22.118905999999999</v>
      </c>
      <c r="W47" s="13">
        <v>56745700</v>
      </c>
      <c r="X47" s="11">
        <f>(V47-V46)/V46</f>
        <v>9.462073697253999E-2</v>
      </c>
      <c r="Y47" s="11">
        <f t="shared" si="11"/>
        <v>2.9591300766521522</v>
      </c>
      <c r="Z47" s="11">
        <f t="shared" si="4"/>
        <v>1.4781809498715555</v>
      </c>
      <c r="AA47" s="11">
        <f t="shared" si="12"/>
        <v>2.185018920563174</v>
      </c>
      <c r="AE47" s="12">
        <v>43951</v>
      </c>
      <c r="AF47" s="13">
        <v>39.080002</v>
      </c>
      <c r="AG47" s="13">
        <v>39.080002</v>
      </c>
      <c r="AH47" s="13">
        <v>37.439999</v>
      </c>
      <c r="AI47" s="13">
        <v>38</v>
      </c>
      <c r="AJ47" s="13">
        <v>35.249180000000003</v>
      </c>
      <c r="AK47" s="13">
        <v>42020100</v>
      </c>
      <c r="AL47" s="11">
        <f>(AJ47-AJ46)/AJ46</f>
        <v>0.30763929891393316</v>
      </c>
      <c r="AM47" s="11">
        <f t="shared" si="6"/>
        <v>24.995139745326448</v>
      </c>
      <c r="AN47" s="11">
        <f t="shared" si="7"/>
        <v>22.918885785739185</v>
      </c>
      <c r="AO47" s="11">
        <f t="shared" si="8"/>
        <v>525.27532565975764</v>
      </c>
      <c r="AR47" s="11">
        <f>J47*Z47</f>
        <v>1.9882941482640568</v>
      </c>
      <c r="AS47" s="11">
        <f>J47*AN47</f>
        <v>30.828084001811277</v>
      </c>
      <c r="AT47" s="11">
        <f>Z47*AN47</f>
        <v>33.878260360761637</v>
      </c>
    </row>
    <row r="48" spans="1:46" ht="13">
      <c r="A48" s="12">
        <v>43980</v>
      </c>
      <c r="B48" s="13">
        <v>67.459998999999996</v>
      </c>
      <c r="C48" s="13">
        <v>68.129997000000003</v>
      </c>
      <c r="D48" s="13">
        <v>66.75</v>
      </c>
      <c r="E48" s="13">
        <v>67.669998000000007</v>
      </c>
      <c r="F48" s="13">
        <v>66.204650999999998</v>
      </c>
      <c r="G48" s="13">
        <v>18881500</v>
      </c>
      <c r="H48" s="11">
        <f>(F48-F47)/F47</f>
        <v>5.3885469608619452E-2</v>
      </c>
      <c r="I48" s="11">
        <f t="shared" si="0"/>
        <v>1.8772451928507308</v>
      </c>
      <c r="J48" s="11">
        <f t="shared" si="1"/>
        <v>0.46731843509927429</v>
      </c>
      <c r="K48" s="11">
        <f t="shared" si="2"/>
        <v>0.21838651978363463</v>
      </c>
      <c r="Q48" s="12">
        <v>43980</v>
      </c>
      <c r="R48" s="13">
        <v>23.4</v>
      </c>
      <c r="S48" s="13">
        <v>23.620000999999998</v>
      </c>
      <c r="T48" s="13">
        <v>23.17</v>
      </c>
      <c r="U48" s="13">
        <v>23.41</v>
      </c>
      <c r="V48" s="13">
        <v>22.720648000000001</v>
      </c>
      <c r="W48" s="13">
        <v>86969000</v>
      </c>
      <c r="X48" s="11">
        <f>(V48-V47)/V47</f>
        <v>2.720487170568027E-2</v>
      </c>
      <c r="Y48" s="11">
        <f t="shared" si="11"/>
        <v>1.3800182997330213</v>
      </c>
      <c r="Z48" s="11">
        <f t="shared" si="4"/>
        <v>-0.1009308270475755</v>
      </c>
      <c r="AA48" s="11">
        <f t="shared" si="12"/>
        <v>1.0187031848507598E-2</v>
      </c>
      <c r="AE48" s="12">
        <v>43980</v>
      </c>
      <c r="AF48" s="13">
        <v>38.599997999999999</v>
      </c>
      <c r="AG48" s="13">
        <v>39.049999</v>
      </c>
      <c r="AH48" s="13">
        <v>37.950001</v>
      </c>
      <c r="AI48" s="13">
        <v>38.759998000000003</v>
      </c>
      <c r="AJ48" s="13">
        <v>35.954163000000001</v>
      </c>
      <c r="AK48" s="13">
        <v>35750200</v>
      </c>
      <c r="AL48" s="11">
        <f>(AJ48-AJ47)/AJ47</f>
        <v>1.9999982978327398E-2</v>
      </c>
      <c r="AM48" s="11">
        <f t="shared" si="6"/>
        <v>1.2682415405908463</v>
      </c>
      <c r="AN48" s="11">
        <f t="shared" si="7"/>
        <v>-0.80801241899641485</v>
      </c>
      <c r="AO48" s="11">
        <f t="shared" si="8"/>
        <v>0.65288406925243792</v>
      </c>
      <c r="AR48" s="11">
        <f>J48*Z48</f>
        <v>-4.7166836149148489E-2</v>
      </c>
      <c r="AS48" s="11">
        <f>J48*AN48</f>
        <v>-0.37759909918618373</v>
      </c>
      <c r="AT48" s="11">
        <f>Z48*AN48</f>
        <v>8.155336171402025E-2</v>
      </c>
    </row>
    <row r="49" spans="1:46" ht="13">
      <c r="A49" s="12">
        <v>44012</v>
      </c>
      <c r="B49" s="13">
        <v>67.790001000000004</v>
      </c>
      <c r="C49" s="13">
        <v>69.089995999999999</v>
      </c>
      <c r="D49" s="13">
        <v>67.589995999999999</v>
      </c>
      <c r="E49" s="13">
        <v>68.699996999999996</v>
      </c>
      <c r="F49" s="13">
        <v>67.510765000000006</v>
      </c>
      <c r="G49" s="13">
        <v>8868500</v>
      </c>
      <c r="H49" s="11">
        <f>(F49-F48)/F48</f>
        <v>1.9728432674616894E-2</v>
      </c>
      <c r="I49" s="11">
        <f t="shared" si="0"/>
        <v>1.2641958046351993</v>
      </c>
      <c r="J49" s="11">
        <f t="shared" si="1"/>
        <v>-0.14573095311625717</v>
      </c>
      <c r="K49" s="11">
        <f t="shared" si="2"/>
        <v>2.1237510696172746E-2</v>
      </c>
      <c r="Q49" s="12">
        <v>44012</v>
      </c>
      <c r="R49" s="13">
        <v>22.709999</v>
      </c>
      <c r="S49" s="13">
        <v>23.299999</v>
      </c>
      <c r="T49" s="13">
        <v>22.690000999999999</v>
      </c>
      <c r="U49" s="13">
        <v>23.139999</v>
      </c>
      <c r="V49" s="13">
        <v>22.601863999999999</v>
      </c>
      <c r="W49" s="13">
        <v>60653100</v>
      </c>
      <c r="X49" s="11">
        <f>(V49-V48)/V48</f>
        <v>-5.2280199050661561E-3</v>
      </c>
      <c r="Y49" s="11">
        <f t="shared" si="11"/>
        <v>0.93903661602052868</v>
      </c>
      <c r="Z49" s="11">
        <f t="shared" si="4"/>
        <v>-0.54191251076006808</v>
      </c>
      <c r="AA49" s="11">
        <f t="shared" si="12"/>
        <v>0.29366916931828091</v>
      </c>
      <c r="AE49" s="12">
        <v>44012</v>
      </c>
      <c r="AF49" s="13">
        <v>36.700001</v>
      </c>
      <c r="AG49" s="13">
        <v>38.07</v>
      </c>
      <c r="AH49" s="13">
        <v>36.32</v>
      </c>
      <c r="AI49" s="13">
        <v>37.849997999999999</v>
      </c>
      <c r="AJ49" s="13">
        <v>35.560271999999998</v>
      </c>
      <c r="AK49" s="13">
        <v>20943400</v>
      </c>
      <c r="AL49" s="11">
        <f>(AJ49-AJ48)/AJ48</f>
        <v>-1.0955365585899011E-2</v>
      </c>
      <c r="AM49" s="11">
        <f t="shared" si="6"/>
        <v>0.87617467232492041</v>
      </c>
      <c r="AN49" s="11">
        <f t="shared" si="7"/>
        <v>-1.2000792872623407</v>
      </c>
      <c r="AO49" s="11">
        <f t="shared" si="8"/>
        <v>1.4401902957160877</v>
      </c>
      <c r="AR49" s="11">
        <f>J49*Z49</f>
        <v>7.897342669868869E-2</v>
      </c>
      <c r="AS49" s="11">
        <f>J49*AN49</f>
        <v>0.17488869834781948</v>
      </c>
      <c r="AT49" s="11">
        <f>Z49*AN49</f>
        <v>0.65033797967148799</v>
      </c>
    </row>
    <row r="50" spans="1:46" ht="13">
      <c r="A50" s="12">
        <v>44043</v>
      </c>
      <c r="B50" s="13">
        <v>71.709998999999996</v>
      </c>
      <c r="C50" s="13">
        <v>71.879997000000003</v>
      </c>
      <c r="D50" s="13">
        <v>70.529999000000004</v>
      </c>
      <c r="E50" s="13">
        <v>71.730002999999996</v>
      </c>
      <c r="F50" s="13">
        <v>70.488311999999993</v>
      </c>
      <c r="G50" s="13">
        <v>9836300</v>
      </c>
      <c r="H50" s="11">
        <f>(F50-F49)/F49</f>
        <v>4.4104773512786986E-2</v>
      </c>
      <c r="I50" s="11">
        <f t="shared" si="0"/>
        <v>1.6785294896774838</v>
      </c>
      <c r="J50" s="11">
        <f t="shared" si="1"/>
        <v>0.26860273192602735</v>
      </c>
      <c r="K50" s="11">
        <f t="shared" si="2"/>
        <v>7.2147427598125313E-2</v>
      </c>
      <c r="Q50" s="12">
        <v>44043</v>
      </c>
      <c r="R50" s="13">
        <v>24.01</v>
      </c>
      <c r="S50" s="13">
        <v>24.059999000000001</v>
      </c>
      <c r="T50" s="13">
        <v>23.709999</v>
      </c>
      <c r="U50" s="13">
        <v>24.030000999999999</v>
      </c>
      <c r="V50" s="13">
        <v>23.471167000000001</v>
      </c>
      <c r="W50" s="13">
        <v>50115900</v>
      </c>
      <c r="X50" s="11">
        <f>(V50-V49)/V49</f>
        <v>3.8461562285305416E-2</v>
      </c>
      <c r="Y50" s="11">
        <f t="shared" si="11"/>
        <v>1.5728420583042446</v>
      </c>
      <c r="Z50" s="11">
        <f t="shared" si="4"/>
        <v>9.1892931523647858E-2</v>
      </c>
      <c r="AA50" s="11">
        <f t="shared" si="12"/>
        <v>8.4443108640098342E-3</v>
      </c>
      <c r="AE50" s="12">
        <v>44043</v>
      </c>
      <c r="AF50" s="13">
        <v>35.650002000000001</v>
      </c>
      <c r="AG50" s="13">
        <v>36.07</v>
      </c>
      <c r="AH50" s="13">
        <v>35.299999</v>
      </c>
      <c r="AI50" s="13">
        <v>36.029998999999997</v>
      </c>
      <c r="AJ50" s="13">
        <v>33.850372</v>
      </c>
      <c r="AK50" s="13">
        <v>24774100</v>
      </c>
      <c r="AL50" s="11">
        <f>(AJ50-AJ49)/AJ49</f>
        <v>-4.8084559083237541E-2</v>
      </c>
      <c r="AM50" s="11">
        <f t="shared" si="6"/>
        <v>0.55358008529176206</v>
      </c>
      <c r="AN50" s="11">
        <f t="shared" si="7"/>
        <v>-1.5226738742954991</v>
      </c>
      <c r="AO50" s="11">
        <f t="shared" si="8"/>
        <v>2.318535727462065</v>
      </c>
      <c r="AR50" s="11">
        <f>J50*Z50</f>
        <v>2.4682692451943173E-2</v>
      </c>
      <c r="AS50" s="11">
        <f>J50*AN50</f>
        <v>-0.4089943624681594</v>
      </c>
      <c r="AT50" s="11">
        <f>Z50*AN50</f>
        <v>-0.13992296606348389</v>
      </c>
    </row>
    <row r="51" spans="1:46" ht="13">
      <c r="A51" s="12">
        <v>44074</v>
      </c>
      <c r="B51" s="13">
        <v>78.569999999999993</v>
      </c>
      <c r="C51" s="13">
        <v>78.860000999999997</v>
      </c>
      <c r="D51" s="13">
        <v>77.809997999999993</v>
      </c>
      <c r="E51" s="13">
        <v>77.809997999999993</v>
      </c>
      <c r="F51" s="13">
        <v>76.463050999999993</v>
      </c>
      <c r="G51" s="13">
        <v>9908100</v>
      </c>
      <c r="H51" s="11">
        <f>(F51-F50)/F50</f>
        <v>8.4762123399975867E-2</v>
      </c>
      <c r="I51" s="11">
        <f t="shared" si="0"/>
        <v>2.6546920577746773</v>
      </c>
      <c r="J51" s="11">
        <f t="shared" si="1"/>
        <v>1.2447653000232208</v>
      </c>
      <c r="K51" s="11">
        <f t="shared" si="2"/>
        <v>1.5494406521418991</v>
      </c>
      <c r="Q51" s="12">
        <v>44074</v>
      </c>
      <c r="R51" s="13">
        <v>25.34</v>
      </c>
      <c r="S51" s="13">
        <v>25.34</v>
      </c>
      <c r="T51" s="13">
        <v>25.059999000000001</v>
      </c>
      <c r="U51" s="13">
        <v>25.059999000000001</v>
      </c>
      <c r="V51" s="13">
        <v>24.477211</v>
      </c>
      <c r="W51" s="13">
        <v>52259000</v>
      </c>
      <c r="X51" s="11">
        <f>(V51-V50)/V50</f>
        <v>4.2862973110795864E-2</v>
      </c>
      <c r="Y51" s="11">
        <f t="shared" si="11"/>
        <v>1.65472937670493</v>
      </c>
      <c r="Z51" s="11">
        <f t="shared" si="4"/>
        <v>0.17378024992433327</v>
      </c>
      <c r="AA51" s="11">
        <f t="shared" si="12"/>
        <v>3.0199575263763736E-2</v>
      </c>
      <c r="AE51" s="12">
        <v>44074</v>
      </c>
      <c r="AF51" s="13">
        <v>36.490001999999997</v>
      </c>
      <c r="AG51" s="13">
        <v>36.540000999999997</v>
      </c>
      <c r="AH51" s="13">
        <v>35.650002000000001</v>
      </c>
      <c r="AI51" s="13">
        <v>35.650002000000001</v>
      </c>
      <c r="AJ51" s="13">
        <v>33.493361999999998</v>
      </c>
      <c r="AK51" s="13">
        <v>18791500</v>
      </c>
      <c r="AL51" s="11">
        <f>(AJ51-AJ50)/AJ50</f>
        <v>-1.0546708319778657E-2</v>
      </c>
      <c r="AM51" s="11">
        <f t="shared" si="6"/>
        <v>0.88052881295448726</v>
      </c>
      <c r="AN51" s="11">
        <f t="shared" si="7"/>
        <v>-1.1957251466327738</v>
      </c>
      <c r="AO51" s="11">
        <f t="shared" si="8"/>
        <v>1.4297586262899684</v>
      </c>
      <c r="AR51" s="11">
        <f>J51*Z51</f>
        <v>0.21631562493517301</v>
      </c>
      <c r="AS51" s="11">
        <f>J51*AN51</f>
        <v>-1.4883971708936545</v>
      </c>
      <c r="AT51" s="11">
        <f>Z51*AN51</f>
        <v>-0.20779341482265348</v>
      </c>
    </row>
    <row r="52" spans="1:46" ht="13">
      <c r="A52" s="12">
        <v>44104</v>
      </c>
      <c r="B52" s="13">
        <v>77.480002999999996</v>
      </c>
      <c r="C52" s="13">
        <v>78.389999000000003</v>
      </c>
      <c r="D52" s="13">
        <v>76.410004000000001</v>
      </c>
      <c r="E52" s="13">
        <v>76.980002999999996</v>
      </c>
      <c r="F52" s="13">
        <v>75.941428999999999</v>
      </c>
      <c r="G52" s="13">
        <v>12184900</v>
      </c>
      <c r="H52" s="11">
        <f>(F52-F51)/F51</f>
        <v>-6.8218831602729745E-3</v>
      </c>
      <c r="I52" s="11">
        <f t="shared" si="0"/>
        <v>0.92114013143534745</v>
      </c>
      <c r="J52" s="11">
        <f t="shared" si="1"/>
        <v>-0.48878662631610903</v>
      </c>
      <c r="K52" s="11">
        <f t="shared" si="2"/>
        <v>0.23891236606548361</v>
      </c>
      <c r="Q52" s="12">
        <v>44104</v>
      </c>
      <c r="R52" s="13">
        <v>23.85</v>
      </c>
      <c r="S52" s="13">
        <v>24.27</v>
      </c>
      <c r="T52" s="13">
        <v>23.84</v>
      </c>
      <c r="U52" s="13">
        <v>24.07</v>
      </c>
      <c r="V52" s="13">
        <v>23.639544000000001</v>
      </c>
      <c r="W52" s="13">
        <v>66732200</v>
      </c>
      <c r="X52" s="11">
        <f>(V52-V51)/V51</f>
        <v>-3.4222322142829088E-2</v>
      </c>
      <c r="Y52" s="11">
        <f t="shared" si="11"/>
        <v>0.65845478693970061</v>
      </c>
      <c r="Z52" s="11">
        <f t="shared" si="4"/>
        <v>-0.82249433984089615</v>
      </c>
      <c r="AA52" s="11">
        <f t="shared" si="12"/>
        <v>0.67649693907031161</v>
      </c>
      <c r="AE52" s="12">
        <v>44104</v>
      </c>
      <c r="AF52" s="13">
        <v>30.23</v>
      </c>
      <c r="AG52" s="13">
        <v>30.58</v>
      </c>
      <c r="AH52" s="13">
        <v>29.809999000000001</v>
      </c>
      <c r="AI52" s="13">
        <v>29.950001</v>
      </c>
      <c r="AJ52" s="13">
        <v>28.601109000000001</v>
      </c>
      <c r="AK52" s="13">
        <v>24574500</v>
      </c>
      <c r="AL52" s="11">
        <f>(AJ52-AJ51)/AJ51</f>
        <v>-0.14606634592251436</v>
      </c>
      <c r="AM52" s="11">
        <f t="shared" si="6"/>
        <v>0.15034519636472085</v>
      </c>
      <c r="AN52" s="11">
        <f t="shared" si="7"/>
        <v>-1.9259087632225402</v>
      </c>
      <c r="AO52" s="11">
        <f t="shared" si="8"/>
        <v>3.7091245642573747</v>
      </c>
      <c r="AR52" s="11">
        <f>J52*Z52</f>
        <v>0.40202423353492689</v>
      </c>
      <c r="AS52" s="11">
        <f>J52*AN52</f>
        <v>0.9413584469681755</v>
      </c>
      <c r="AT52" s="11">
        <f>Z52*AN52</f>
        <v>1.5840490568005201</v>
      </c>
    </row>
    <row r="53" spans="1:46" ht="13">
      <c r="A53" s="12">
        <v>44134</v>
      </c>
      <c r="B53" s="13">
        <v>75.559997999999993</v>
      </c>
      <c r="C53" s="13">
        <v>76.180000000000007</v>
      </c>
      <c r="D53" s="13">
        <v>74.720000999999996</v>
      </c>
      <c r="E53" s="13">
        <v>75.870002999999997</v>
      </c>
      <c r="F53" s="13">
        <v>74.846412999999998</v>
      </c>
      <c r="G53" s="13">
        <v>15374700</v>
      </c>
      <c r="H53" s="11">
        <f>(F53-F52)/F52</f>
        <v>-1.4419217736869307E-2</v>
      </c>
      <c r="I53" s="11">
        <f t="shared" si="0"/>
        <v>0.84005306300014027</v>
      </c>
      <c r="J53" s="11">
        <f t="shared" si="1"/>
        <v>-0.56987369475131622</v>
      </c>
      <c r="K53" s="11">
        <f t="shared" si="2"/>
        <v>0.32475602796951636</v>
      </c>
      <c r="Q53" s="12">
        <v>44134</v>
      </c>
      <c r="R53" s="13">
        <v>23.65</v>
      </c>
      <c r="S53" s="13">
        <v>23.9</v>
      </c>
      <c r="T53" s="13">
        <v>23.469999000000001</v>
      </c>
      <c r="U53" s="13">
        <v>23.860001</v>
      </c>
      <c r="V53" s="13">
        <v>23.433299999999999</v>
      </c>
      <c r="W53" s="13">
        <v>66221600</v>
      </c>
      <c r="X53" s="11">
        <f>(V53-V52)/V52</f>
        <v>-8.724533772732742E-3</v>
      </c>
      <c r="Y53" s="11">
        <f t="shared" si="11"/>
        <v>0.90018607766032399</v>
      </c>
      <c r="Z53" s="11">
        <f t="shared" si="4"/>
        <v>-0.58076304912027277</v>
      </c>
      <c r="AA53" s="11">
        <f t="shared" si="12"/>
        <v>0.33728571922347633</v>
      </c>
      <c r="AE53" s="12">
        <v>44134</v>
      </c>
      <c r="AF53" s="13">
        <v>28.360001</v>
      </c>
      <c r="AG53" s="13">
        <v>28.74</v>
      </c>
      <c r="AH53" s="13">
        <v>28.030000999999999</v>
      </c>
      <c r="AI53" s="13">
        <v>28.719999000000001</v>
      </c>
      <c r="AJ53" s="13">
        <v>27.426501999999999</v>
      </c>
      <c r="AK53" s="13">
        <v>37899700</v>
      </c>
      <c r="AL53" s="11">
        <f>(AJ53-AJ52)/AJ52</f>
        <v>-4.1068582340635873E-2</v>
      </c>
      <c r="AM53" s="11">
        <f t="shared" si="6"/>
        <v>0.60457554054124363</v>
      </c>
      <c r="AN53" s="11">
        <f t="shared" si="7"/>
        <v>-1.4716784190460175</v>
      </c>
      <c r="AO53" s="11">
        <f t="shared" si="8"/>
        <v>2.1658373690857853</v>
      </c>
      <c r="AR53" s="11">
        <f>J53*Z53</f>
        <v>0.33096158457720998</v>
      </c>
      <c r="AS53" s="11">
        <f>J53*AN53</f>
        <v>0.83867081814752975</v>
      </c>
      <c r="AT53" s="11">
        <f>Z53*AN53</f>
        <v>0.85469644596966765</v>
      </c>
    </row>
    <row r="54" spans="1:46" ht="13">
      <c r="A54" s="12">
        <v>44165</v>
      </c>
      <c r="B54" s="13">
        <v>88.620002999999997</v>
      </c>
      <c r="C54" s="13">
        <v>88.720000999999996</v>
      </c>
      <c r="D54" s="13">
        <v>87.529999000000004</v>
      </c>
      <c r="E54" s="13">
        <v>88.029999000000004</v>
      </c>
      <c r="F54" s="13">
        <v>86.842360999999997</v>
      </c>
      <c r="G54" s="13">
        <v>10379800</v>
      </c>
      <c r="H54" s="11">
        <f>(F54-F53)/F53</f>
        <v>0.16027418708762969</v>
      </c>
      <c r="I54" s="11">
        <f t="shared" si="0"/>
        <v>5.9528860025061618</v>
      </c>
      <c r="J54" s="11">
        <f t="shared" si="1"/>
        <v>4.5429592447547051</v>
      </c>
      <c r="K54" s="11">
        <f t="shared" si="2"/>
        <v>20.63847869950224</v>
      </c>
      <c r="Q54" s="12">
        <v>44165</v>
      </c>
      <c r="R54" s="13">
        <v>28.299999</v>
      </c>
      <c r="S54" s="13">
        <v>28.379999000000002</v>
      </c>
      <c r="T54" s="13">
        <v>27.83</v>
      </c>
      <c r="U54" s="13">
        <v>27.879999000000002</v>
      </c>
      <c r="V54" s="13">
        <v>27.381409000000001</v>
      </c>
      <c r="W54" s="13">
        <v>72524200</v>
      </c>
      <c r="X54" s="11">
        <f>(V54-V53)/V53</f>
        <v>0.16848284279209511</v>
      </c>
      <c r="Y54" s="11">
        <f t="shared" si="11"/>
        <v>6.4784047623702907</v>
      </c>
      <c r="Z54" s="11">
        <f t="shared" si="4"/>
        <v>4.9974556355896942</v>
      </c>
      <c r="AA54" s="11">
        <f t="shared" si="12"/>
        <v>24.974562829687194</v>
      </c>
      <c r="AE54" s="12">
        <v>44165</v>
      </c>
      <c r="AF54" s="13">
        <v>38.479999999999997</v>
      </c>
      <c r="AG54" s="13">
        <v>38.529998999999997</v>
      </c>
      <c r="AH54" s="13">
        <v>36.700001</v>
      </c>
      <c r="AI54" s="13">
        <v>36.759998000000003</v>
      </c>
      <c r="AJ54" s="13">
        <v>35.104396999999999</v>
      </c>
      <c r="AK54" s="13">
        <v>41543600</v>
      </c>
      <c r="AL54" s="11">
        <f>(AJ54-AJ53)/AJ53</f>
        <v>0.27994437642831738</v>
      </c>
      <c r="AM54" s="11">
        <f t="shared" si="6"/>
        <v>19.33272880848801</v>
      </c>
      <c r="AN54" s="11">
        <f t="shared" si="7"/>
        <v>17.256474848900748</v>
      </c>
      <c r="AO54" s="11">
        <f t="shared" si="8"/>
        <v>297.7859242107441</v>
      </c>
      <c r="AR54" s="11">
        <f>J54*Z54</f>
        <v>22.703237279953701</v>
      </c>
      <c r="AS54" s="11">
        <f>J54*AN54</f>
        <v>78.395461946690702</v>
      </c>
      <c r="AT54" s="11">
        <f>Z54*AN54</f>
        <v>86.238467484050858</v>
      </c>
    </row>
    <row r="55" spans="1:46" ht="13">
      <c r="A55" s="12">
        <v>44196</v>
      </c>
      <c r="B55" s="13">
        <v>88.110000999999997</v>
      </c>
      <c r="C55" s="13">
        <v>88.720000999999996</v>
      </c>
      <c r="D55" s="13">
        <v>87.660004000000001</v>
      </c>
      <c r="E55" s="13">
        <v>88.550003000000004</v>
      </c>
      <c r="F55" s="13">
        <v>87.716712999999999</v>
      </c>
      <c r="G55" s="13">
        <v>6761600</v>
      </c>
      <c r="H55" s="11">
        <f>(F55-F54)/F54</f>
        <v>1.0068266108057585E-2</v>
      </c>
      <c r="I55" s="11">
        <f t="shared" si="0"/>
        <v>1.1277393179960931</v>
      </c>
      <c r="J55" s="11">
        <f t="shared" si="1"/>
        <v>-0.28218743975536342</v>
      </c>
      <c r="K55" s="11">
        <f t="shared" si="2"/>
        <v>7.9629751155686865E-2</v>
      </c>
      <c r="Q55" s="12">
        <v>44196</v>
      </c>
      <c r="R55" s="13">
        <v>29.08</v>
      </c>
      <c r="S55" s="13">
        <v>29.52</v>
      </c>
      <c r="T55" s="13">
        <v>29</v>
      </c>
      <c r="U55" s="13">
        <v>29.48</v>
      </c>
      <c r="V55" s="13">
        <v>29.108091000000002</v>
      </c>
      <c r="W55" s="13">
        <v>26239300</v>
      </c>
      <c r="X55" s="11">
        <f>(V55-V54)/V54</f>
        <v>6.3060377937453851E-2</v>
      </c>
      <c r="Y55" s="11">
        <f t="shared" si="11"/>
        <v>2.0830283403678305</v>
      </c>
      <c r="Z55" s="11">
        <f t="shared" si="4"/>
        <v>0.60207921358723371</v>
      </c>
      <c r="AA55" s="11">
        <f t="shared" si="12"/>
        <v>0.36249937943382177</v>
      </c>
      <c r="AE55" s="12">
        <v>44196</v>
      </c>
      <c r="AF55" s="13">
        <v>38.049999</v>
      </c>
      <c r="AG55" s="13">
        <v>38.209999000000003</v>
      </c>
      <c r="AH55" s="13">
        <v>37.729999999999997</v>
      </c>
      <c r="AI55" s="13">
        <v>37.900002000000001</v>
      </c>
      <c r="AJ55" s="13">
        <v>36.677120000000002</v>
      </c>
      <c r="AK55" s="13">
        <v>18154900</v>
      </c>
      <c r="AL55" s="11">
        <f>(AJ55-AJ54)/AJ54</f>
        <v>4.4801310787363859E-2</v>
      </c>
      <c r="AM55" s="11">
        <f t="shared" si="6"/>
        <v>1.6920161557532141</v>
      </c>
      <c r="AN55" s="11">
        <f t="shared" si="7"/>
        <v>-0.38423780383404704</v>
      </c>
      <c r="AO55" s="11">
        <f t="shared" si="8"/>
        <v>0.14763868989521162</v>
      </c>
      <c r="AR55" s="11">
        <f>J55*Z55</f>
        <v>-0.16989919181210411</v>
      </c>
      <c r="AS55" s="11">
        <f>J55*AN55</f>
        <v>0.1084270821211533</v>
      </c>
      <c r="AT55" s="11">
        <f>Z55*AN55</f>
        <v>-0.23134159476288882</v>
      </c>
    </row>
    <row r="56" spans="1:46" ht="13">
      <c r="A56" s="12">
        <v>44225</v>
      </c>
      <c r="B56" s="13">
        <v>86.080001999999993</v>
      </c>
      <c r="C56" s="13">
        <v>86.510002</v>
      </c>
      <c r="D56" s="13">
        <v>84.510002</v>
      </c>
      <c r="E56" s="13">
        <v>84.769997000000004</v>
      </c>
      <c r="F56" s="13">
        <v>83.972282000000007</v>
      </c>
      <c r="G56" s="13">
        <v>20895000</v>
      </c>
      <c r="H56" s="11">
        <f>(F56-F55)/F55</f>
        <v>-4.2687771485463571E-2</v>
      </c>
      <c r="I56" s="11">
        <f t="shared" si="0"/>
        <v>0.59243850654318275</v>
      </c>
      <c r="J56" s="11">
        <f t="shared" si="1"/>
        <v>-0.81748825120827373</v>
      </c>
      <c r="K56" s="11">
        <f t="shared" si="2"/>
        <v>0.66828704086356161</v>
      </c>
      <c r="Q56" s="12">
        <v>44225</v>
      </c>
      <c r="R56" s="13">
        <v>29.459999</v>
      </c>
      <c r="S56" s="13">
        <v>29.540001</v>
      </c>
      <c r="T56" s="13">
        <v>28.82</v>
      </c>
      <c r="U56" s="13">
        <v>28.950001</v>
      </c>
      <c r="V56" s="13">
        <v>28.584778</v>
      </c>
      <c r="W56" s="13">
        <v>78260700</v>
      </c>
      <c r="X56" s="11">
        <f>(V56-V55)/V55</f>
        <v>-1.7978265905517529E-2</v>
      </c>
      <c r="Y56" s="11">
        <f t="shared" si="11"/>
        <v>0.80436505791399437</v>
      </c>
      <c r="Z56" s="11">
        <f t="shared" si="4"/>
        <v>-0.67658406886660238</v>
      </c>
      <c r="AA56" s="11">
        <f t="shared" si="12"/>
        <v>0.45776600224408737</v>
      </c>
      <c r="AE56" s="12">
        <v>44225</v>
      </c>
      <c r="AF56" s="13">
        <v>40.099997999999999</v>
      </c>
      <c r="AG56" s="13">
        <v>40.619999</v>
      </c>
      <c r="AH56" s="13">
        <v>39.169998</v>
      </c>
      <c r="AI56" s="13">
        <v>39.32</v>
      </c>
      <c r="AJ56" s="13">
        <v>38.051299999999998</v>
      </c>
      <c r="AK56" s="13">
        <v>31534500</v>
      </c>
      <c r="AL56" s="11">
        <f>(AJ56-AJ55)/AJ55</f>
        <v>3.7466954875409943E-2</v>
      </c>
      <c r="AM56" s="11">
        <f t="shared" si="6"/>
        <v>1.5548599273755663</v>
      </c>
      <c r="AN56" s="11">
        <f t="shared" si="7"/>
        <v>-0.52139403221169478</v>
      </c>
      <c r="AO56" s="11">
        <f t="shared" si="8"/>
        <v>0.2718517368259698</v>
      </c>
      <c r="AR56" s="11">
        <f>J56*Z56</f>
        <v>0.55309952725313705</v>
      </c>
      <c r="AS56" s="11">
        <f>J56*AN56</f>
        <v>0.4262334955831687</v>
      </c>
      <c r="AT56" s="11">
        <f>Z56*AN56</f>
        <v>0.35276689579655279</v>
      </c>
    </row>
    <row r="57" spans="1:46" ht="13">
      <c r="A57" s="12">
        <v>44253</v>
      </c>
      <c r="B57" s="13">
        <v>91.779999000000004</v>
      </c>
      <c r="C57" s="13">
        <v>92.050003000000004</v>
      </c>
      <c r="D57" s="13">
        <v>90.360000999999997</v>
      </c>
      <c r="E57" s="13">
        <v>90.610000999999997</v>
      </c>
      <c r="F57" s="13">
        <v>89.757332000000005</v>
      </c>
      <c r="G57" s="13">
        <v>18163400</v>
      </c>
      <c r="H57" s="11">
        <f>(F57-F56)/F56</f>
        <v>6.8892375700829442E-2</v>
      </c>
      <c r="I57" s="11">
        <f t="shared" si="0"/>
        <v>2.224373700593151</v>
      </c>
      <c r="J57" s="11">
        <f t="shared" si="1"/>
        <v>0.8144469428416945</v>
      </c>
      <c r="K57" s="11">
        <f t="shared" si="2"/>
        <v>0.66332382270418233</v>
      </c>
      <c r="Q57" s="12">
        <v>44253</v>
      </c>
      <c r="R57" s="13">
        <v>32.889999000000003</v>
      </c>
      <c r="S57" s="13">
        <v>32.990001999999997</v>
      </c>
      <c r="T57" s="13">
        <v>32.189999</v>
      </c>
      <c r="U57" s="13">
        <v>32.310001</v>
      </c>
      <c r="V57" s="13">
        <v>31.902387999999998</v>
      </c>
      <c r="W57" s="13">
        <v>103105700</v>
      </c>
      <c r="X57" s="11">
        <f>(V57-V56)/V56</f>
        <v>0.11606212229460024</v>
      </c>
      <c r="Y57" s="11">
        <f t="shared" si="11"/>
        <v>3.7347404713224628</v>
      </c>
      <c r="Z57" s="11">
        <f t="shared" si="4"/>
        <v>2.2537913445418658</v>
      </c>
      <c r="AA57" s="11">
        <f t="shared" si="12"/>
        <v>5.0795754247318312</v>
      </c>
      <c r="AE57" s="12">
        <v>44253</v>
      </c>
      <c r="AF57" s="13">
        <v>48.66</v>
      </c>
      <c r="AG57" s="13">
        <v>48.799999</v>
      </c>
      <c r="AH57" s="13">
        <v>46.73</v>
      </c>
      <c r="AI57" s="13">
        <v>48.150002000000001</v>
      </c>
      <c r="AJ57" s="13">
        <v>46.596393999999997</v>
      </c>
      <c r="AK57" s="13">
        <v>45154400</v>
      </c>
      <c r="AL57" s="11">
        <f>(AJ57-AJ56)/AJ56</f>
        <v>0.2245677283036322</v>
      </c>
      <c r="AM57" s="11">
        <f t="shared" si="6"/>
        <v>11.370870687082729</v>
      </c>
      <c r="AN57" s="11">
        <f t="shared" si="7"/>
        <v>9.2946167274954679</v>
      </c>
      <c r="AO57" s="11">
        <f t="shared" si="8"/>
        <v>86.389900111038557</v>
      </c>
      <c r="AR57" s="11">
        <f>J57*Z57</f>
        <v>1.8355934703651948</v>
      </c>
      <c r="AS57" s="11">
        <f>J57*AN57</f>
        <v>7.5699721785939591</v>
      </c>
      <c r="AT57" s="11">
        <f>Z57*AN57</f>
        <v>20.948126731263326</v>
      </c>
    </row>
    <row r="58" spans="1:46" ht="13">
      <c r="A58" s="12">
        <v>44286</v>
      </c>
      <c r="B58" s="13">
        <v>99</v>
      </c>
      <c r="C58" s="13">
        <v>99.260002</v>
      </c>
      <c r="D58" s="13">
        <v>98.120002999999997</v>
      </c>
      <c r="E58" s="13">
        <v>98.449996999999996</v>
      </c>
      <c r="F58" s="13">
        <v>97.823700000000002</v>
      </c>
      <c r="G58" s="13">
        <v>12291300</v>
      </c>
      <c r="H58" s="11">
        <f>(F58-F57)/F57</f>
        <v>8.9868624882923173E-2</v>
      </c>
      <c r="I58" s="11">
        <f t="shared" si="0"/>
        <v>2.8085994315620963</v>
      </c>
      <c r="J58" s="11">
        <f t="shared" si="1"/>
        <v>1.3986726738106399</v>
      </c>
      <c r="K58" s="11">
        <f t="shared" si="2"/>
        <v>1.9562852484646045</v>
      </c>
      <c r="Q58" s="12">
        <v>44286</v>
      </c>
      <c r="R58" s="13">
        <v>34.240001999999997</v>
      </c>
      <c r="S58" s="13">
        <v>34.380001</v>
      </c>
      <c r="T58" s="13">
        <v>34.029998999999997</v>
      </c>
      <c r="U58" s="13">
        <v>34.049999</v>
      </c>
      <c r="V58" s="13">
        <v>33.769450999999997</v>
      </c>
      <c r="W58" s="13">
        <v>51138300</v>
      </c>
      <c r="X58" s="11">
        <f>(V58-V57)/V57</f>
        <v>5.8524239627453539E-2</v>
      </c>
      <c r="Y58" s="11">
        <f t="shared" si="11"/>
        <v>1.9788354907689913</v>
      </c>
      <c r="Z58" s="11">
        <f t="shared" si="4"/>
        <v>0.49788636398839459</v>
      </c>
      <c r="AA58" s="11">
        <f t="shared" si="12"/>
        <v>0.24789083144558413</v>
      </c>
      <c r="AE58" s="12">
        <v>44286</v>
      </c>
      <c r="AF58" s="13">
        <v>49.299999</v>
      </c>
      <c r="AG58" s="13">
        <v>49.52</v>
      </c>
      <c r="AH58" s="13">
        <v>48.869999</v>
      </c>
      <c r="AI58" s="13">
        <v>49.060001</v>
      </c>
      <c r="AJ58" s="13">
        <v>47.980766000000003</v>
      </c>
      <c r="AK58" s="13">
        <v>24048700</v>
      </c>
      <c r="AL58" s="11">
        <f>(AJ58-AJ57)/AJ57</f>
        <v>2.9709852655121903E-2</v>
      </c>
      <c r="AM58" s="11">
        <f t="shared" si="6"/>
        <v>1.4209487655760611</v>
      </c>
      <c r="AN58" s="11">
        <f t="shared" si="7"/>
        <v>-0.65530519401120002</v>
      </c>
      <c r="AO58" s="11">
        <f t="shared" si="8"/>
        <v>0.4294248972980565</v>
      </c>
      <c r="AR58" s="11">
        <f>J58*Z58</f>
        <v>0.69638005197350539</v>
      </c>
      <c r="AS58" s="11">
        <f>J58*AN58</f>
        <v>-0.9165574678696452</v>
      </c>
      <c r="AT58" s="11">
        <f>Z58*AN58</f>
        <v>-0.32626752034894585</v>
      </c>
    </row>
    <row r="59" spans="1:46" ht="13">
      <c r="A59" s="12">
        <v>44316</v>
      </c>
      <c r="B59" s="13">
        <v>102.010002</v>
      </c>
      <c r="C59" s="13">
        <v>102.33000199999999</v>
      </c>
      <c r="D59" s="13">
        <v>101.57</v>
      </c>
      <c r="E59" s="13">
        <v>101.93</v>
      </c>
      <c r="F59" s="13">
        <v>101.28157</v>
      </c>
      <c r="G59" s="13">
        <v>9861200</v>
      </c>
      <c r="H59" s="11">
        <f>(F59-F58)/F58</f>
        <v>3.5347978046219877E-2</v>
      </c>
      <c r="I59" s="11">
        <f t="shared" si="0"/>
        <v>1.5171763922084449</v>
      </c>
      <c r="J59" s="11">
        <f t="shared" si="1"/>
        <v>0.10724963445698843</v>
      </c>
      <c r="K59" s="11">
        <f t="shared" si="2"/>
        <v>1.1502484091157639E-2</v>
      </c>
      <c r="Q59" s="12">
        <v>44316</v>
      </c>
      <c r="R59" s="13">
        <v>36.380001</v>
      </c>
      <c r="S59" s="13">
        <v>36.509998000000003</v>
      </c>
      <c r="T59" s="13">
        <v>36.200001</v>
      </c>
      <c r="U59" s="13">
        <v>36.259998000000003</v>
      </c>
      <c r="V59" s="13">
        <v>35.961238999999999</v>
      </c>
      <c r="W59" s="13">
        <v>43940900</v>
      </c>
      <c r="X59" s="11">
        <f>(V59-V58)/V58</f>
        <v>6.4904460543347378E-2</v>
      </c>
      <c r="Y59" s="11">
        <f t="shared" si="11"/>
        <v>2.1268053979956161</v>
      </c>
      <c r="Z59" s="11">
        <f t="shared" si="4"/>
        <v>0.64585627121501932</v>
      </c>
      <c r="AA59" s="11">
        <f t="shared" si="12"/>
        <v>0.41713032306776859</v>
      </c>
      <c r="AE59" s="12">
        <v>44316</v>
      </c>
      <c r="AF59" s="13">
        <v>49.950001</v>
      </c>
      <c r="AG59" s="13">
        <v>50.639999000000003</v>
      </c>
      <c r="AH59" s="13">
        <v>49.279998999999997</v>
      </c>
      <c r="AI59" s="13">
        <v>49.389999000000003</v>
      </c>
      <c r="AJ59" s="13">
        <v>48.303505000000001</v>
      </c>
      <c r="AK59" s="13">
        <v>29259500</v>
      </c>
      <c r="AL59" s="11">
        <f>(AJ59-AJ58)/AJ58</f>
        <v>6.7264245010177316E-3</v>
      </c>
      <c r="AM59" s="11">
        <f t="shared" si="6"/>
        <v>1.083771228068197</v>
      </c>
      <c r="AN59" s="11">
        <f t="shared" si="7"/>
        <v>-0.99248273151906408</v>
      </c>
      <c r="AO59" s="11">
        <f t="shared" si="8"/>
        <v>0.98502197236354261</v>
      </c>
      <c r="AR59" s="11">
        <f>J59*Z59</f>
        <v>6.9267848999564396E-2</v>
      </c>
      <c r="AS59" s="11">
        <f>J59*AN59</f>
        <v>-0.10644341016029302</v>
      </c>
      <c r="AT59" s="11">
        <f>Z59*AN59</f>
        <v>-0.64100119622419982</v>
      </c>
    </row>
    <row r="60" spans="1:46" ht="13">
      <c r="A60" s="12">
        <v>44344</v>
      </c>
      <c r="B60" s="13">
        <v>105.44000200000001</v>
      </c>
      <c r="C60" s="13">
        <v>105.449997</v>
      </c>
      <c r="D60" s="13">
        <v>104.760002</v>
      </c>
      <c r="E60" s="13">
        <v>105.120003</v>
      </c>
      <c r="F60" s="13">
        <v>104.451279</v>
      </c>
      <c r="G60" s="13">
        <v>7606300</v>
      </c>
      <c r="H60" s="11">
        <f>(F60-F59)/F59</f>
        <v>3.1296009728127211E-2</v>
      </c>
      <c r="I60" s="11">
        <f t="shared" si="0"/>
        <v>1.447438261852475</v>
      </c>
      <c r="J60" s="11">
        <f t="shared" si="1"/>
        <v>3.7511504101018556E-2</v>
      </c>
      <c r="K60" s="11">
        <f t="shared" si="2"/>
        <v>1.4071129399207318E-3</v>
      </c>
      <c r="Q60" s="12">
        <v>44344</v>
      </c>
      <c r="R60" s="13">
        <v>38.090000000000003</v>
      </c>
      <c r="S60" s="13">
        <v>38.090000000000003</v>
      </c>
      <c r="T60" s="13">
        <v>37.709999000000003</v>
      </c>
      <c r="U60" s="13">
        <v>37.990001999999997</v>
      </c>
      <c r="V60" s="13">
        <v>37.676991000000001</v>
      </c>
      <c r="W60" s="13">
        <v>39265000</v>
      </c>
      <c r="X60" s="11">
        <f>(V60-V59)/V59</f>
        <v>4.77111481058815E-2</v>
      </c>
      <c r="Y60" s="11">
        <f t="shared" si="11"/>
        <v>1.7494389043897893</v>
      </c>
      <c r="Z60" s="11">
        <f t="shared" si="4"/>
        <v>0.26848977760919257</v>
      </c>
      <c r="AA60" s="11">
        <f t="shared" si="12"/>
        <v>7.2086760680633688E-2</v>
      </c>
      <c r="AE60" s="12">
        <v>44344</v>
      </c>
      <c r="AF60" s="13">
        <v>52.400002000000001</v>
      </c>
      <c r="AG60" s="13">
        <v>52.470001000000003</v>
      </c>
      <c r="AH60" s="13">
        <v>51.93</v>
      </c>
      <c r="AI60" s="13">
        <v>52.209999000000003</v>
      </c>
      <c r="AJ60" s="13">
        <v>51.06147</v>
      </c>
      <c r="AK60" s="13">
        <v>18562700</v>
      </c>
      <c r="AL60" s="11">
        <f>(AJ60-AJ59)/AJ59</f>
        <v>5.7096581293634874E-2</v>
      </c>
      <c r="AM60" s="11">
        <f t="shared" si="6"/>
        <v>1.947045136941248</v>
      </c>
      <c r="AN60" s="11">
        <f t="shared" si="7"/>
        <v>-0.12920882264601308</v>
      </c>
      <c r="AO60" s="11">
        <f t="shared" si="8"/>
        <v>1.6694919849568862E-2</v>
      </c>
      <c r="AR60" s="11">
        <f>J60*Z60</f>
        <v>1.0071455393868787E-2</v>
      </c>
      <c r="AS60" s="11">
        <f>J60*AN60</f>
        <v>-4.8468172805736986E-3</v>
      </c>
      <c r="AT60" s="11">
        <f>Z60*AN60</f>
        <v>-3.4691248057373655E-2</v>
      </c>
    </row>
    <row r="61" spans="1:46" ht="13">
      <c r="A61" s="12">
        <v>44377</v>
      </c>
      <c r="B61" s="13">
        <v>101.529999</v>
      </c>
      <c r="C61" s="13">
        <v>102.589996</v>
      </c>
      <c r="D61" s="13">
        <v>101.510002</v>
      </c>
      <c r="E61" s="13">
        <v>102.400002</v>
      </c>
      <c r="F61" s="13">
        <v>102.070335</v>
      </c>
      <c r="G61" s="13">
        <v>13677200</v>
      </c>
      <c r="H61" s="11">
        <f>(F61-F60)/F60</f>
        <v>-2.279478071302506E-2</v>
      </c>
      <c r="I61" s="11">
        <f t="shared" si="0"/>
        <v>0.75827953427486949</v>
      </c>
      <c r="J61" s="11">
        <f t="shared" si="1"/>
        <v>-0.65164722347658699</v>
      </c>
      <c r="K61" s="11">
        <f t="shared" si="2"/>
        <v>0.42464410386474488</v>
      </c>
      <c r="Q61" s="12">
        <v>44377</v>
      </c>
      <c r="R61" s="13">
        <v>36.419998</v>
      </c>
      <c r="S61" s="13">
        <v>36.770000000000003</v>
      </c>
      <c r="T61" s="13">
        <v>36.409999999999997</v>
      </c>
      <c r="U61" s="13">
        <v>36.689999</v>
      </c>
      <c r="V61" s="13">
        <v>36.531837000000003</v>
      </c>
      <c r="W61" s="13">
        <v>42414100</v>
      </c>
      <c r="X61" s="11">
        <f>(V61-V60)/V60</f>
        <v>-3.0393987672741648E-2</v>
      </c>
      <c r="Y61" s="11">
        <f t="shared" si="11"/>
        <v>0.69046806641701153</v>
      </c>
      <c r="Z61" s="11">
        <f t="shared" si="4"/>
        <v>-0.79048106036358523</v>
      </c>
      <c r="AA61" s="11">
        <f t="shared" si="12"/>
        <v>0.6248603067935381</v>
      </c>
      <c r="AE61" s="12">
        <v>44377</v>
      </c>
      <c r="AF61" s="13">
        <v>53.369999</v>
      </c>
      <c r="AG61" s="13">
        <v>54.029998999999997</v>
      </c>
      <c r="AH61" s="13">
        <v>53.32</v>
      </c>
      <c r="AI61" s="13">
        <v>53.869999</v>
      </c>
      <c r="AJ61" s="13">
        <v>53.223385</v>
      </c>
      <c r="AK61" s="13">
        <v>23517000</v>
      </c>
      <c r="AL61" s="11">
        <f>(AJ61-AJ60)/AJ60</f>
        <v>4.2339458695568315E-2</v>
      </c>
      <c r="AM61" s="11">
        <f t="shared" si="6"/>
        <v>1.6447888158026165</v>
      </c>
      <c r="AN61" s="11">
        <f t="shared" si="7"/>
        <v>-0.43146514378464462</v>
      </c>
      <c r="AO61" s="11">
        <f t="shared" si="8"/>
        <v>0.18616217030110405</v>
      </c>
      <c r="AR61" s="11">
        <f>J61*Z61</f>
        <v>0.51511478819675871</v>
      </c>
      <c r="AS61" s="11">
        <f>J61*AN61</f>
        <v>0.28116306297419003</v>
      </c>
      <c r="AT61" s="11">
        <f>Z61*AN61</f>
        <v>0.34106502436881264</v>
      </c>
    </row>
    <row r="62" spans="1:46" ht="13">
      <c r="A62" s="12">
        <v>44407</v>
      </c>
      <c r="B62" s="13">
        <v>103.040001</v>
      </c>
      <c r="C62" s="13">
        <v>103.58000199999999</v>
      </c>
      <c r="D62" s="13">
        <v>102.860001</v>
      </c>
      <c r="E62" s="13">
        <v>103.360001</v>
      </c>
      <c r="F62" s="13">
        <v>103.02724499999999</v>
      </c>
      <c r="G62" s="13">
        <v>12823200</v>
      </c>
      <c r="H62" s="11">
        <f>(F62-F61)/F61</f>
        <v>9.375005970147874E-3</v>
      </c>
      <c r="I62" s="11">
        <f t="shared" si="0"/>
        <v>1.1184860167960731</v>
      </c>
      <c r="J62" s="11">
        <f t="shared" si="1"/>
        <v>-0.29144074095538341</v>
      </c>
      <c r="K62" s="11">
        <f t="shared" si="2"/>
        <v>8.4937705488622894E-2</v>
      </c>
      <c r="Q62" s="12">
        <v>44407</v>
      </c>
      <c r="R62" s="13">
        <v>36.709999000000003</v>
      </c>
      <c r="S62" s="13">
        <v>36.979999999999997</v>
      </c>
      <c r="T62" s="13">
        <v>36.43</v>
      </c>
      <c r="U62" s="13">
        <v>36.520000000000003</v>
      </c>
      <c r="V62" s="13">
        <v>36.362572</v>
      </c>
      <c r="W62" s="13">
        <v>52381900</v>
      </c>
      <c r="X62" s="11">
        <f>(V62-V61)/V61</f>
        <v>-4.6333558315176668E-3</v>
      </c>
      <c r="Y62" s="11">
        <f t="shared" si="11"/>
        <v>0.94579496042550781</v>
      </c>
      <c r="Z62" s="11">
        <f t="shared" si="4"/>
        <v>-0.53515416635508894</v>
      </c>
      <c r="AA62" s="11">
        <f t="shared" si="12"/>
        <v>0.2863899817672102</v>
      </c>
      <c r="AE62" s="12">
        <v>44407</v>
      </c>
      <c r="AF62" s="13">
        <v>50.09</v>
      </c>
      <c r="AG62" s="13">
        <v>50.299999</v>
      </c>
      <c r="AH62" s="13">
        <v>49.09</v>
      </c>
      <c r="AI62" s="13">
        <v>49.389999000000003</v>
      </c>
      <c r="AJ62" s="13">
        <v>48.797161000000003</v>
      </c>
      <c r="AK62" s="13">
        <v>24785500</v>
      </c>
      <c r="AL62" s="11">
        <f>(AJ62-AJ61)/AJ61</f>
        <v>-8.3163143419006463E-2</v>
      </c>
      <c r="AM62" s="11">
        <f t="shared" si="6"/>
        <v>0.35278065469813874</v>
      </c>
      <c r="AN62" s="11">
        <f t="shared" si="7"/>
        <v>-1.7234733048891224</v>
      </c>
      <c r="AO62" s="11">
        <f t="shared" si="8"/>
        <v>2.9703602326654339</v>
      </c>
      <c r="AR62" s="11">
        <f>J62*Z62</f>
        <v>0.15596572676788764</v>
      </c>
      <c r="AS62" s="11">
        <f>J62*AN62</f>
        <v>0.50229033699370929</v>
      </c>
      <c r="AT62" s="11">
        <f>Z62*AN62</f>
        <v>0.92232391971318839</v>
      </c>
    </row>
    <row r="63" spans="1:46" ht="13">
      <c r="A63" s="12">
        <v>44439</v>
      </c>
      <c r="B63" s="13">
        <v>104.730003</v>
      </c>
      <c r="C63" s="13">
        <v>104.949997</v>
      </c>
      <c r="D63" s="13">
        <v>104.279999</v>
      </c>
      <c r="E63" s="13">
        <v>104.510002</v>
      </c>
      <c r="F63" s="13">
        <v>104.173546</v>
      </c>
      <c r="G63" s="13">
        <v>9621200</v>
      </c>
      <c r="H63" s="11">
        <f>(F63-F62)/F62</f>
        <v>1.1126192882280879E-2</v>
      </c>
      <c r="I63" s="11">
        <f t="shared" si="0"/>
        <v>1.1419953339338096</v>
      </c>
      <c r="J63" s="11">
        <f t="shared" si="1"/>
        <v>-0.2679314238176469</v>
      </c>
      <c r="K63" s="11">
        <f t="shared" si="2"/>
        <v>7.178724786895152E-2</v>
      </c>
      <c r="Q63" s="12">
        <v>44439</v>
      </c>
      <c r="R63" s="13">
        <v>38.419998</v>
      </c>
      <c r="S63" s="13">
        <v>38.689999</v>
      </c>
      <c r="T63" s="13">
        <v>38.259998000000003</v>
      </c>
      <c r="U63" s="13">
        <v>38.400002000000001</v>
      </c>
      <c r="V63" s="13">
        <v>38.234467000000002</v>
      </c>
      <c r="W63" s="13">
        <v>49876200</v>
      </c>
      <c r="X63" s="11">
        <f>(V63-V62)/V62</f>
        <v>5.1478619279186358E-2</v>
      </c>
      <c r="Y63" s="11">
        <f t="shared" si="11"/>
        <v>1.8264397660798102</v>
      </c>
      <c r="Z63" s="11">
        <f t="shared" si="4"/>
        <v>0.34549063929921342</v>
      </c>
      <c r="AA63" s="11">
        <f t="shared" si="12"/>
        <v>0.11936378184337919</v>
      </c>
      <c r="AE63" s="12">
        <v>44439</v>
      </c>
      <c r="AF63" s="13">
        <v>48.490001999999997</v>
      </c>
      <c r="AG63" s="13">
        <v>48.93</v>
      </c>
      <c r="AH63" s="13">
        <v>48.279998999999997</v>
      </c>
      <c r="AI63" s="13">
        <v>48.400002000000001</v>
      </c>
      <c r="AJ63" s="13">
        <v>47.819046</v>
      </c>
      <c r="AK63" s="13">
        <v>26936600</v>
      </c>
      <c r="AL63" s="11">
        <f>(AJ63-AJ62)/AJ62</f>
        <v>-2.004450627773207E-2</v>
      </c>
      <c r="AM63" s="11">
        <f t="shared" si="6"/>
        <v>0.78428917967469658</v>
      </c>
      <c r="AN63" s="11">
        <f t="shared" si="7"/>
        <v>-1.2919647799125644</v>
      </c>
      <c r="AO63" s="11">
        <f t="shared" si="8"/>
        <v>1.6691729925345211</v>
      </c>
      <c r="AR63" s="11">
        <f>J63*Z63</f>
        <v>-9.2567798903107318E-2</v>
      </c>
      <c r="AS63" s="11">
        <f>J63*AN63</f>
        <v>0.34615796300422619</v>
      </c>
      <c r="AT63" s="11">
        <f>Z63*AN63</f>
        <v>-0.44636173776405946</v>
      </c>
    </row>
    <row r="64" spans="1:46" ht="13">
      <c r="A64" s="12">
        <v>44469</v>
      </c>
      <c r="B64" s="13">
        <v>100.209999</v>
      </c>
      <c r="C64" s="13">
        <v>100.290001</v>
      </c>
      <c r="D64" s="13">
        <v>97.730002999999996</v>
      </c>
      <c r="E64" s="13">
        <v>97.839995999999999</v>
      </c>
      <c r="F64" s="13">
        <v>97.839995999999999</v>
      </c>
      <c r="G64" s="13">
        <v>24624300</v>
      </c>
      <c r="H64" s="11">
        <f>(F64-F63)/F63</f>
        <v>-6.0798064798523822E-2</v>
      </c>
      <c r="I64" s="11">
        <f t="shared" si="0"/>
        <v>0.47109418670609926</v>
      </c>
      <c r="J64" s="11">
        <f t="shared" si="1"/>
        <v>-0.93883257104535722</v>
      </c>
      <c r="K64" s="11">
        <f t="shared" si="2"/>
        <v>0.88140659645563568</v>
      </c>
      <c r="Q64" s="12">
        <v>44469</v>
      </c>
      <c r="R64" s="13">
        <v>38.349997999999999</v>
      </c>
      <c r="S64" s="13">
        <v>38.360000999999997</v>
      </c>
      <c r="T64" s="13">
        <v>37.520000000000003</v>
      </c>
      <c r="U64" s="13">
        <v>37.529998999999997</v>
      </c>
      <c r="V64" s="13">
        <v>37.529998999999997</v>
      </c>
      <c r="W64" s="13">
        <v>73222000</v>
      </c>
      <c r="X64" s="11">
        <f>(V64-V63)/V63</f>
        <v>-1.8424946266414687E-2</v>
      </c>
      <c r="Y64" s="11">
        <f t="shared" si="11"/>
        <v>0.79998556319557734</v>
      </c>
      <c r="Z64" s="11">
        <f t="shared" si="4"/>
        <v>-0.68096356358501942</v>
      </c>
      <c r="AA64" s="11">
        <f t="shared" si="12"/>
        <v>0.46371137493040876</v>
      </c>
      <c r="AE64" s="12">
        <v>44469</v>
      </c>
      <c r="AF64" s="13">
        <v>52.740001999999997</v>
      </c>
      <c r="AG64" s="13">
        <v>53.029998999999997</v>
      </c>
      <c r="AH64" s="13">
        <v>52.09</v>
      </c>
      <c r="AI64" s="13">
        <v>52.09</v>
      </c>
      <c r="AJ64" s="13">
        <v>52.09</v>
      </c>
      <c r="AK64" s="13">
        <v>44569200</v>
      </c>
      <c r="AL64" s="11">
        <f>(AJ64-AJ63)/AJ63</f>
        <v>8.9314914396242936E-2</v>
      </c>
      <c r="AM64" s="11">
        <f t="shared" si="6"/>
        <v>2.7915242054368004</v>
      </c>
      <c r="AN64" s="11">
        <f t="shared" si="7"/>
        <v>0.71527024584953924</v>
      </c>
      <c r="AO64" s="11">
        <f t="shared" si="8"/>
        <v>0.51161152459766035</v>
      </c>
      <c r="AR64" s="11">
        <f>J64*Z64</f>
        <v>0.63931077318873242</v>
      </c>
      <c r="AS64" s="11">
        <f>J64*AN64</f>
        <v>-0.67151900390316765</v>
      </c>
      <c r="AT64" s="11">
        <f>Z64*AN64</f>
        <v>-0.4870729755400352</v>
      </c>
    </row>
    <row r="65" spans="1:46" ht="14" thickBot="1">
      <c r="A65" s="55">
        <v>44498</v>
      </c>
      <c r="B65" s="56">
        <v>104.269997</v>
      </c>
      <c r="C65" s="56">
        <v>104.870003</v>
      </c>
      <c r="D65" s="56">
        <v>104.07</v>
      </c>
      <c r="E65" s="56">
        <v>104.489998</v>
      </c>
      <c r="F65" s="56">
        <v>104.489998</v>
      </c>
      <c r="G65" s="56">
        <v>6831600</v>
      </c>
      <c r="H65" s="18">
        <f>(F65-F64)/F64</f>
        <v>6.7968134422245891E-2</v>
      </c>
      <c r="I65" s="18">
        <f t="shared" si="0"/>
        <v>2.2014029043263821</v>
      </c>
      <c r="J65" s="18">
        <f t="shared" si="1"/>
        <v>0.7914761465749256</v>
      </c>
      <c r="K65" s="18">
        <f t="shared" si="2"/>
        <v>0.62643449059709311</v>
      </c>
      <c r="Q65" s="55">
        <v>44498</v>
      </c>
      <c r="R65" s="56">
        <v>40.470001000000003</v>
      </c>
      <c r="S65" s="56">
        <v>40.549999</v>
      </c>
      <c r="T65" s="56">
        <v>40.18</v>
      </c>
      <c r="U65" s="56">
        <v>40.259998000000003</v>
      </c>
      <c r="V65" s="56">
        <v>40.259998000000003</v>
      </c>
      <c r="W65" s="56">
        <v>39427800</v>
      </c>
      <c r="X65" s="18">
        <f>(V65-V64)/V64</f>
        <v>7.2741781847636258E-2</v>
      </c>
      <c r="Y65" s="18">
        <f t="shared" si="11"/>
        <v>2.3224285068623391</v>
      </c>
      <c r="Z65" s="18">
        <f t="shared" si="4"/>
        <v>0.84147938008174239</v>
      </c>
      <c r="AA65" s="18">
        <f t="shared" si="12"/>
        <v>0.70808754710275346</v>
      </c>
      <c r="AE65" s="55">
        <v>44498</v>
      </c>
      <c r="AF65" s="56">
        <v>58.139999000000003</v>
      </c>
      <c r="AG65" s="56">
        <v>58.27</v>
      </c>
      <c r="AH65" s="56">
        <v>57.23</v>
      </c>
      <c r="AI65" s="56">
        <v>57.470001000000003</v>
      </c>
      <c r="AJ65" s="56">
        <v>57.470001000000003</v>
      </c>
      <c r="AK65" s="56">
        <v>21997800</v>
      </c>
      <c r="AL65" s="18">
        <f>(AJ65-AJ64)/AJ64</f>
        <v>0.10328279900172778</v>
      </c>
      <c r="AM65" s="18">
        <f t="shared" si="6"/>
        <v>3.2526861997356438</v>
      </c>
      <c r="AN65" s="18">
        <f t="shared" si="7"/>
        <v>1.1764322401483827</v>
      </c>
      <c r="AO65" s="18">
        <f t="shared" si="8"/>
        <v>1.3839928156605419</v>
      </c>
      <c r="AR65" s="18">
        <f>J65*Z65</f>
        <v>0.66601085716935471</v>
      </c>
      <c r="AS65" s="18">
        <f>J65*AN65</f>
        <v>0.93111805613914933</v>
      </c>
      <c r="AT65" s="18">
        <f>Z65*AN65</f>
        <v>0.98994347214823653</v>
      </c>
    </row>
    <row r="69" spans="1:46" ht="15" thickBot="1">
      <c r="A69" s="131" t="s">
        <v>41</v>
      </c>
      <c r="B69" s="122"/>
      <c r="C69" s="122"/>
      <c r="D69" s="122"/>
      <c r="E69" s="122"/>
      <c r="F69" s="123"/>
      <c r="H69" s="34" t="s">
        <v>26</v>
      </c>
      <c r="I69" s="35">
        <v>5.0000000000000001E-4</v>
      </c>
      <c r="Q69" s="132" t="s">
        <v>42</v>
      </c>
      <c r="R69" s="122"/>
      <c r="S69" s="122"/>
      <c r="T69" s="122"/>
      <c r="U69" s="122"/>
      <c r="V69" s="123"/>
      <c r="AE69" s="133" t="s">
        <v>43</v>
      </c>
      <c r="AF69" s="137"/>
      <c r="AG69" s="137"/>
      <c r="AH69" s="137"/>
      <c r="AI69" s="137"/>
      <c r="AJ69" s="123"/>
    </row>
    <row r="70" spans="1:46" ht="14" thickBot="1">
      <c r="A70" s="57"/>
      <c r="B70" s="48" t="s">
        <v>19</v>
      </c>
      <c r="C70" s="48" t="s">
        <v>20</v>
      </c>
      <c r="D70" s="48" t="s">
        <v>21</v>
      </c>
      <c r="E70" s="48" t="s">
        <v>22</v>
      </c>
      <c r="F70" s="48"/>
      <c r="Q70" s="58"/>
      <c r="R70" s="59" t="s">
        <v>19</v>
      </c>
      <c r="S70" s="59" t="s">
        <v>20</v>
      </c>
      <c r="T70" s="59" t="s">
        <v>21</v>
      </c>
      <c r="U70" s="59" t="s">
        <v>22</v>
      </c>
      <c r="V70" s="60"/>
      <c r="AE70" s="61"/>
      <c r="AF70" s="50" t="s">
        <v>19</v>
      </c>
      <c r="AG70" s="50" t="s">
        <v>20</v>
      </c>
      <c r="AH70" s="50" t="s">
        <v>21</v>
      </c>
      <c r="AI70" s="50" t="s">
        <v>22</v>
      </c>
      <c r="AJ70" s="62"/>
    </row>
    <row r="71" spans="1:46" ht="14" thickBot="1">
      <c r="A71" s="63" t="s">
        <v>9</v>
      </c>
      <c r="B71" s="24">
        <f>E71*(SUM(I6:I65))</f>
        <v>1.4099267577514565</v>
      </c>
      <c r="C71" s="24">
        <f>E71*(SUM(K6:K65))</f>
        <v>0.86338043169756151</v>
      </c>
      <c r="D71" s="24">
        <f>SQRT(C71)</f>
        <v>0.92918266863817556</v>
      </c>
      <c r="E71" s="24">
        <f>1/60</f>
        <v>1.6666666666666666E-2</v>
      </c>
      <c r="F71" s="24"/>
      <c r="Q71" s="64" t="s">
        <v>9</v>
      </c>
      <c r="R71" s="65">
        <f>U71*SUM(Y6:Y65)</f>
        <v>1.4809491267805968</v>
      </c>
      <c r="S71" s="65">
        <f>U71*SUM(AA6:AA65)</f>
        <v>1.1375053617268591</v>
      </c>
      <c r="T71" s="65">
        <f>SQRT(S71)</f>
        <v>1.0665389639984368</v>
      </c>
      <c r="U71" s="65">
        <f>1/60</f>
        <v>1.6666666666666666E-2</v>
      </c>
      <c r="V71" s="33"/>
      <c r="AE71" s="66" t="s">
        <v>9</v>
      </c>
      <c r="AF71" s="24">
        <f>SUM(AM6:AM65)*AI71</f>
        <v>2.0762539595872611</v>
      </c>
      <c r="AG71" s="24">
        <f>AI71*SUM(AO6:AO65)</f>
        <v>16.552868048724754</v>
      </c>
      <c r="AH71" s="24">
        <f>SQRT(AG71)</f>
        <v>4.0685216048000479</v>
      </c>
      <c r="AI71" s="24">
        <f>1/60</f>
        <v>1.6666666666666666E-2</v>
      </c>
      <c r="AJ71" s="24"/>
    </row>
    <row r="74" spans="1:46" ht="16">
      <c r="H74" s="67"/>
    </row>
    <row r="75" spans="1:46" ht="14" thickBot="1">
      <c r="A75" s="68"/>
      <c r="S75" s="1"/>
    </row>
    <row r="76" spans="1:46" ht="19" thickBot="1">
      <c r="A76" s="69" t="s">
        <v>51</v>
      </c>
      <c r="B76" s="69" t="s">
        <v>41</v>
      </c>
      <c r="C76" s="69" t="s">
        <v>42</v>
      </c>
      <c r="D76" s="69" t="s">
        <v>43</v>
      </c>
      <c r="H76" s="196" t="s">
        <v>52</v>
      </c>
      <c r="I76" s="197"/>
      <c r="J76" s="197"/>
      <c r="M76" s="127" t="s">
        <v>53</v>
      </c>
      <c r="N76" s="122"/>
      <c r="O76" s="122"/>
      <c r="P76" s="123"/>
    </row>
    <row r="77" spans="1:46" ht="19" thickBot="1">
      <c r="A77" s="70" t="s">
        <v>41</v>
      </c>
      <c r="B77" s="71">
        <v>1</v>
      </c>
      <c r="C77" s="9">
        <f>E71*SUM(AR6:AR65)</f>
        <v>0.85952514152332848</v>
      </c>
      <c r="D77" s="9">
        <f>E71*(SUM(AS6:AS65))</f>
        <v>2.3389874267005304</v>
      </c>
      <c r="H77" s="72" t="s">
        <v>54</v>
      </c>
      <c r="I77" s="72" t="s">
        <v>55</v>
      </c>
      <c r="J77" s="72" t="s">
        <v>56</v>
      </c>
      <c r="M77" s="73" t="s">
        <v>57</v>
      </c>
      <c r="N77" s="73" t="s">
        <v>58</v>
      </c>
      <c r="O77" s="73" t="s">
        <v>59</v>
      </c>
      <c r="P77" s="73" t="s">
        <v>60</v>
      </c>
      <c r="R77" s="134"/>
      <c r="S77" s="202" t="s">
        <v>66</v>
      </c>
      <c r="T77" s="134"/>
      <c r="U77" s="134"/>
      <c r="V77" s="134"/>
      <c r="W77" s="134"/>
      <c r="X77" s="134"/>
      <c r="Y77" s="134"/>
    </row>
    <row r="78" spans="1:46" ht="14" thickBot="1">
      <c r="A78" s="74" t="s">
        <v>42</v>
      </c>
      <c r="B78" s="75">
        <f>E71*SUM(AR6:AR65)</f>
        <v>0.85952514152332848</v>
      </c>
      <c r="C78" s="13">
        <v>1</v>
      </c>
      <c r="D78" s="11">
        <f>E71*(SUM(AT6:AT65))</f>
        <v>2.8221564435561888</v>
      </c>
      <c r="H78" s="76">
        <v>0.89558020096752033</v>
      </c>
      <c r="I78" s="76">
        <v>0.22901513818802713</v>
      </c>
      <c r="J78" s="76">
        <f>1-H78-I78</f>
        <v>-0.12459533915554746</v>
      </c>
      <c r="M78" s="77">
        <f>H78*B92+I78*C92+D92*J78</f>
        <v>1.3431706917078072</v>
      </c>
      <c r="N78" s="77">
        <f>H78^2*B93^2+I78^2*C93^2+J78^2*D93^2+2*H78*I78*C84*B93*C93+2*H78*J78*D84*B93*D93+2*I78*J78*D85*C93*D93</f>
        <v>0.67864399906938966</v>
      </c>
      <c r="O78" s="77">
        <f>SQRT(N78)</f>
        <v>0.82379851849186381</v>
      </c>
      <c r="P78" s="77">
        <f>(M78-I69)/O78</f>
        <v>1.6298532487844819</v>
      </c>
      <c r="R78" s="134"/>
      <c r="S78" s="134"/>
      <c r="T78" s="134"/>
      <c r="U78" s="134"/>
      <c r="V78" s="134"/>
      <c r="W78" s="134"/>
      <c r="X78" s="134"/>
      <c r="Y78" s="134"/>
    </row>
    <row r="79" spans="1:46" ht="14" thickBot="1">
      <c r="A79" s="78" t="s">
        <v>43</v>
      </c>
      <c r="B79" s="18">
        <f>E71*(SUM(AS6:AS65))</f>
        <v>2.3389874267005304</v>
      </c>
      <c r="C79" s="18">
        <f>E71*(SUM(AT6:AT65))</f>
        <v>2.8221564435561888</v>
      </c>
      <c r="D79" s="56">
        <v>1</v>
      </c>
      <c r="R79" s="134"/>
      <c r="S79" s="134"/>
      <c r="T79" s="134"/>
      <c r="U79" s="134"/>
      <c r="V79" s="134"/>
      <c r="W79" s="134"/>
      <c r="X79" s="134"/>
      <c r="Y79" s="134"/>
    </row>
    <row r="80" spans="1:46" ht="14" thickBot="1">
      <c r="A80" s="79"/>
      <c r="B80" s="79"/>
      <c r="C80" s="79"/>
      <c r="D80" s="79"/>
      <c r="R80" s="134"/>
      <c r="S80" s="163" t="s">
        <v>54</v>
      </c>
      <c r="T80" s="163" t="s">
        <v>55</v>
      </c>
      <c r="U80" s="164" t="s">
        <v>56</v>
      </c>
      <c r="V80" s="134"/>
      <c r="W80" s="179" t="s">
        <v>57</v>
      </c>
      <c r="X80" s="179" t="s">
        <v>58</v>
      </c>
      <c r="Y80" s="180" t="s">
        <v>59</v>
      </c>
    </row>
    <row r="81" spans="1:25" ht="13">
      <c r="A81" s="79"/>
      <c r="B81" s="79"/>
      <c r="C81" s="79"/>
      <c r="D81" s="79"/>
      <c r="R81" s="134"/>
      <c r="S81" s="157">
        <v>3.9315594931741065</v>
      </c>
      <c r="T81" s="157">
        <v>-2.1727538819805843</v>
      </c>
      <c r="U81" s="160">
        <v>-0.75880569990368962</v>
      </c>
      <c r="V81" s="138"/>
      <c r="W81" s="173">
        <f>S81*$B$92+T81*$C$92+U81*$D$92</f>
        <v>0.74999962590721103</v>
      </c>
      <c r="X81" s="173">
        <f>S81^2*$B$93^2+T81^2*$C$93^2+U81^2*$D$93^2+2*S81*T81*$C$84*$B$93*$C$93+2*S81*U81*$D$84*$B$93*$D$93+2*T81*U81*$D$85*$C$93*$D$93</f>
        <v>8.9116742981007935</v>
      </c>
      <c r="Y81" s="176">
        <f>SQRT(X81)</f>
        <v>2.9852427536300619</v>
      </c>
    </row>
    <row r="82" spans="1:25" ht="14" thickBot="1">
      <c r="A82" s="79"/>
      <c r="B82" s="79"/>
      <c r="C82" s="79"/>
      <c r="D82" s="79"/>
      <c r="R82" s="95"/>
      <c r="S82" s="158">
        <v>2.6520129706231175</v>
      </c>
      <c r="T82" s="158">
        <v>-1.160505317953278</v>
      </c>
      <c r="U82" s="161">
        <v>-0.49150765251583128</v>
      </c>
      <c r="V82" s="134"/>
      <c r="W82" s="174">
        <f>S82*$B$92+T82*$C$92+U82*$D$92</f>
        <v>1.0000000022348805</v>
      </c>
      <c r="X82" s="174">
        <f>S82^2*$B$93^2+T82^2*$C$93^2+U82^2*$D$93^2+2*S82*T82*$C$84*$B$93*$C$93+2*S82*U82*$D$84*$B$93*$D$93+2*T82*U82*$D$85*$C$93*$D$93</f>
        <v>3.4342565722020253</v>
      </c>
      <c r="Y82" s="177">
        <f>SQRT(X82)</f>
        <v>1.8531747279201778</v>
      </c>
    </row>
    <row r="83" spans="1:25" ht="14" thickBot="1">
      <c r="A83" s="69" t="s">
        <v>61</v>
      </c>
      <c r="B83" s="69" t="s">
        <v>41</v>
      </c>
      <c r="C83" s="69" t="s">
        <v>42</v>
      </c>
      <c r="D83" s="69" t="s">
        <v>43</v>
      </c>
      <c r="H83" s="80"/>
      <c r="R83" s="134"/>
      <c r="S83" s="158">
        <v>1.8842857951000238</v>
      </c>
      <c r="T83" s="158">
        <v>-0.5531566976843364</v>
      </c>
      <c r="U83" s="161">
        <v>-0.3311290730756814</v>
      </c>
      <c r="V83" s="134"/>
      <c r="W83" s="174">
        <f>S83*$B$92+T83*$C$92+U83*$D$92</f>
        <v>1.1499999842462025</v>
      </c>
      <c r="X83" s="174">
        <f>S83^2*$B$93^2+T83^2*$C$93^2+U83^2*$D$93^2+2*S83*T83*$C$84*$B$93*$C$93+2*S83*U83*$D$84*$B$93*$D$93+2*T83*U83*$D$85*$C$93*$D$93</f>
        <v>1.5517690375431061</v>
      </c>
      <c r="Y83" s="177">
        <f>SQRT(X83)</f>
        <v>1.2457002197732432</v>
      </c>
    </row>
    <row r="84" spans="1:25" ht="15" thickBot="1">
      <c r="A84" s="70" t="s">
        <v>41</v>
      </c>
      <c r="B84" s="71">
        <v>1</v>
      </c>
      <c r="C84" s="9">
        <f>C77/(D71*T71)</f>
        <v>0.86732278903985305</v>
      </c>
      <c r="D84" s="9">
        <f>B79/(D71*AH71)</f>
        <v>0.61871430902958136</v>
      </c>
      <c r="H84" s="200"/>
      <c r="I84" s="201"/>
      <c r="J84" s="201"/>
      <c r="R84" s="134"/>
      <c r="S84" s="158">
        <v>1.628369884954606</v>
      </c>
      <c r="T84" s="158">
        <v>-0.35070144160479783</v>
      </c>
      <c r="U84" s="161">
        <v>-0.27766840877359927</v>
      </c>
      <c r="V84" s="134"/>
      <c r="W84" s="174">
        <f>S84*$B$92+T84*$C$92+U84*$D$92</f>
        <v>1.2000011454403583</v>
      </c>
      <c r="X84" s="174">
        <f>S84^2*$B$93^2+T84^2*$C$93^2+U84^2*$D$93^2+2*S84*T84*$C$84*$B$93*$C$93+2*S84*U84*$D$84*$B$93*$D$93+2*T84*U84*$D$85*$C$93*$D$93</f>
        <v>1.1582583047990505</v>
      </c>
      <c r="Y84" s="177">
        <f>SQRT(X84)</f>
        <v>1.0762240959944405</v>
      </c>
    </row>
    <row r="85" spans="1:25" ht="19" thickBot="1">
      <c r="A85" s="74" t="s">
        <v>42</v>
      </c>
      <c r="B85" s="75">
        <f>C77/(D71*T71)</f>
        <v>0.86732278903985305</v>
      </c>
      <c r="C85" s="13">
        <v>1</v>
      </c>
      <c r="D85" s="75">
        <f>C79/(T71*AH71)</f>
        <v>0.65038083016048154</v>
      </c>
      <c r="H85" s="196" t="s">
        <v>62</v>
      </c>
      <c r="I85" s="197"/>
      <c r="J85" s="197"/>
      <c r="K85" s="197"/>
      <c r="L85" s="197"/>
      <c r="M85" s="127" t="s">
        <v>53</v>
      </c>
      <c r="N85" s="122"/>
      <c r="O85" s="122"/>
      <c r="P85" s="123"/>
      <c r="R85" s="134"/>
      <c r="S85" s="158">
        <v>1.3724593727400758</v>
      </c>
      <c r="T85" s="158">
        <v>-0.1482503799503371</v>
      </c>
      <c r="U85" s="161">
        <v>-0.22420895441987684</v>
      </c>
      <c r="V85" s="134"/>
      <c r="W85" s="174">
        <f>S85*$B$92+T85*$C$92+U85*$D$92</f>
        <v>1.2500011934314803</v>
      </c>
      <c r="X85" s="174">
        <f>S85^2*$B$93^2+T85^2*$C$93^2+U85^2*$D$93^2+2*S85*T85*$C$84*$B$93*$C$93+2*S85*U85*$D$84*$B$93*$D$93+2*T85*U85*$D$85*$C$93*$D$93</f>
        <v>0.88175428286435309</v>
      </c>
      <c r="Y85" s="177">
        <f>SQRT(X85)</f>
        <v>0.93901772233773795</v>
      </c>
    </row>
    <row r="86" spans="1:25" ht="19" thickBot="1">
      <c r="A86" s="78" t="s">
        <v>43</v>
      </c>
      <c r="B86" s="18">
        <f>B79/(D71*AH71)</f>
        <v>0.61871430902958136</v>
      </c>
      <c r="C86" s="81">
        <f>C79/(T71*AH71)</f>
        <v>0.65038083016048154</v>
      </c>
      <c r="D86" s="56">
        <v>1</v>
      </c>
      <c r="H86" s="198" t="s">
        <v>54</v>
      </c>
      <c r="I86" s="198" t="s">
        <v>55</v>
      </c>
      <c r="J86" s="198" t="s">
        <v>56</v>
      </c>
      <c r="K86" s="197"/>
      <c r="L86" s="197"/>
      <c r="M86" s="73" t="s">
        <v>57</v>
      </c>
      <c r="N86" s="73" t="s">
        <v>58</v>
      </c>
      <c r="O86" s="73" t="s">
        <v>59</v>
      </c>
      <c r="P86" s="73" t="s">
        <v>60</v>
      </c>
      <c r="R86" s="134"/>
      <c r="S86" s="165">
        <v>1.1165552760680515</v>
      </c>
      <c r="T86" s="165">
        <v>5.4195439516044303E-2</v>
      </c>
      <c r="U86" s="166">
        <v>-0.17075071462879704</v>
      </c>
      <c r="V86" s="134"/>
      <c r="W86" s="174">
        <f>S86*$B$92+T86*$C$92+U86*$D$92</f>
        <v>1.3000000017132924</v>
      </c>
      <c r="X86" s="174">
        <f>S86^2*$B$93^2+T86^2*$C$93^2+U86^2*$D$93^2+2*S86*T86*$C$84*$B$93*$C$93+2*S86*U86*$D$84*$B$93*$D$93+2*T86*U86*$D$85*$C$93*$D$93</f>
        <v>0.72224933207191988</v>
      </c>
      <c r="Y86" s="177">
        <f>SQRT(X86)</f>
        <v>0.84985253548596296</v>
      </c>
    </row>
    <row r="87" spans="1:25" ht="14" thickBot="1">
      <c r="A87" s="79"/>
      <c r="B87" s="79"/>
      <c r="C87" s="79"/>
      <c r="D87" s="79"/>
      <c r="H87" s="82">
        <v>0.78502919725083797</v>
      </c>
      <c r="I87" s="83">
        <v>0.31647072509986135</v>
      </c>
      <c r="J87" s="84">
        <f>1-H87-I87</f>
        <v>-0.10149992235069932</v>
      </c>
      <c r="M87" s="77">
        <f>H87*B92+I87*C92+J87*D92</f>
        <v>1.3647710991299253</v>
      </c>
      <c r="N87" s="85">
        <f>H87^2*B93^2+I87^2*C93^2+J87^2*D93^2+2*H87*I87*C84*B93*C93+2*H87*J87*D84*B93*D93+2*I87*J87*D85*C93*D93</f>
        <v>0.68956367136159447</v>
      </c>
      <c r="O87" s="77">
        <f>SQRT(N87)</f>
        <v>0.83039970578125477</v>
      </c>
      <c r="P87" s="77">
        <f>(M87-I69)/O87</f>
        <v>1.6429089384688484</v>
      </c>
      <c r="R87" s="163" t="s">
        <v>63</v>
      </c>
      <c r="S87" s="170">
        <v>0.89558020096752033</v>
      </c>
      <c r="T87" s="171">
        <v>0.22901513818802713</v>
      </c>
      <c r="U87" s="170">
        <f>1-S87-T87</f>
        <v>-0.12459533915554746</v>
      </c>
      <c r="V87" s="134"/>
      <c r="W87" s="174">
        <f>S87*$B$92+T87*$C$92+U87*$D$92</f>
        <v>1.3431706917078072</v>
      </c>
      <c r="X87" s="174">
        <f>S87^2*$B$93^2+T87^2*$C$93^2+U87^2*$D$93^2+2*S87*T87*$C$84*$B$93*$C$93+2*S87*U87*$D$84*$B$93*$D$93+2*T87*U87*$D$85*$C$93*$D$93</f>
        <v>0.67864399906938966</v>
      </c>
      <c r="Y87" s="177">
        <f>SQRT(X87)</f>
        <v>0.82379851849186381</v>
      </c>
    </row>
    <row r="88" spans="1:25" ht="14" thickBot="1">
      <c r="A88" s="86" t="s">
        <v>65</v>
      </c>
      <c r="B88" s="87">
        <v>5.0000000000000001E-4</v>
      </c>
      <c r="C88" s="79"/>
      <c r="D88" s="79"/>
      <c r="R88" s="172" t="s">
        <v>64</v>
      </c>
      <c r="S88" s="167">
        <v>0.78502919725083797</v>
      </c>
      <c r="T88" s="168">
        <v>0.31647072509986135</v>
      </c>
      <c r="U88" s="169">
        <f>1-S88-T88</f>
        <v>-0.10149992235069932</v>
      </c>
      <c r="V88" s="134"/>
      <c r="W88" s="174">
        <f>S88*$B$92+T88*$C$92+U88*$D$92</f>
        <v>1.3647710991299253</v>
      </c>
      <c r="X88" s="174">
        <f>S88^2*$B$93^2+T88^2*$C$93^2+U88^2*$D$93^2+2*S88*T88*$C$84*$B$93*$C$93+2*S88*U88*$D$84*$B$93*$D$93+2*T88*U88*$D$85*$C$93*$D$93</f>
        <v>0.68956367136159447</v>
      </c>
      <c r="Y88" s="177">
        <f>SQRT(X88)</f>
        <v>0.83039970578125477</v>
      </c>
    </row>
    <row r="89" spans="1:25" ht="13">
      <c r="R89" s="134"/>
      <c r="S89" s="157">
        <v>0.60473611039191555</v>
      </c>
      <c r="T89" s="157">
        <v>0.45909568375436582</v>
      </c>
      <c r="U89" s="160">
        <v>-6.3831763363544999E-2</v>
      </c>
      <c r="V89" s="134"/>
      <c r="W89" s="174">
        <f>S89*$B$92+T89*$C$92+U89*$D$92</f>
        <v>1.4000000239538721</v>
      </c>
      <c r="X89" s="174">
        <f>S89^2*$B$93^2+T89^2*$C$93^2+U89^2*$D$93^2+2*S89*T89*$C$84*$B$93*$C$93+2*S89*U89*$D$84*$B$93*$D$93+2*T89*U89*$D$85*$C$93*$D$93</f>
        <v>0.75421917229339164</v>
      </c>
      <c r="Y89" s="177">
        <f>SQRT(X89)</f>
        <v>0.86845792776241704</v>
      </c>
    </row>
    <row r="90" spans="1:25" ht="14" thickBot="1">
      <c r="R90" s="134"/>
      <c r="S90" s="158">
        <v>0.34881930498652225</v>
      </c>
      <c r="T90" s="158">
        <v>0.66155156163796658</v>
      </c>
      <c r="U90" s="161">
        <v>-1.0370831162650591E-2</v>
      </c>
      <c r="V90" s="134"/>
      <c r="W90" s="174">
        <f>S90*$B$92+T90*$C$92+U90*$D$92</f>
        <v>1.4500013999831864</v>
      </c>
      <c r="X90" s="174">
        <f>S90^2*$B$93^2+T90^2*$C$93^2+U90^2*$D$93^2+2*S90*T90*$C$84*$B$93*$C$93+2*S90*U90*$D$84*$B$93*$D$93+2*T90*U90*$D$85*$C$93*$D$93</f>
        <v>0.94570570919056074</v>
      </c>
      <c r="Y90" s="177">
        <f>SQRT(X90)</f>
        <v>0.97247401466083438</v>
      </c>
    </row>
    <row r="91" spans="1:25" ht="19" thickBot="1">
      <c r="A91" s="88"/>
      <c r="B91" s="69" t="s">
        <v>41</v>
      </c>
      <c r="C91" s="69" t="s">
        <v>42</v>
      </c>
      <c r="D91" s="69" t="s">
        <v>43</v>
      </c>
      <c r="H91" s="199" t="s">
        <v>66</v>
      </c>
      <c r="R91" s="95"/>
      <c r="S91" s="158">
        <v>9.2910163378735686E-2</v>
      </c>
      <c r="T91" s="158">
        <v>0.8640010829520991</v>
      </c>
      <c r="U91" s="161">
        <v>4.3088783854481394E-2</v>
      </c>
      <c r="V91" s="134"/>
      <c r="W91" s="174">
        <f>S91*$B$92+T91*$C$92+U91*$D$92</f>
        <v>1.5000014328418065</v>
      </c>
      <c r="X91" s="174">
        <f>S91^2*$B$93^2+T91^2*$C$93^2+U91^2*$D$93^2+2*S91*T91*$C$84*$B$93*$C$93+2*S91*U91*$D$84*$B$93*$D$93+2*T91*U91*$D$85*$C$93*$D$93</f>
        <v>1.2541854163839739</v>
      </c>
      <c r="Y91" s="177">
        <f>SQRT(X91)</f>
        <v>1.1199041996456545</v>
      </c>
    </row>
    <row r="92" spans="1:25" ht="14" thickBot="1">
      <c r="A92" s="89" t="s">
        <v>67</v>
      </c>
      <c r="B92" s="90">
        <f>E71*(SUM(I6:I65))</f>
        <v>1.4099267577514565</v>
      </c>
      <c r="C92" s="91">
        <f>U71*SUM(Y6:Y65)</f>
        <v>1.4809491267805968</v>
      </c>
      <c r="D92" s="45">
        <f>SUM(AM6:AM65)*AI71</f>
        <v>2.0762539595872611</v>
      </c>
      <c r="R92" s="95"/>
      <c r="S92" s="158">
        <v>-0.41890200650444287</v>
      </c>
      <c r="T92" s="158">
        <v>1.2688957378162844</v>
      </c>
      <c r="U92" s="161">
        <v>0.15000629192232307</v>
      </c>
      <c r="V92" s="134"/>
      <c r="W92" s="174">
        <f>S92*$B$92+T92*$C$92+U92*$D$92</f>
        <v>1.6000000446149847</v>
      </c>
      <c r="X92" s="174">
        <f>S92^2*$B$93^2+T92^2*$C$93^2+U92^2*$D$93^2+2*S92*T92*$C$84*$B$93*$C$93+2*S92*U92*$D$84*$B$93*$D$93+2*T92*U92*$D$85*$C$93*$D$93</f>
        <v>2.2221174638551742</v>
      </c>
      <c r="Y92" s="177">
        <f>SQRT(X92)</f>
        <v>1.4906768475612593</v>
      </c>
    </row>
    <row r="93" spans="1:25" ht="15" thickBot="1">
      <c r="A93" s="92" t="s">
        <v>68</v>
      </c>
      <c r="B93" s="93">
        <f>SQRT(C71)</f>
        <v>0.92918266863817556</v>
      </c>
      <c r="C93" s="94">
        <f>SQRT(S71)</f>
        <v>1.0665389639984368</v>
      </c>
      <c r="D93" s="94">
        <f>SQRT(AG71)</f>
        <v>4.0685216048000479</v>
      </c>
      <c r="H93" s="150" t="s">
        <v>147</v>
      </c>
      <c r="I93" s="151"/>
      <c r="J93" s="151"/>
      <c r="K93" s="151"/>
      <c r="L93" s="151"/>
      <c r="M93" s="151"/>
      <c r="N93" s="152"/>
      <c r="R93" s="134"/>
      <c r="S93" s="158">
        <v>-1.4425498580547604</v>
      </c>
      <c r="T93" s="158">
        <v>2.0787041759829461</v>
      </c>
      <c r="U93" s="161">
        <v>0.36384570509670605</v>
      </c>
      <c r="V93" s="134"/>
      <c r="W93" s="174">
        <f>S93*$B$92+T93*$C$92+U93*$D$92</f>
        <v>1.8000015758810068</v>
      </c>
      <c r="X93" s="174">
        <f>S93^2*$B$93^2+T93^2*$C$93^2+U93^2*$D$93^2+2*S93*T93*$C$84*$B$93*$C$93+2*S93*U93*$D$84*$B$93*$D$93+2*T93*U93*$D$85*$C$93*$D$93</f>
        <v>5.5619929654409468</v>
      </c>
      <c r="Y93" s="177">
        <f>SQRT(X93)</f>
        <v>2.358387789452987</v>
      </c>
    </row>
    <row r="94" spans="1:25" ht="15" thickBot="1">
      <c r="H94" s="153" t="s">
        <v>54</v>
      </c>
      <c r="I94" s="154" t="s">
        <v>55</v>
      </c>
      <c r="J94" s="155" t="s">
        <v>56</v>
      </c>
      <c r="K94" s="155" t="s">
        <v>69</v>
      </c>
      <c r="L94" s="154" t="s">
        <v>57</v>
      </c>
      <c r="M94" s="155" t="s">
        <v>58</v>
      </c>
      <c r="N94" s="156" t="s">
        <v>59</v>
      </c>
      <c r="R94" s="134"/>
      <c r="S94" s="159">
        <v>-7.5843765381823509</v>
      </c>
      <c r="T94" s="159">
        <v>6.9375054781121142</v>
      </c>
      <c r="U94" s="162">
        <v>1.6468710845192847</v>
      </c>
      <c r="V94" s="134"/>
      <c r="W94" s="175">
        <f>S94*$B$92+T94*$C$92+U94*$D$92</f>
        <v>2.9999998679630169</v>
      </c>
      <c r="X94" s="175">
        <f>S94^2*$B$93^2+T94^2*$C$93^2+U94^2*$D$93^2+2*S94*T94*$C$84*$B$93*$C$93+2*S94*U94*$D$84*$B$93*$D$93+2*T94*U94*$D$85*$C$93*$D$93</f>
        <v>64.911838269267378</v>
      </c>
      <c r="Y94" s="178">
        <f>SQRT(X94)</f>
        <v>8.0567883346447289</v>
      </c>
    </row>
    <row r="95" spans="1:25" ht="15" thickBot="1">
      <c r="H95" s="145">
        <v>-7.5843765381823509</v>
      </c>
      <c r="I95" s="146">
        <v>6.9375054781121142</v>
      </c>
      <c r="J95" s="146">
        <v>1.6468710845192847</v>
      </c>
      <c r="K95" s="146">
        <f>SUM(H95:J95)</f>
        <v>1.0000000244490479</v>
      </c>
      <c r="L95" s="147">
        <f>H95*$B$92+I95*$C$92+J95*$D$92</f>
        <v>2.9999998679630169</v>
      </c>
      <c r="M95" s="148">
        <f>H95^2*$B$93^2+I95^2*$C$93^2+J95^2*$D$93^2+2*H95*I95*$C$84*$B$93*$C$93+2*H95*J95*$D$84*$B$93*$D$93+2*I95*J95*$D$85*$C$93*$D$93</f>
        <v>64.911838269267378</v>
      </c>
      <c r="N95" s="149">
        <f>SQRT(M95)</f>
        <v>8.0567883346447289</v>
      </c>
      <c r="R95" s="134"/>
      <c r="S95" s="134"/>
      <c r="T95" s="134"/>
      <c r="U95" s="134"/>
      <c r="V95" s="134"/>
      <c r="W95" s="134"/>
      <c r="X95" s="134"/>
      <c r="Y95" s="134"/>
    </row>
    <row r="96" spans="1:25" ht="18">
      <c r="H96" s="95"/>
      <c r="I96" s="95"/>
      <c r="J96" s="95"/>
      <c r="K96" s="95"/>
      <c r="L96" s="135"/>
      <c r="M96" s="95"/>
      <c r="N96" s="95"/>
      <c r="R96" s="134"/>
      <c r="S96" s="134"/>
      <c r="T96" s="134"/>
      <c r="U96" s="134"/>
      <c r="V96" s="134"/>
      <c r="W96" s="134"/>
      <c r="X96" s="136"/>
      <c r="Y96" s="134"/>
    </row>
    <row r="97" spans="8:25" ht="13">
      <c r="R97" s="134"/>
      <c r="S97" s="134"/>
      <c r="T97" s="134"/>
      <c r="U97" s="134"/>
      <c r="V97" s="134"/>
      <c r="W97" s="134"/>
      <c r="X97" s="134"/>
      <c r="Y97" s="134"/>
    </row>
    <row r="98" spans="8:25" ht="13">
      <c r="R98" s="134"/>
      <c r="S98" s="134"/>
      <c r="T98" s="134"/>
      <c r="U98" s="134"/>
      <c r="V98" s="134"/>
      <c r="W98" s="134"/>
      <c r="X98" s="134"/>
      <c r="Y98" s="134"/>
    </row>
    <row r="99" spans="8:25" ht="13">
      <c r="R99" s="134"/>
      <c r="S99" s="134"/>
      <c r="T99" s="134"/>
      <c r="U99" s="134"/>
      <c r="V99" s="134"/>
      <c r="W99" s="134"/>
      <c r="X99" s="134"/>
      <c r="Y99" s="134"/>
    </row>
    <row r="100" spans="8:25" ht="13">
      <c r="R100" s="134"/>
      <c r="S100" s="134"/>
      <c r="T100" s="134"/>
      <c r="U100" s="134"/>
      <c r="V100" s="134"/>
      <c r="W100" s="134"/>
      <c r="X100" s="134"/>
      <c r="Y100" s="134"/>
    </row>
    <row r="101" spans="8:25" ht="14" thickBot="1">
      <c r="R101" s="134"/>
      <c r="S101" s="134"/>
      <c r="T101" s="134"/>
      <c r="U101" s="134"/>
      <c r="V101" s="134"/>
      <c r="W101" s="134"/>
      <c r="X101" s="134"/>
      <c r="Y101" s="134"/>
    </row>
    <row r="102" spans="8:25" ht="14" thickBot="1">
      <c r="R102" s="134"/>
      <c r="S102" s="163" t="s">
        <v>54</v>
      </c>
      <c r="T102" s="163" t="s">
        <v>55</v>
      </c>
      <c r="U102" s="164" t="s">
        <v>56</v>
      </c>
      <c r="V102" s="134"/>
      <c r="W102" s="179" t="s">
        <v>57</v>
      </c>
      <c r="X102" s="179" t="s">
        <v>58</v>
      </c>
      <c r="Y102" s="194" t="s">
        <v>59</v>
      </c>
    </row>
    <row r="103" spans="8:25" ht="14" thickBot="1">
      <c r="R103" s="185" t="s">
        <v>70</v>
      </c>
      <c r="S103" s="186"/>
      <c r="T103" s="186"/>
      <c r="U103" s="186"/>
      <c r="V103" s="186"/>
      <c r="W103" s="195">
        <v>5.0000000000000001E-4</v>
      </c>
      <c r="X103" s="195"/>
      <c r="Y103" s="187">
        <v>0</v>
      </c>
    </row>
    <row r="104" spans="8:25" ht="14" thickBot="1">
      <c r="H104" s="68"/>
      <c r="R104" s="185" t="s">
        <v>64</v>
      </c>
      <c r="S104" s="188">
        <v>0.78502919725083797</v>
      </c>
      <c r="T104" s="189">
        <v>0.31647072509986135</v>
      </c>
      <c r="U104" s="190">
        <f>1-S104-T104</f>
        <v>-0.10149992235069932</v>
      </c>
      <c r="V104" s="186"/>
      <c r="W104" s="195">
        <f>S104*$B$92+T104*$C$92+U104*$D$92</f>
        <v>1.3647710991299253</v>
      </c>
      <c r="X104" s="195">
        <f>S104^2*$B$93^2+T104^2*$C$93^2+U104^2*$D$93^2+2*S104*T104*$C$84*$B$93*$C$93+2*S104*U104*$D$84*$B$93*$D$93+2*T104*U104*$D$85*$C$93*$D$93</f>
        <v>0.68956367136159447</v>
      </c>
      <c r="Y104" s="187">
        <f>SQRT(X104)</f>
        <v>0.83039970578125477</v>
      </c>
    </row>
    <row r="105" spans="8:25" ht="14" thickBot="1">
      <c r="R105" s="185" t="s">
        <v>71</v>
      </c>
      <c r="S105" s="186"/>
      <c r="T105" s="186"/>
      <c r="U105" s="186"/>
      <c r="V105" s="186"/>
      <c r="W105" s="195">
        <f>X109*Y105+X110</f>
        <v>3.2863178769376971</v>
      </c>
      <c r="X105" s="195"/>
      <c r="Y105" s="187">
        <v>2</v>
      </c>
    </row>
    <row r="106" spans="8:25" ht="13">
      <c r="R106" s="182"/>
      <c r="S106" s="191"/>
      <c r="T106" s="191"/>
      <c r="U106" s="191"/>
      <c r="V106" s="191"/>
      <c r="W106" s="191"/>
      <c r="X106" s="191"/>
      <c r="Y106" s="192"/>
    </row>
    <row r="107" spans="8:25" ht="13">
      <c r="R107" s="182"/>
      <c r="S107" s="191"/>
      <c r="T107" s="191"/>
      <c r="U107" s="191"/>
      <c r="V107" s="191"/>
      <c r="W107" s="191"/>
      <c r="X107" s="191"/>
      <c r="Y107" s="192"/>
    </row>
    <row r="108" spans="8:25" ht="14" thickBot="1">
      <c r="R108" s="182"/>
      <c r="S108" s="191"/>
      <c r="T108" s="191"/>
      <c r="U108" s="191"/>
      <c r="V108" s="191"/>
      <c r="W108" s="191"/>
      <c r="X108" s="191"/>
      <c r="Y108" s="192"/>
    </row>
    <row r="109" spans="8:25" ht="15.75" customHeight="1" thickBot="1">
      <c r="R109" s="182"/>
      <c r="S109" s="183"/>
      <c r="T109" s="183"/>
      <c r="U109" s="183"/>
      <c r="V109" s="183"/>
      <c r="W109" s="185" t="s">
        <v>72</v>
      </c>
      <c r="X109" s="186">
        <f>(W104-W103)/(Y104-Y103)</f>
        <v>1.6429089384688484</v>
      </c>
      <c r="Y109" s="187"/>
    </row>
    <row r="110" spans="8:25" ht="15.75" customHeight="1" thickBot="1">
      <c r="R110" s="184"/>
      <c r="S110" s="144"/>
      <c r="T110" s="144"/>
      <c r="U110" s="144"/>
      <c r="V110" s="144"/>
      <c r="W110" s="185" t="s">
        <v>73</v>
      </c>
      <c r="X110" s="186">
        <f>W104-X109*Y104</f>
        <v>4.9999999999994493E-4</v>
      </c>
      <c r="Y110" s="187"/>
    </row>
    <row r="111" spans="8:25" ht="15.75" customHeight="1">
      <c r="R111" s="181"/>
      <c r="S111" s="181"/>
      <c r="T111" s="181"/>
      <c r="U111" s="181"/>
      <c r="V111" s="181"/>
      <c r="W111" s="193"/>
      <c r="X111" s="193"/>
      <c r="Y111" s="193"/>
    </row>
    <row r="112" spans="8:25" ht="15.75" customHeight="1">
      <c r="R112" s="181"/>
      <c r="S112" s="181"/>
      <c r="T112" s="181"/>
      <c r="U112" s="181"/>
      <c r="V112" s="181"/>
      <c r="W112" s="193"/>
      <c r="X112" s="193"/>
      <c r="Y112" s="193"/>
    </row>
    <row r="113" spans="18:25" ht="15.75" customHeight="1">
      <c r="R113" s="181"/>
      <c r="S113" s="181"/>
      <c r="T113" s="181"/>
      <c r="U113" s="181"/>
      <c r="V113" s="181"/>
      <c r="W113" s="193"/>
      <c r="X113" s="193"/>
      <c r="Y113" s="193"/>
    </row>
  </sheetData>
  <mergeCells count="9">
    <mergeCell ref="H93:N93"/>
    <mergeCell ref="AE2:AO2"/>
    <mergeCell ref="A69:F69"/>
    <mergeCell ref="Q69:V69"/>
    <mergeCell ref="AE69:AJ69"/>
    <mergeCell ref="M76:P76"/>
    <mergeCell ref="M85:P85"/>
    <mergeCell ref="A2:K2"/>
    <mergeCell ref="Q2:A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162"/>
  <sheetViews>
    <sheetView workbookViewId="0">
      <selection activeCell="I139" sqref="I139"/>
    </sheetView>
  </sheetViews>
  <sheetFormatPr baseColWidth="10" defaultColWidth="14.5" defaultRowHeight="15.75" customHeight="1"/>
  <cols>
    <col min="1" max="1" width="20.5" customWidth="1"/>
    <col min="3" max="3" width="15.33203125" customWidth="1"/>
    <col min="4" max="4" width="19.5" customWidth="1"/>
    <col min="6" max="6" width="29" customWidth="1"/>
    <col min="7" max="7" width="16.5" customWidth="1"/>
    <col min="8" max="8" width="20.5" customWidth="1"/>
    <col min="9" max="9" width="22.83203125" customWidth="1"/>
    <col min="15" max="15" width="20" customWidth="1"/>
    <col min="16" max="16" width="23.6640625" customWidth="1"/>
    <col min="17" max="17" width="19.1640625" customWidth="1"/>
    <col min="19" max="19" width="17.1640625" customWidth="1"/>
    <col min="20" max="20" width="17" customWidth="1"/>
    <col min="22" max="22" width="18.5" customWidth="1"/>
    <col min="35" max="35" width="15.83203125" customWidth="1"/>
    <col min="37" max="37" width="16.83203125" customWidth="1"/>
    <col min="41" max="44" width="22" customWidth="1"/>
  </cols>
  <sheetData>
    <row r="1" spans="1:44" ht="15.75" customHeight="1" thickBot="1">
      <c r="A1" s="1"/>
      <c r="N1" s="114"/>
      <c r="AA1" s="1"/>
    </row>
    <row r="2" spans="1:44" ht="15.75" customHeight="1" thickBot="1">
      <c r="A2" s="238" t="s">
        <v>74</v>
      </c>
      <c r="B2" s="239"/>
      <c r="C2" s="239"/>
      <c r="D2" s="239"/>
      <c r="E2" s="239"/>
      <c r="F2" s="239"/>
      <c r="G2" s="239"/>
      <c r="H2" s="239"/>
      <c r="I2" s="239"/>
      <c r="J2" s="239"/>
      <c r="K2" s="240"/>
      <c r="N2" s="235" t="s">
        <v>75</v>
      </c>
      <c r="O2" s="236"/>
      <c r="P2" s="236"/>
      <c r="Q2" s="236"/>
      <c r="R2" s="236"/>
      <c r="S2" s="236"/>
      <c r="T2" s="236"/>
      <c r="U2" s="236"/>
      <c r="V2" s="236"/>
      <c r="W2" s="236"/>
      <c r="X2" s="237"/>
      <c r="AA2" s="235" t="s">
        <v>17</v>
      </c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7"/>
    </row>
    <row r="3" spans="1:44" ht="15.75" customHeight="1" thickBot="1">
      <c r="A3" s="228" t="s">
        <v>0</v>
      </c>
      <c r="B3" s="228" t="s">
        <v>1</v>
      </c>
      <c r="C3" s="228" t="s">
        <v>2</v>
      </c>
      <c r="D3" s="228" t="s">
        <v>3</v>
      </c>
      <c r="E3" s="228" t="s">
        <v>4</v>
      </c>
      <c r="F3" s="228" t="s">
        <v>5</v>
      </c>
      <c r="G3" s="228" t="s">
        <v>6</v>
      </c>
      <c r="H3" s="228" t="s">
        <v>47</v>
      </c>
      <c r="I3" s="228" t="s">
        <v>14</v>
      </c>
      <c r="J3" s="228" t="s">
        <v>76</v>
      </c>
      <c r="K3" s="229" t="s">
        <v>77</v>
      </c>
      <c r="N3" s="226" t="s">
        <v>0</v>
      </c>
      <c r="O3" s="226" t="s">
        <v>1</v>
      </c>
      <c r="P3" s="226" t="s">
        <v>2</v>
      </c>
      <c r="Q3" s="226" t="s">
        <v>3</v>
      </c>
      <c r="R3" s="226" t="s">
        <v>4</v>
      </c>
      <c r="S3" s="226" t="s">
        <v>5</v>
      </c>
      <c r="T3" s="226" t="s">
        <v>6</v>
      </c>
      <c r="U3" s="226" t="s">
        <v>47</v>
      </c>
      <c r="V3" s="226" t="s">
        <v>14</v>
      </c>
      <c r="W3" s="226" t="s">
        <v>78</v>
      </c>
      <c r="X3" s="227" t="s">
        <v>79</v>
      </c>
      <c r="AA3" s="246" t="s">
        <v>0</v>
      </c>
      <c r="AB3" s="246" t="s">
        <v>1</v>
      </c>
      <c r="AC3" s="246" t="s">
        <v>2</v>
      </c>
      <c r="AD3" s="246" t="s">
        <v>3</v>
      </c>
      <c r="AE3" s="246" t="s">
        <v>4</v>
      </c>
      <c r="AF3" s="246" t="s">
        <v>5</v>
      </c>
      <c r="AG3" s="247" t="s">
        <v>6</v>
      </c>
      <c r="AH3" s="248" t="s">
        <v>47</v>
      </c>
      <c r="AI3" s="248" t="s">
        <v>80</v>
      </c>
      <c r="AJ3" s="248" t="s">
        <v>76</v>
      </c>
      <c r="AK3" s="248" t="s">
        <v>81</v>
      </c>
      <c r="AL3" s="248" t="s">
        <v>77</v>
      </c>
      <c r="AM3" s="248" t="s">
        <v>82</v>
      </c>
      <c r="AN3" s="245"/>
      <c r="AO3" s="244" t="s">
        <v>83</v>
      </c>
      <c r="AP3" s="244" t="s">
        <v>84</v>
      </c>
      <c r="AQ3" s="244" t="s">
        <v>85</v>
      </c>
      <c r="AR3" s="244" t="s">
        <v>86</v>
      </c>
    </row>
    <row r="4" spans="1:44" ht="15.75" customHeight="1">
      <c r="A4" s="211"/>
      <c r="B4" s="214"/>
      <c r="C4" s="214"/>
      <c r="D4" s="214"/>
      <c r="E4" s="214"/>
      <c r="F4" s="214"/>
      <c r="G4" s="214"/>
      <c r="H4" s="218"/>
      <c r="I4" s="218"/>
      <c r="J4" s="218"/>
      <c r="K4" s="222"/>
      <c r="N4" s="207"/>
      <c r="O4" s="230"/>
      <c r="P4" s="230"/>
      <c r="Q4" s="230"/>
      <c r="R4" s="230"/>
      <c r="S4" s="230"/>
      <c r="T4" s="230"/>
      <c r="U4" s="231"/>
      <c r="V4" s="231"/>
      <c r="W4" s="231"/>
      <c r="X4" s="203"/>
      <c r="AA4" s="9"/>
      <c r="AB4" s="9"/>
      <c r="AC4" s="10"/>
      <c r="AD4" s="9"/>
      <c r="AE4" s="9"/>
      <c r="AF4" s="9"/>
      <c r="AG4" s="241"/>
      <c r="AH4" s="231"/>
      <c r="AI4" s="231"/>
      <c r="AJ4" s="231"/>
      <c r="AK4" s="231"/>
      <c r="AL4" s="231"/>
      <c r="AM4" s="231"/>
      <c r="AO4" s="231"/>
      <c r="AP4" s="231"/>
      <c r="AQ4" s="231"/>
      <c r="AR4" s="231"/>
    </row>
    <row r="5" spans="1:44" ht="15.75" customHeight="1">
      <c r="A5" s="212">
        <v>42674</v>
      </c>
      <c r="B5" s="215">
        <v>28.412500000000001</v>
      </c>
      <c r="C5" s="215">
        <v>28.557500999999998</v>
      </c>
      <c r="D5" s="215">
        <v>28.299999</v>
      </c>
      <c r="E5" s="215">
        <v>28.385000000000002</v>
      </c>
      <c r="F5" s="215">
        <v>26.581806</v>
      </c>
      <c r="G5" s="215">
        <v>105677600</v>
      </c>
      <c r="H5" s="219"/>
      <c r="I5" s="219"/>
      <c r="J5" s="219"/>
      <c r="K5" s="223"/>
      <c r="N5" s="207">
        <v>42674</v>
      </c>
      <c r="O5" s="230">
        <v>795.46997099999999</v>
      </c>
      <c r="P5" s="230">
        <v>796.85998500000005</v>
      </c>
      <c r="Q5" s="230">
        <v>784</v>
      </c>
      <c r="R5" s="230">
        <v>784.53997800000002</v>
      </c>
      <c r="S5" s="230">
        <v>784.53997800000002</v>
      </c>
      <c r="T5" s="230">
        <v>2427300</v>
      </c>
      <c r="U5" s="231"/>
      <c r="V5" s="231"/>
      <c r="W5" s="231"/>
      <c r="X5" s="203"/>
      <c r="AA5" s="12">
        <v>42674</v>
      </c>
      <c r="AB5" s="13">
        <v>212.929993</v>
      </c>
      <c r="AC5" s="14">
        <v>213.19000199999999</v>
      </c>
      <c r="AD5" s="13">
        <v>212.36000100000001</v>
      </c>
      <c r="AE5" s="13">
        <v>212.550003</v>
      </c>
      <c r="AF5" s="13">
        <v>194.072723</v>
      </c>
      <c r="AG5" s="242">
        <v>61272500</v>
      </c>
      <c r="AH5" s="230"/>
      <c r="AI5" s="230"/>
      <c r="AJ5" s="230"/>
      <c r="AK5" s="230"/>
      <c r="AL5" s="230"/>
      <c r="AM5" s="230"/>
      <c r="AN5" s="1"/>
      <c r="AO5" s="230"/>
      <c r="AP5" s="230"/>
      <c r="AQ5" s="231"/>
      <c r="AR5" s="231"/>
    </row>
    <row r="6" spans="1:44" ht="15.75" customHeight="1">
      <c r="A6" s="212">
        <v>42704</v>
      </c>
      <c r="B6" s="215">
        <v>27.9</v>
      </c>
      <c r="C6" s="215">
        <v>28.049999</v>
      </c>
      <c r="D6" s="215">
        <v>27.567499000000002</v>
      </c>
      <c r="E6" s="215">
        <v>27.629999000000002</v>
      </c>
      <c r="F6" s="215">
        <v>26.007618000000001</v>
      </c>
      <c r="G6" s="215">
        <v>144649200</v>
      </c>
      <c r="H6" s="220">
        <f t="shared" ref="H6:H65" si="0">(F6-F5)/F5</f>
        <v>-2.1600789652892638E-2</v>
      </c>
      <c r="I6" s="220">
        <f t="shared" ref="I6:I65" si="1">POWER(H6+1,12)</f>
        <v>0.76947253346304234</v>
      </c>
      <c r="J6" s="220">
        <f t="shared" ref="J6:J65" si="2">I6-$B$84</f>
        <v>-1.3888509476158937</v>
      </c>
      <c r="K6" s="224">
        <f t="shared" ref="K6:K65" si="3">H6-$B$73</f>
        <v>-5.4294104142978895E-2</v>
      </c>
      <c r="N6" s="207">
        <v>42704</v>
      </c>
      <c r="O6" s="230">
        <v>770.07000700000003</v>
      </c>
      <c r="P6" s="230">
        <v>772.98999000000003</v>
      </c>
      <c r="Q6" s="230">
        <v>754.830017</v>
      </c>
      <c r="R6" s="230">
        <v>758.03997800000002</v>
      </c>
      <c r="S6" s="230">
        <v>758.03997800000002</v>
      </c>
      <c r="T6" s="230">
        <v>2392900</v>
      </c>
      <c r="U6" s="232">
        <f t="shared" ref="U6:U65" si="4">(S6-S5)/S5</f>
        <v>-3.3777756064841347E-2</v>
      </c>
      <c r="V6" s="232">
        <f t="shared" ref="V6:V65" si="5">POWER(U6+1,12)</f>
        <v>0.66210120271069794</v>
      </c>
      <c r="W6" s="232">
        <f t="shared" ref="W6:W65" si="6">V6-$C$84</f>
        <v>-1.0317687213537647</v>
      </c>
      <c r="X6" s="142">
        <f t="shared" ref="X6:X65" si="7">U6-$C$73</f>
        <v>-5.8192305285817439E-2</v>
      </c>
      <c r="AA6" s="12">
        <v>42704</v>
      </c>
      <c r="AB6" s="13">
        <v>221.63000500000001</v>
      </c>
      <c r="AC6" s="14">
        <v>221.820007</v>
      </c>
      <c r="AD6" s="13">
        <v>220.30999800000001</v>
      </c>
      <c r="AE6" s="13">
        <v>220.38000500000001</v>
      </c>
      <c r="AF6" s="13">
        <v>201.222092</v>
      </c>
      <c r="AG6" s="242">
        <v>113291800</v>
      </c>
      <c r="AH6" s="230">
        <f t="shared" ref="AH6:AH65" si="8">(AF6-AF5)/AF5</f>
        <v>3.6838608174730496E-2</v>
      </c>
      <c r="AI6" s="230">
        <f t="shared" ref="AI6:AI65" si="9">POWER(AH6+1,12)</f>
        <v>1.5435969965642482</v>
      </c>
      <c r="AJ6" s="230">
        <f t="shared" ref="AJ6:AJ65" si="10">AI6-$D$84</f>
        <v>0.20049473801540407</v>
      </c>
      <c r="AK6" s="230">
        <f t="shared" ref="AK6:AK65" si="11">POWER(AJ6,2)</f>
        <v>4.0198139971865512E-2</v>
      </c>
      <c r="AL6" s="230">
        <f t="shared" ref="AL6:AL65" si="12">AH6-$D$73</f>
        <v>2.1420031473508228E-2</v>
      </c>
      <c r="AM6" s="230">
        <f t="shared" ref="AM6:AM65" si="13">POWER(AL6,2)</f>
        <v>4.588177483260831E-4</v>
      </c>
      <c r="AN6" s="1"/>
      <c r="AO6" s="230">
        <f t="shared" ref="AO6:AO65" si="14">J6*AJ6</f>
        <v>-0.27845730688469428</v>
      </c>
      <c r="AP6" s="230">
        <f t="shared" ref="AP6:AP65" si="15">K6*AL6</f>
        <v>-1.1629814195685414E-3</v>
      </c>
      <c r="AQ6" s="232">
        <f t="shared" ref="AQ6:AQ65" si="16">W6*AJ6</f>
        <v>-0.20686419948031151</v>
      </c>
      <c r="AR6" s="232">
        <f t="shared" ref="AR6:AR65" si="17">X6*AL6</f>
        <v>-1.2464810107382087E-3</v>
      </c>
    </row>
    <row r="7" spans="1:44" ht="15.75" customHeight="1">
      <c r="A7" s="212">
        <v>42734</v>
      </c>
      <c r="B7" s="215">
        <v>29.162500000000001</v>
      </c>
      <c r="C7" s="215">
        <v>29.299999</v>
      </c>
      <c r="D7" s="215">
        <v>28.857500000000002</v>
      </c>
      <c r="E7" s="215">
        <v>28.954999999999998</v>
      </c>
      <c r="F7" s="215">
        <v>27.254814</v>
      </c>
      <c r="G7" s="215">
        <v>122345200</v>
      </c>
      <c r="H7" s="220">
        <f t="shared" si="0"/>
        <v>4.7955026100429454E-2</v>
      </c>
      <c r="I7" s="220">
        <f t="shared" si="1"/>
        <v>1.7543318135848134</v>
      </c>
      <c r="J7" s="220">
        <f t="shared" si="2"/>
        <v>-0.40399166749412263</v>
      </c>
      <c r="K7" s="224">
        <f t="shared" si="3"/>
        <v>1.5261711610343197E-2</v>
      </c>
      <c r="N7" s="207">
        <v>42734</v>
      </c>
      <c r="O7" s="230">
        <v>782.75</v>
      </c>
      <c r="P7" s="230">
        <v>782.78002900000001</v>
      </c>
      <c r="Q7" s="230">
        <v>770.40997300000004</v>
      </c>
      <c r="R7" s="230">
        <v>771.82000700000003</v>
      </c>
      <c r="S7" s="230">
        <v>771.82000700000003</v>
      </c>
      <c r="T7" s="230">
        <v>1770000</v>
      </c>
      <c r="U7" s="232">
        <f t="shared" si="4"/>
        <v>1.8178499023701906E-2</v>
      </c>
      <c r="V7" s="232">
        <f t="shared" si="5"/>
        <v>1.2413294561246437</v>
      </c>
      <c r="W7" s="232">
        <f t="shared" si="6"/>
        <v>-0.45254046793981884</v>
      </c>
      <c r="X7" s="142">
        <f t="shared" si="7"/>
        <v>-6.2360501972741865E-3</v>
      </c>
      <c r="AA7" s="12">
        <v>42734</v>
      </c>
      <c r="AB7" s="13">
        <v>224.729996</v>
      </c>
      <c r="AC7" s="14">
        <v>224.83000200000001</v>
      </c>
      <c r="AD7" s="13">
        <v>222.729996</v>
      </c>
      <c r="AE7" s="13">
        <v>223.529999</v>
      </c>
      <c r="AF7" s="13">
        <v>205.30122399999999</v>
      </c>
      <c r="AG7" s="242">
        <v>108998300</v>
      </c>
      <c r="AH7" s="230">
        <f t="shared" si="8"/>
        <v>2.0271790037845284E-2</v>
      </c>
      <c r="AI7" s="230">
        <f t="shared" si="9"/>
        <v>1.2723029839440689</v>
      </c>
      <c r="AJ7" s="230">
        <f t="shared" si="10"/>
        <v>-7.0799274604775198E-2</v>
      </c>
      <c r="AK7" s="230">
        <f t="shared" si="11"/>
        <v>5.0125372845623659E-3</v>
      </c>
      <c r="AL7" s="230">
        <f t="shared" si="12"/>
        <v>4.8532133366230162E-3</v>
      </c>
      <c r="AM7" s="230">
        <f t="shared" si="13"/>
        <v>2.3553679690775511E-5</v>
      </c>
      <c r="AN7" s="1"/>
      <c r="AO7" s="230">
        <f t="shared" si="14"/>
        <v>2.8602317004957422E-2</v>
      </c>
      <c r="AP7" s="230">
        <f t="shared" si="15"/>
        <v>7.4068342327011935E-5</v>
      </c>
      <c r="AQ7" s="232">
        <f t="shared" si="16"/>
        <v>3.2039536859444703E-2</v>
      </c>
      <c r="AR7" s="232">
        <f t="shared" si="17"/>
        <v>-3.0264881985261674E-5</v>
      </c>
    </row>
    <row r="8" spans="1:44" ht="15.75" customHeight="1">
      <c r="A8" s="212">
        <v>42766</v>
      </c>
      <c r="B8" s="215">
        <v>30.287500000000001</v>
      </c>
      <c r="C8" s="215">
        <v>30.3475</v>
      </c>
      <c r="D8" s="215">
        <v>30.155000999999999</v>
      </c>
      <c r="E8" s="215">
        <v>30.337499999999999</v>
      </c>
      <c r="F8" s="215">
        <v>28.556132999999999</v>
      </c>
      <c r="G8" s="215">
        <v>196804000</v>
      </c>
      <c r="H8" s="220">
        <f t="shared" si="0"/>
        <v>4.7746390784394986E-2</v>
      </c>
      <c r="I8" s="220">
        <f t="shared" si="1"/>
        <v>1.7501452019709505</v>
      </c>
      <c r="J8" s="220">
        <f t="shared" si="2"/>
        <v>-0.40817827910798554</v>
      </c>
      <c r="K8" s="224">
        <f t="shared" si="3"/>
        <v>1.5053076294308729E-2</v>
      </c>
      <c r="N8" s="207">
        <v>42766</v>
      </c>
      <c r="O8" s="230">
        <v>796.85998500000005</v>
      </c>
      <c r="P8" s="230">
        <v>801.25</v>
      </c>
      <c r="Q8" s="230">
        <v>790.52002000000005</v>
      </c>
      <c r="R8" s="230">
        <v>796.78997800000002</v>
      </c>
      <c r="S8" s="230">
        <v>796.78997800000002</v>
      </c>
      <c r="T8" s="230">
        <v>2160600</v>
      </c>
      <c r="U8" s="232">
        <f t="shared" si="4"/>
        <v>3.23520649549578E-2</v>
      </c>
      <c r="V8" s="232">
        <f t="shared" si="5"/>
        <v>1.4653250355424952</v>
      </c>
      <c r="W8" s="232">
        <f t="shared" si="6"/>
        <v>-0.22854488852196742</v>
      </c>
      <c r="X8" s="142">
        <f t="shared" si="7"/>
        <v>7.9375157339817079E-3</v>
      </c>
      <c r="AA8" s="12">
        <v>42766</v>
      </c>
      <c r="AB8" s="13">
        <v>226.979996</v>
      </c>
      <c r="AC8" s="14">
        <v>227.60000600000001</v>
      </c>
      <c r="AD8" s="13">
        <v>226.320007</v>
      </c>
      <c r="AE8" s="13">
        <v>227.529999</v>
      </c>
      <c r="AF8" s="13">
        <v>208.97500600000001</v>
      </c>
      <c r="AG8" s="242">
        <v>75880800</v>
      </c>
      <c r="AH8" s="230">
        <f t="shared" si="8"/>
        <v>1.7894593750692966E-2</v>
      </c>
      <c r="AI8" s="230">
        <f t="shared" si="9"/>
        <v>1.2371822853596126</v>
      </c>
      <c r="AJ8" s="230">
        <f t="shared" si="10"/>
        <v>-0.10591997318923152</v>
      </c>
      <c r="AK8" s="230">
        <f t="shared" si="11"/>
        <v>1.1219040720407523E-2</v>
      </c>
      <c r="AL8" s="230">
        <f t="shared" si="12"/>
        <v>2.4760170494706989E-3</v>
      </c>
      <c r="AM8" s="230">
        <f t="shared" si="13"/>
        <v>6.1306604292695851E-6</v>
      </c>
      <c r="AN8" s="1"/>
      <c r="AO8" s="230">
        <f t="shared" si="14"/>
        <v>4.323423237954449E-2</v>
      </c>
      <c r="AP8" s="230">
        <f t="shared" si="15"/>
        <v>3.7271673551691617E-5</v>
      </c>
      <c r="AQ8" s="232">
        <f t="shared" si="16"/>
        <v>2.4207468464782694E-2</v>
      </c>
      <c r="AR8" s="232">
        <f t="shared" si="17"/>
        <v>1.9653424287780636E-5</v>
      </c>
    </row>
    <row r="9" spans="1:44" ht="15.75" customHeight="1">
      <c r="A9" s="212">
        <v>42794</v>
      </c>
      <c r="B9" s="215">
        <v>34.270000000000003</v>
      </c>
      <c r="C9" s="215">
        <v>34.360000999999997</v>
      </c>
      <c r="D9" s="215">
        <v>34.174999</v>
      </c>
      <c r="E9" s="215">
        <v>34.247501</v>
      </c>
      <c r="F9" s="215">
        <v>32.376316000000003</v>
      </c>
      <c r="G9" s="215">
        <v>93931600</v>
      </c>
      <c r="H9" s="220">
        <f t="shared" si="0"/>
        <v>0.1337780223953994</v>
      </c>
      <c r="I9" s="220">
        <f t="shared" si="1"/>
        <v>4.5116604855762805</v>
      </c>
      <c r="J9" s="220">
        <f t="shared" si="2"/>
        <v>2.3533370044973445</v>
      </c>
      <c r="K9" s="224">
        <f t="shared" si="3"/>
        <v>0.10108470790531315</v>
      </c>
      <c r="N9" s="207">
        <v>42794</v>
      </c>
      <c r="O9" s="230">
        <v>825.60998500000005</v>
      </c>
      <c r="P9" s="230">
        <v>828.53997800000002</v>
      </c>
      <c r="Q9" s="230">
        <v>820.20001200000002</v>
      </c>
      <c r="R9" s="230">
        <v>823.21002199999998</v>
      </c>
      <c r="S9" s="230">
        <v>823.21002199999998</v>
      </c>
      <c r="T9" s="230">
        <v>2260800</v>
      </c>
      <c r="U9" s="232">
        <f t="shared" si="4"/>
        <v>3.315810279933009E-2</v>
      </c>
      <c r="V9" s="232">
        <f t="shared" si="5"/>
        <v>1.4791132696388507</v>
      </c>
      <c r="W9" s="232">
        <f t="shared" si="6"/>
        <v>-0.21475665442561187</v>
      </c>
      <c r="X9" s="142">
        <f t="shared" si="7"/>
        <v>8.7435535783539978E-3</v>
      </c>
      <c r="AA9" s="12">
        <v>42794</v>
      </c>
      <c r="AB9" s="13">
        <v>236.66999799999999</v>
      </c>
      <c r="AC9" s="14">
        <v>236.949997</v>
      </c>
      <c r="AD9" s="13">
        <v>236.020004</v>
      </c>
      <c r="AE9" s="13">
        <v>236.470001</v>
      </c>
      <c r="AF9" s="13">
        <v>217.18597399999999</v>
      </c>
      <c r="AG9" s="242">
        <v>96961900</v>
      </c>
      <c r="AH9" s="230">
        <f t="shared" si="8"/>
        <v>3.9291627057065279E-2</v>
      </c>
      <c r="AI9" s="230">
        <f t="shared" si="9"/>
        <v>1.587995039384968</v>
      </c>
      <c r="AJ9" s="230">
        <f t="shared" si="10"/>
        <v>0.24489278083612387</v>
      </c>
      <c r="AK9" s="230">
        <f t="shared" si="11"/>
        <v>5.9972474105649799E-2</v>
      </c>
      <c r="AL9" s="230">
        <f t="shared" si="12"/>
        <v>2.3873050355843011E-2</v>
      </c>
      <c r="AM9" s="230">
        <f t="shared" si="13"/>
        <v>5.6992253329261617E-4</v>
      </c>
      <c r="AN9" s="1"/>
      <c r="AO9" s="230">
        <f t="shared" si="14"/>
        <v>0.57631524327590844</v>
      </c>
      <c r="AP9" s="230">
        <f t="shared" si="15"/>
        <v>2.4132003220292231E-3</v>
      </c>
      <c r="AQ9" s="232">
        <f t="shared" si="16"/>
        <v>-5.2592354305350558E-2</v>
      </c>
      <c r="AR9" s="232">
        <f t="shared" si="17"/>
        <v>2.0873529486505635E-4</v>
      </c>
    </row>
    <row r="10" spans="1:44" ht="15.75" customHeight="1">
      <c r="A10" s="212">
        <v>42825</v>
      </c>
      <c r="B10" s="215">
        <v>35.93</v>
      </c>
      <c r="C10" s="215">
        <v>36.067501</v>
      </c>
      <c r="D10" s="215">
        <v>35.752499</v>
      </c>
      <c r="E10" s="215">
        <v>35.915000999999997</v>
      </c>
      <c r="F10" s="215">
        <v>33.952702000000002</v>
      </c>
      <c r="G10" s="215">
        <v>78646800</v>
      </c>
      <c r="H10" s="220">
        <f t="shared" si="0"/>
        <v>4.8689480297881921E-2</v>
      </c>
      <c r="I10" s="220">
        <f t="shared" si="1"/>
        <v>1.7691429981454381</v>
      </c>
      <c r="J10" s="220">
        <f t="shared" si="2"/>
        <v>-0.38918048293349794</v>
      </c>
      <c r="K10" s="224">
        <f t="shared" si="3"/>
        <v>1.5996165807795663E-2</v>
      </c>
      <c r="N10" s="207">
        <v>42825</v>
      </c>
      <c r="O10" s="230">
        <v>828.96997099999999</v>
      </c>
      <c r="P10" s="230">
        <v>831.64001499999995</v>
      </c>
      <c r="Q10" s="230">
        <v>827.39001499999995</v>
      </c>
      <c r="R10" s="230">
        <v>829.55999799999995</v>
      </c>
      <c r="S10" s="230">
        <v>829.55999799999995</v>
      </c>
      <c r="T10" s="230">
        <v>1401900</v>
      </c>
      <c r="U10" s="232">
        <f t="shared" si="4"/>
        <v>7.7136767414135903E-3</v>
      </c>
      <c r="V10" s="232">
        <f t="shared" si="5"/>
        <v>1.0965939219797887</v>
      </c>
      <c r="W10" s="232">
        <f t="shared" si="6"/>
        <v>-0.59727600208467391</v>
      </c>
      <c r="X10" s="142">
        <f t="shared" si="7"/>
        <v>-1.6700872479562503E-2</v>
      </c>
      <c r="AA10" s="12">
        <v>42825</v>
      </c>
      <c r="AB10" s="13">
        <v>235.89999399999999</v>
      </c>
      <c r="AC10" s="14">
        <v>236.509995</v>
      </c>
      <c r="AD10" s="13">
        <v>235.679993</v>
      </c>
      <c r="AE10" s="13">
        <v>235.740005</v>
      </c>
      <c r="AF10" s="13">
        <v>217.45744300000001</v>
      </c>
      <c r="AG10" s="242">
        <v>73733100</v>
      </c>
      <c r="AH10" s="230">
        <f t="shared" si="8"/>
        <v>1.2499379909313324E-3</v>
      </c>
      <c r="AI10" s="230">
        <f t="shared" si="9"/>
        <v>1.015102801494167</v>
      </c>
      <c r="AJ10" s="230">
        <f t="shared" si="10"/>
        <v>-0.32799945705467715</v>
      </c>
      <c r="AK10" s="230">
        <f t="shared" si="11"/>
        <v>0.107583643828163</v>
      </c>
      <c r="AL10" s="230">
        <f t="shared" si="12"/>
        <v>-1.4168638710290934E-2</v>
      </c>
      <c r="AM10" s="230">
        <f t="shared" si="13"/>
        <v>2.0075032290275475E-4</v>
      </c>
      <c r="AN10" s="1"/>
      <c r="AO10" s="230">
        <f t="shared" si="14"/>
        <v>0.12765098709846437</v>
      </c>
      <c r="AP10" s="230">
        <f t="shared" si="15"/>
        <v>-2.2664389408056588E-4</v>
      </c>
      <c r="AQ10" s="232">
        <f t="shared" si="16"/>
        <v>0.19590620439556125</v>
      </c>
      <c r="AR10" s="232">
        <f t="shared" si="17"/>
        <v>2.3662862830956183E-4</v>
      </c>
    </row>
    <row r="11" spans="1:44" ht="15.75" customHeight="1">
      <c r="A11" s="212">
        <v>42853</v>
      </c>
      <c r="B11" s="215">
        <v>36.022499000000003</v>
      </c>
      <c r="C11" s="215">
        <v>36.075001</v>
      </c>
      <c r="D11" s="215">
        <v>35.817501</v>
      </c>
      <c r="E11" s="215">
        <v>35.912497999999999</v>
      </c>
      <c r="F11" s="215">
        <v>33.950339999999997</v>
      </c>
      <c r="G11" s="215">
        <v>83441600</v>
      </c>
      <c r="H11" s="220">
        <f t="shared" si="0"/>
        <v>-6.9567364624031455E-5</v>
      </c>
      <c r="I11" s="220">
        <f t="shared" si="1"/>
        <v>0.99916551096525652</v>
      </c>
      <c r="J11" s="220">
        <f t="shared" si="2"/>
        <v>-1.1591579701136796</v>
      </c>
      <c r="K11" s="224">
        <f t="shared" si="3"/>
        <v>-3.2762881854710289E-2</v>
      </c>
      <c r="N11" s="207">
        <v>42853</v>
      </c>
      <c r="O11" s="230">
        <v>910.65997300000004</v>
      </c>
      <c r="P11" s="230">
        <v>916.84997599999997</v>
      </c>
      <c r="Q11" s="230">
        <v>905.77002000000005</v>
      </c>
      <c r="R11" s="230">
        <v>905.96002199999998</v>
      </c>
      <c r="S11" s="230">
        <v>905.96002199999998</v>
      </c>
      <c r="T11" s="230">
        <v>3276300</v>
      </c>
      <c r="U11" s="232">
        <f t="shared" si="4"/>
        <v>9.2097044438249343E-2</v>
      </c>
      <c r="V11" s="232">
        <f t="shared" si="5"/>
        <v>2.878291540114374</v>
      </c>
      <c r="W11" s="232">
        <f t="shared" si="6"/>
        <v>1.1844216160499115</v>
      </c>
      <c r="X11" s="142">
        <f t="shared" si="7"/>
        <v>6.768249521727325E-2</v>
      </c>
      <c r="AA11" s="12">
        <v>42853</v>
      </c>
      <c r="AB11" s="13">
        <v>238.89999399999999</v>
      </c>
      <c r="AC11" s="14">
        <v>238.929993</v>
      </c>
      <c r="AD11" s="13">
        <v>237.929993</v>
      </c>
      <c r="AE11" s="13">
        <v>238.08000200000001</v>
      </c>
      <c r="AF11" s="13">
        <v>219.61595199999999</v>
      </c>
      <c r="AG11" s="242">
        <v>63532800</v>
      </c>
      <c r="AH11" s="230">
        <f t="shared" si="8"/>
        <v>9.9261214986326347E-3</v>
      </c>
      <c r="AI11" s="230">
        <f t="shared" si="9"/>
        <v>1.1258363410874905</v>
      </c>
      <c r="AJ11" s="230">
        <f t="shared" si="10"/>
        <v>-0.2172659174613536</v>
      </c>
      <c r="AK11" s="230">
        <f t="shared" si="11"/>
        <v>4.7204478890323712E-2</v>
      </c>
      <c r="AL11" s="230">
        <f t="shared" si="12"/>
        <v>-5.4924552025896328E-3</v>
      </c>
      <c r="AM11" s="230">
        <f t="shared" si="13"/>
        <v>3.0167064152453926E-5</v>
      </c>
      <c r="AN11" s="1"/>
      <c r="AO11" s="230">
        <f t="shared" si="14"/>
        <v>0.25184551985938891</v>
      </c>
      <c r="AP11" s="230">
        <f t="shared" si="15"/>
        <v>1.7994866089473302E-4</v>
      </c>
      <c r="AQ11" s="232">
        <f t="shared" si="16"/>
        <v>-0.25733444907214309</v>
      </c>
      <c r="AR11" s="232">
        <f t="shared" si="17"/>
        <v>-3.7174307298036042E-4</v>
      </c>
    </row>
    <row r="12" spans="1:44" ht="15.75" customHeight="1">
      <c r="A12" s="212">
        <v>42886</v>
      </c>
      <c r="B12" s="215">
        <v>38.4925</v>
      </c>
      <c r="C12" s="215">
        <v>38.542499999999997</v>
      </c>
      <c r="D12" s="215">
        <v>38.095001000000003</v>
      </c>
      <c r="E12" s="215">
        <v>38.189999</v>
      </c>
      <c r="F12" s="215">
        <v>36.252419000000003</v>
      </c>
      <c r="G12" s="215">
        <v>97804800</v>
      </c>
      <c r="H12" s="220">
        <f t="shared" si="0"/>
        <v>6.7807244345712184E-2</v>
      </c>
      <c r="I12" s="220">
        <f t="shared" si="1"/>
        <v>2.1974264872570575</v>
      </c>
      <c r="J12" s="220">
        <f t="shared" si="2"/>
        <v>3.9103006178121458E-2</v>
      </c>
      <c r="K12" s="224">
        <f t="shared" si="3"/>
        <v>3.5113929855625926E-2</v>
      </c>
      <c r="N12" s="207">
        <v>42886</v>
      </c>
      <c r="O12" s="230">
        <v>975.02002000000005</v>
      </c>
      <c r="P12" s="230">
        <v>979.27002000000005</v>
      </c>
      <c r="Q12" s="230">
        <v>960.17999299999997</v>
      </c>
      <c r="R12" s="230">
        <v>964.85998500000005</v>
      </c>
      <c r="S12" s="230">
        <v>964.85998500000005</v>
      </c>
      <c r="T12" s="230">
        <v>2448100</v>
      </c>
      <c r="U12" s="232">
        <f t="shared" si="4"/>
        <v>6.5013865479375502E-2</v>
      </c>
      <c r="V12" s="232">
        <f t="shared" si="5"/>
        <v>2.1294288956745691</v>
      </c>
      <c r="W12" s="232">
        <f t="shared" si="6"/>
        <v>0.43555897161010648</v>
      </c>
      <c r="X12" s="142">
        <f t="shared" si="7"/>
        <v>4.0599316258399409E-2</v>
      </c>
      <c r="AA12" s="12">
        <v>42886</v>
      </c>
      <c r="AB12" s="13">
        <v>241.83999600000001</v>
      </c>
      <c r="AC12" s="14">
        <v>241.88000500000001</v>
      </c>
      <c r="AD12" s="13">
        <v>240.63999899999999</v>
      </c>
      <c r="AE12" s="13">
        <v>241.44000199999999</v>
      </c>
      <c r="AF12" s="13">
        <v>222.71537799999999</v>
      </c>
      <c r="AG12" s="242">
        <v>91796000</v>
      </c>
      <c r="AH12" s="230">
        <f t="shared" si="8"/>
        <v>1.411293656846928E-2</v>
      </c>
      <c r="AI12" s="230">
        <f t="shared" si="9"/>
        <v>1.183139282842294</v>
      </c>
      <c r="AJ12" s="230">
        <f t="shared" si="10"/>
        <v>-0.15996297570655016</v>
      </c>
      <c r="AK12" s="230">
        <f t="shared" si="11"/>
        <v>2.5588153596894356E-2</v>
      </c>
      <c r="AL12" s="230">
        <f t="shared" si="12"/>
        <v>-1.3056401327529877E-3</v>
      </c>
      <c r="AM12" s="230">
        <f t="shared" si="13"/>
        <v>1.7046961562552394E-6</v>
      </c>
      <c r="AN12" s="1"/>
      <c r="AO12" s="230">
        <f t="shared" si="14"/>
        <v>-6.2550332273239237E-3</v>
      </c>
      <c r="AP12" s="230">
        <f t="shared" si="15"/>
        <v>-4.5846156038178534E-5</v>
      </c>
      <c r="AQ12" s="232">
        <f t="shared" si="16"/>
        <v>-6.9673309194437427E-2</v>
      </c>
      <c r="AR12" s="232">
        <f t="shared" si="17"/>
        <v>-5.3008096669297138E-5</v>
      </c>
    </row>
    <row r="13" spans="1:44" ht="15.75" customHeight="1">
      <c r="A13" s="212">
        <v>42916</v>
      </c>
      <c r="B13" s="215">
        <v>36.112499</v>
      </c>
      <c r="C13" s="215">
        <v>36.240001999999997</v>
      </c>
      <c r="D13" s="215">
        <v>35.945</v>
      </c>
      <c r="E13" s="215">
        <v>36.005001</v>
      </c>
      <c r="F13" s="215">
        <v>34.178280000000001</v>
      </c>
      <c r="G13" s="215">
        <v>92096400</v>
      </c>
      <c r="H13" s="220">
        <f t="shared" si="0"/>
        <v>-5.7213809649502345E-2</v>
      </c>
      <c r="I13" s="220">
        <f t="shared" si="1"/>
        <v>0.49312673640691845</v>
      </c>
      <c r="J13" s="220">
        <f t="shared" si="2"/>
        <v>-1.6651967446720175</v>
      </c>
      <c r="K13" s="224">
        <f t="shared" si="3"/>
        <v>-8.9907124139588596E-2</v>
      </c>
      <c r="N13" s="207">
        <v>42916</v>
      </c>
      <c r="O13" s="230">
        <v>926.04998799999998</v>
      </c>
      <c r="P13" s="230">
        <v>926.04998799999998</v>
      </c>
      <c r="Q13" s="230">
        <v>908.30999799999995</v>
      </c>
      <c r="R13" s="230">
        <v>908.72997999999995</v>
      </c>
      <c r="S13" s="230">
        <v>908.72997999999995</v>
      </c>
      <c r="T13" s="230">
        <v>2090200</v>
      </c>
      <c r="U13" s="232">
        <f t="shared" si="4"/>
        <v>-5.8174248981835527E-2</v>
      </c>
      <c r="V13" s="232">
        <f t="shared" si="5"/>
        <v>0.48713207548136472</v>
      </c>
      <c r="W13" s="232">
        <f t="shared" si="6"/>
        <v>-1.206737848583098</v>
      </c>
      <c r="X13" s="142">
        <f t="shared" si="7"/>
        <v>-8.258879820281162E-2</v>
      </c>
      <c r="AA13" s="12">
        <v>42916</v>
      </c>
      <c r="AB13" s="13">
        <v>242.279999</v>
      </c>
      <c r="AC13" s="14">
        <v>242.71000699999999</v>
      </c>
      <c r="AD13" s="13">
        <v>241.58000200000001</v>
      </c>
      <c r="AE13" s="13">
        <v>241.800003</v>
      </c>
      <c r="AF13" s="13">
        <v>224.135178</v>
      </c>
      <c r="AG13" s="242">
        <v>86820700</v>
      </c>
      <c r="AH13" s="230">
        <f t="shared" si="8"/>
        <v>6.3749526985963645E-3</v>
      </c>
      <c r="AI13" s="230">
        <f t="shared" si="9"/>
        <v>1.0792394969859058</v>
      </c>
      <c r="AJ13" s="230">
        <f t="shared" si="10"/>
        <v>-0.26386276156293831</v>
      </c>
      <c r="AK13" s="230">
        <f t="shared" si="11"/>
        <v>6.9623556939620038E-2</v>
      </c>
      <c r="AL13" s="230">
        <f t="shared" si="12"/>
        <v>-9.0436240026259031E-3</v>
      </c>
      <c r="AM13" s="230">
        <f t="shared" si="13"/>
        <v>8.1787135100871362E-5</v>
      </c>
      <c r="AN13" s="1"/>
      <c r="AO13" s="230">
        <f t="shared" si="14"/>
        <v>0.43938341159477362</v>
      </c>
      <c r="AP13" s="230">
        <f t="shared" si="15"/>
        <v>8.1308622587585012E-4</v>
      </c>
      <c r="AQ13" s="232">
        <f t="shared" si="16"/>
        <v>0.31841318120965512</v>
      </c>
      <c r="AR13" s="232">
        <f t="shared" si="17"/>
        <v>7.4690203777497426E-4</v>
      </c>
    </row>
    <row r="14" spans="1:44" ht="15.75" customHeight="1">
      <c r="A14" s="212">
        <v>42947</v>
      </c>
      <c r="B14" s="215">
        <v>37.474997999999999</v>
      </c>
      <c r="C14" s="215">
        <v>37.582500000000003</v>
      </c>
      <c r="D14" s="215">
        <v>37.032501000000003</v>
      </c>
      <c r="E14" s="215">
        <v>37.182499</v>
      </c>
      <c r="F14" s="215">
        <v>35.296036000000001</v>
      </c>
      <c r="G14" s="215">
        <v>79383600</v>
      </c>
      <c r="H14" s="220">
        <f t="shared" si="0"/>
        <v>3.2703693690846934E-2</v>
      </c>
      <c r="I14" s="220">
        <f t="shared" si="1"/>
        <v>1.4713255086270574</v>
      </c>
      <c r="J14" s="220">
        <f t="shared" si="2"/>
        <v>-0.68699797245187866</v>
      </c>
      <c r="K14" s="224">
        <f t="shared" si="3"/>
        <v>1.0379200760676777E-5</v>
      </c>
      <c r="N14" s="207">
        <v>42947</v>
      </c>
      <c r="O14" s="230">
        <v>941.89001499999995</v>
      </c>
      <c r="P14" s="230">
        <v>943.59002699999996</v>
      </c>
      <c r="Q14" s="230">
        <v>926.03997800000002</v>
      </c>
      <c r="R14" s="230">
        <v>930.5</v>
      </c>
      <c r="S14" s="230">
        <v>930.5</v>
      </c>
      <c r="T14" s="230">
        <v>1970100</v>
      </c>
      <c r="U14" s="232">
        <f t="shared" si="4"/>
        <v>2.395653327075227E-2</v>
      </c>
      <c r="V14" s="232">
        <f t="shared" si="5"/>
        <v>1.3285510773502831</v>
      </c>
      <c r="W14" s="232">
        <f t="shared" si="6"/>
        <v>-0.36531884671417947</v>
      </c>
      <c r="X14" s="142">
        <f t="shared" si="7"/>
        <v>-4.5801595022382235E-4</v>
      </c>
      <c r="AA14" s="12">
        <v>42947</v>
      </c>
      <c r="AB14" s="13">
        <v>247.36999499999999</v>
      </c>
      <c r="AC14" s="14">
        <v>247.479996</v>
      </c>
      <c r="AD14" s="13">
        <v>246.529999</v>
      </c>
      <c r="AE14" s="13">
        <v>246.770004</v>
      </c>
      <c r="AF14" s="13">
        <v>228.74208100000001</v>
      </c>
      <c r="AG14" s="242">
        <v>65838700</v>
      </c>
      <c r="AH14" s="230">
        <f t="shared" si="8"/>
        <v>2.0554127384680404E-2</v>
      </c>
      <c r="AI14" s="230">
        <f t="shared" si="9"/>
        <v>1.2765343962606706</v>
      </c>
      <c r="AJ14" s="230">
        <f t="shared" si="10"/>
        <v>-6.6567862288173574E-2</v>
      </c>
      <c r="AK14" s="230">
        <f t="shared" si="11"/>
        <v>4.4312802896172418E-3</v>
      </c>
      <c r="AL14" s="230">
        <f t="shared" si="12"/>
        <v>5.1355506834581365E-3</v>
      </c>
      <c r="AM14" s="230">
        <f t="shared" si="13"/>
        <v>2.6373880822367331E-5</v>
      </c>
      <c r="AN14" s="1"/>
      <c r="AO14" s="230">
        <f t="shared" si="14"/>
        <v>4.573198642243112E-2</v>
      </c>
      <c r="AP14" s="230">
        <f t="shared" si="15"/>
        <v>5.330291156024283E-8</v>
      </c>
      <c r="AQ14" s="232">
        <f t="shared" si="16"/>
        <v>2.431849467934389E-2</v>
      </c>
      <c r="AR14" s="232">
        <f t="shared" si="17"/>
        <v>-2.3521641262066788E-6</v>
      </c>
    </row>
    <row r="15" spans="1:44" ht="15.75" customHeight="1">
      <c r="A15" s="212">
        <v>42978</v>
      </c>
      <c r="B15" s="215">
        <v>40.909999999999997</v>
      </c>
      <c r="C15" s="215">
        <v>41.130001</v>
      </c>
      <c r="D15" s="215">
        <v>40.869999</v>
      </c>
      <c r="E15" s="215">
        <v>41</v>
      </c>
      <c r="F15" s="215">
        <v>39.072704000000002</v>
      </c>
      <c r="G15" s="215">
        <v>107140400</v>
      </c>
      <c r="H15" s="220">
        <f t="shared" si="0"/>
        <v>0.1069997775387582</v>
      </c>
      <c r="I15" s="220">
        <f t="shared" si="1"/>
        <v>3.386650680728585</v>
      </c>
      <c r="J15" s="220">
        <f t="shared" si="2"/>
        <v>1.228327199649649</v>
      </c>
      <c r="K15" s="224">
        <f t="shared" si="3"/>
        <v>7.4306463048671945E-2</v>
      </c>
      <c r="N15" s="207">
        <v>42978</v>
      </c>
      <c r="O15" s="230">
        <v>931.76000999999997</v>
      </c>
      <c r="P15" s="230">
        <v>941.97997999999995</v>
      </c>
      <c r="Q15" s="230">
        <v>931.76000999999997</v>
      </c>
      <c r="R15" s="230">
        <v>939.330017</v>
      </c>
      <c r="S15" s="230">
        <v>939.330017</v>
      </c>
      <c r="T15" s="230">
        <v>1582600</v>
      </c>
      <c r="U15" s="232">
        <f t="shared" si="4"/>
        <v>9.4895400322407286E-3</v>
      </c>
      <c r="V15" s="232">
        <f t="shared" si="5"/>
        <v>1.1200099466516737</v>
      </c>
      <c r="W15" s="232">
        <f t="shared" si="6"/>
        <v>-0.57385997741278882</v>
      </c>
      <c r="X15" s="142">
        <f t="shared" si="7"/>
        <v>-1.4925009188735364E-2</v>
      </c>
      <c r="AA15" s="12">
        <v>42978</v>
      </c>
      <c r="AB15" s="13">
        <v>246.720001</v>
      </c>
      <c r="AC15" s="14">
        <v>247.770004</v>
      </c>
      <c r="AD15" s="13">
        <v>246.050003</v>
      </c>
      <c r="AE15" s="13">
        <v>247.490005</v>
      </c>
      <c r="AF15" s="13">
        <v>229.40950000000001</v>
      </c>
      <c r="AG15" s="242">
        <v>103803900</v>
      </c>
      <c r="AH15" s="230">
        <f t="shared" si="8"/>
        <v>2.917779697912232E-3</v>
      </c>
      <c r="AI15" s="230">
        <f t="shared" si="9"/>
        <v>1.0355807442263356</v>
      </c>
      <c r="AJ15" s="230">
        <f t="shared" si="10"/>
        <v>-0.30752151432250852</v>
      </c>
      <c r="AK15" s="230">
        <f t="shared" si="11"/>
        <v>9.4569481771208816E-2</v>
      </c>
      <c r="AL15" s="230">
        <f t="shared" si="12"/>
        <v>-1.2500797003310036E-2</v>
      </c>
      <c r="AM15" s="230">
        <f t="shared" si="13"/>
        <v>1.5626992571796515E-4</v>
      </c>
      <c r="AN15" s="1"/>
      <c r="AO15" s="230">
        <f t="shared" si="14"/>
        <v>-0.37773704051978629</v>
      </c>
      <c r="AP15" s="230">
        <f t="shared" si="15"/>
        <v>-9.2889001060540613E-4</v>
      </c>
      <c r="AQ15" s="232">
        <f t="shared" si="16"/>
        <v>0.17647428926306136</v>
      </c>
      <c r="AR15" s="232">
        <f t="shared" si="17"/>
        <v>1.8657451014091777E-4</v>
      </c>
    </row>
    <row r="16" spans="1:44" ht="15.75" customHeight="1">
      <c r="A16" s="212">
        <v>43007</v>
      </c>
      <c r="B16" s="215">
        <v>38.302501999999997</v>
      </c>
      <c r="C16" s="215">
        <v>38.532501000000003</v>
      </c>
      <c r="D16" s="215">
        <v>38</v>
      </c>
      <c r="E16" s="215">
        <v>38.529998999999997</v>
      </c>
      <c r="F16" s="215">
        <v>36.718803000000001</v>
      </c>
      <c r="G16" s="215">
        <v>105199200</v>
      </c>
      <c r="H16" s="220">
        <f t="shared" si="0"/>
        <v>-6.0244128484171468E-2</v>
      </c>
      <c r="I16" s="220">
        <f t="shared" si="1"/>
        <v>0.47443920986550309</v>
      </c>
      <c r="J16" s="220">
        <f t="shared" si="2"/>
        <v>-1.683884271213433</v>
      </c>
      <c r="K16" s="224">
        <f t="shared" si="3"/>
        <v>-9.2937442974257725E-2</v>
      </c>
      <c r="N16" s="207">
        <v>43007</v>
      </c>
      <c r="O16" s="230">
        <v>952</v>
      </c>
      <c r="P16" s="230">
        <v>959.78601100000003</v>
      </c>
      <c r="Q16" s="230">
        <v>951.51000999999997</v>
      </c>
      <c r="R16" s="230">
        <v>959.10998500000005</v>
      </c>
      <c r="S16" s="230">
        <v>959.10998500000005</v>
      </c>
      <c r="T16" s="230">
        <v>1581000</v>
      </c>
      <c r="U16" s="232">
        <f t="shared" si="4"/>
        <v>2.1057527857113133E-2</v>
      </c>
      <c r="V16" s="232">
        <f t="shared" si="5"/>
        <v>1.2841109184004251</v>
      </c>
      <c r="W16" s="232">
        <f t="shared" si="6"/>
        <v>-0.40975900566403745</v>
      </c>
      <c r="X16" s="142">
        <f t="shared" si="7"/>
        <v>-3.3570213638629588E-3</v>
      </c>
      <c r="AA16" s="12">
        <v>43007</v>
      </c>
      <c r="AB16" s="13">
        <v>250.33999600000001</v>
      </c>
      <c r="AC16" s="14">
        <v>251.320007</v>
      </c>
      <c r="AD16" s="13">
        <v>250.13000500000001</v>
      </c>
      <c r="AE16" s="13">
        <v>251.229996</v>
      </c>
      <c r="AF16" s="13">
        <v>234.03196700000001</v>
      </c>
      <c r="AG16" s="242">
        <v>85578000</v>
      </c>
      <c r="AH16" s="230">
        <f t="shared" si="8"/>
        <v>2.0149414039087311E-2</v>
      </c>
      <c r="AI16" s="230">
        <f t="shared" si="9"/>
        <v>1.2704729224615383</v>
      </c>
      <c r="AJ16" s="230">
        <f t="shared" si="10"/>
        <v>-7.2629336087305818E-2</v>
      </c>
      <c r="AK16" s="230">
        <f t="shared" si="11"/>
        <v>5.2750204604828229E-3</v>
      </c>
      <c r="AL16" s="230">
        <f t="shared" si="12"/>
        <v>4.7308373378650431E-3</v>
      </c>
      <c r="AM16" s="230">
        <f t="shared" si="13"/>
        <v>2.2380821917338008E-5</v>
      </c>
      <c r="AN16" s="1"/>
      <c r="AO16" s="230">
        <f t="shared" si="14"/>
        <v>0.12229939666608844</v>
      </c>
      <c r="AP16" s="230">
        <f t="shared" si="15"/>
        <v>-4.3967192530832165E-4</v>
      </c>
      <c r="AQ16" s="232">
        <f t="shared" si="16"/>
        <v>2.9760524537173625E-2</v>
      </c>
      <c r="AR16" s="232">
        <f t="shared" si="17"/>
        <v>-1.5881522012173517E-5</v>
      </c>
    </row>
    <row r="17" spans="1:44" ht="15.75" customHeight="1">
      <c r="A17" s="212">
        <v>43039</v>
      </c>
      <c r="B17" s="215">
        <v>41.974997999999999</v>
      </c>
      <c r="C17" s="215">
        <v>42.412497999999999</v>
      </c>
      <c r="D17" s="215">
        <v>41.735000999999997</v>
      </c>
      <c r="E17" s="215">
        <v>42.259998000000003</v>
      </c>
      <c r="F17" s="215">
        <v>40.27346</v>
      </c>
      <c r="G17" s="215">
        <v>144187200</v>
      </c>
      <c r="H17" s="220">
        <f t="shared" si="0"/>
        <v>9.6807540267584397E-2</v>
      </c>
      <c r="I17" s="220">
        <f t="shared" si="1"/>
        <v>3.0308547891460957</v>
      </c>
      <c r="J17" s="220">
        <f t="shared" si="2"/>
        <v>0.87253130806715973</v>
      </c>
      <c r="K17" s="224">
        <f t="shared" si="3"/>
        <v>6.4114225777498146E-2</v>
      </c>
      <c r="N17" s="207">
        <v>43039</v>
      </c>
      <c r="O17" s="230">
        <v>1015.219971</v>
      </c>
      <c r="P17" s="230">
        <v>1024</v>
      </c>
      <c r="Q17" s="230">
        <v>1010.419983</v>
      </c>
      <c r="R17" s="230">
        <v>1016.6400149999999</v>
      </c>
      <c r="S17" s="230">
        <v>1016.6400149999999</v>
      </c>
      <c r="T17" s="230">
        <v>1330700</v>
      </c>
      <c r="U17" s="232">
        <f t="shared" si="4"/>
        <v>5.9982724504739564E-2</v>
      </c>
      <c r="V17" s="232">
        <f t="shared" si="5"/>
        <v>2.0118029785353859</v>
      </c>
      <c r="W17" s="232">
        <f t="shared" si="6"/>
        <v>0.31793305447092335</v>
      </c>
      <c r="X17" s="142">
        <f t="shared" si="7"/>
        <v>3.5568175283763472E-2</v>
      </c>
      <c r="AA17" s="12">
        <v>43039</v>
      </c>
      <c r="AB17" s="13">
        <v>257.17999300000002</v>
      </c>
      <c r="AC17" s="14">
        <v>257.44000199999999</v>
      </c>
      <c r="AD17" s="13">
        <v>256.80999800000001</v>
      </c>
      <c r="AE17" s="13">
        <v>257.14999399999999</v>
      </c>
      <c r="AF17" s="13">
        <v>239.546707</v>
      </c>
      <c r="AG17" s="242">
        <v>60304800</v>
      </c>
      <c r="AH17" s="230">
        <f t="shared" si="8"/>
        <v>2.3564045846779506E-2</v>
      </c>
      <c r="AI17" s="230">
        <f t="shared" si="9"/>
        <v>1.3224530641260772</v>
      </c>
      <c r="AJ17" s="230">
        <f t="shared" si="10"/>
        <v>-2.0649194422766914E-2</v>
      </c>
      <c r="AK17" s="230">
        <f t="shared" si="11"/>
        <v>4.2638923030922823E-4</v>
      </c>
      <c r="AL17" s="230">
        <f t="shared" si="12"/>
        <v>8.1454691455572388E-3</v>
      </c>
      <c r="AM17" s="230">
        <f t="shared" si="13"/>
        <v>6.6348667601224976E-5</v>
      </c>
      <c r="AN17" s="1"/>
      <c r="AO17" s="230">
        <f t="shared" si="14"/>
        <v>-1.8017068620229917E-2</v>
      </c>
      <c r="AP17" s="230">
        <f t="shared" si="15"/>
        <v>5.2224044786190174E-4</v>
      </c>
      <c r="AQ17" s="232">
        <f t="shared" si="16"/>
        <v>-6.5650614551942396E-3</v>
      </c>
      <c r="AR17" s="232">
        <f t="shared" si="17"/>
        <v>2.8971947433766693E-4</v>
      </c>
    </row>
    <row r="18" spans="1:44" ht="15.75" customHeight="1">
      <c r="A18" s="212">
        <v>43069</v>
      </c>
      <c r="B18" s="215">
        <v>42.607498</v>
      </c>
      <c r="C18" s="215">
        <v>43.034999999999997</v>
      </c>
      <c r="D18" s="215">
        <v>42.110000999999997</v>
      </c>
      <c r="E18" s="215">
        <v>42.962502000000001</v>
      </c>
      <c r="F18" s="215">
        <v>41.090130000000002</v>
      </c>
      <c r="G18" s="215">
        <v>166108800</v>
      </c>
      <c r="H18" s="220">
        <f t="shared" si="0"/>
        <v>2.027811864190467E-2</v>
      </c>
      <c r="I18" s="220">
        <f t="shared" si="1"/>
        <v>1.2723976901971659</v>
      </c>
      <c r="J18" s="220">
        <f t="shared" si="2"/>
        <v>-0.88592579088177015</v>
      </c>
      <c r="K18" s="224">
        <f t="shared" si="3"/>
        <v>-1.2415195848181588E-2</v>
      </c>
      <c r="N18" s="207">
        <v>43069</v>
      </c>
      <c r="O18" s="230">
        <v>1022.369995</v>
      </c>
      <c r="P18" s="230">
        <v>1028.48999</v>
      </c>
      <c r="Q18" s="230">
        <v>1015</v>
      </c>
      <c r="R18" s="230">
        <v>1021.409973</v>
      </c>
      <c r="S18" s="230">
        <v>1021.409973</v>
      </c>
      <c r="T18" s="230">
        <v>1724000</v>
      </c>
      <c r="U18" s="232">
        <f t="shared" si="4"/>
        <v>4.6918849638237859E-3</v>
      </c>
      <c r="V18" s="232">
        <f t="shared" si="5"/>
        <v>1.0577784939865988</v>
      </c>
      <c r="W18" s="232">
        <f t="shared" si="6"/>
        <v>-0.63609143007786373</v>
      </c>
      <c r="X18" s="142">
        <f t="shared" si="7"/>
        <v>-1.9722664257152307E-2</v>
      </c>
      <c r="AA18" s="12">
        <v>43069</v>
      </c>
      <c r="AB18" s="13">
        <v>263.76001000000002</v>
      </c>
      <c r="AC18" s="14">
        <v>266.04998799999998</v>
      </c>
      <c r="AD18" s="13">
        <v>263.67001299999998</v>
      </c>
      <c r="AE18" s="13">
        <v>265.01001000000002</v>
      </c>
      <c r="AF18" s="13">
        <v>246.86863700000001</v>
      </c>
      <c r="AG18" s="242">
        <v>127894400</v>
      </c>
      <c r="AH18" s="230">
        <f t="shared" si="8"/>
        <v>3.0565771876797324E-2</v>
      </c>
      <c r="AI18" s="230">
        <f t="shared" si="9"/>
        <v>1.435187258225638</v>
      </c>
      <c r="AJ18" s="230">
        <f t="shared" si="10"/>
        <v>9.2084999676793844E-2</v>
      </c>
      <c r="AK18" s="230">
        <f t="shared" si="11"/>
        <v>8.4796471654751231E-3</v>
      </c>
      <c r="AL18" s="230">
        <f t="shared" si="12"/>
        <v>1.5147195175575057E-2</v>
      </c>
      <c r="AM18" s="230">
        <f t="shared" si="13"/>
        <v>2.2943752168696428E-4</v>
      </c>
      <c r="AN18" s="1"/>
      <c r="AO18" s="230">
        <f t="shared" si="14"/>
        <v>-8.158047616701114E-2</v>
      </c>
      <c r="AP18" s="230">
        <f t="shared" si="15"/>
        <v>-1.8805539465539562E-4</v>
      </c>
      <c r="AQ18" s="232">
        <f t="shared" si="16"/>
        <v>-5.8574479133131414E-2</v>
      </c>
      <c r="AR18" s="232">
        <f t="shared" si="17"/>
        <v>-2.9874304488542401E-4</v>
      </c>
    </row>
    <row r="19" spans="1:44" ht="15.75" customHeight="1">
      <c r="A19" s="212">
        <v>43098</v>
      </c>
      <c r="B19" s="215">
        <v>42.630001</v>
      </c>
      <c r="C19" s="215">
        <v>42.647499000000003</v>
      </c>
      <c r="D19" s="215">
        <v>42.305</v>
      </c>
      <c r="E19" s="215">
        <v>42.307499</v>
      </c>
      <c r="F19" s="215">
        <v>40.463679999999997</v>
      </c>
      <c r="G19" s="215">
        <v>103999600</v>
      </c>
      <c r="H19" s="220">
        <f t="shared" si="0"/>
        <v>-1.5245753663957877E-2</v>
      </c>
      <c r="I19" s="220">
        <f t="shared" si="1"/>
        <v>0.83163804029912136</v>
      </c>
      <c r="J19" s="220">
        <f t="shared" si="2"/>
        <v>-1.3266854407798148</v>
      </c>
      <c r="K19" s="224">
        <f t="shared" si="3"/>
        <v>-4.7939068154044133E-2</v>
      </c>
      <c r="N19" s="207">
        <v>43098</v>
      </c>
      <c r="O19" s="230">
        <v>1046.719971</v>
      </c>
      <c r="P19" s="230">
        <v>1049.6999510000001</v>
      </c>
      <c r="Q19" s="230">
        <v>1044.900024</v>
      </c>
      <c r="R19" s="230">
        <v>1046.400024</v>
      </c>
      <c r="S19" s="230">
        <v>1046.400024</v>
      </c>
      <c r="T19" s="230">
        <v>887500</v>
      </c>
      <c r="U19" s="232">
        <f t="shared" si="4"/>
        <v>2.446622968307359E-2</v>
      </c>
      <c r="V19" s="232">
        <f t="shared" si="5"/>
        <v>1.3365086184281159</v>
      </c>
      <c r="W19" s="232">
        <f t="shared" si="6"/>
        <v>-0.35736130563634672</v>
      </c>
      <c r="X19" s="142">
        <f t="shared" si="7"/>
        <v>5.1680462097497548E-5</v>
      </c>
      <c r="AA19" s="12">
        <v>43098</v>
      </c>
      <c r="AB19" s="13">
        <v>268.52999899999998</v>
      </c>
      <c r="AC19" s="14">
        <v>268.54998799999998</v>
      </c>
      <c r="AD19" s="13">
        <v>266.64001500000001</v>
      </c>
      <c r="AE19" s="13">
        <v>266.85998499999999</v>
      </c>
      <c r="AF19" s="13">
        <v>249.86270099999999</v>
      </c>
      <c r="AG19" s="242">
        <v>96007400</v>
      </c>
      <c r="AH19" s="230">
        <f t="shared" si="8"/>
        <v>1.2128166770734755E-2</v>
      </c>
      <c r="AI19" s="230">
        <f t="shared" si="9"/>
        <v>1.1556494938183872</v>
      </c>
      <c r="AJ19" s="230">
        <f t="shared" si="10"/>
        <v>-0.18745276473045691</v>
      </c>
      <c r="AK19" s="230">
        <f t="shared" si="11"/>
        <v>3.5138539005092027E-2</v>
      </c>
      <c r="AL19" s="230">
        <f t="shared" si="12"/>
        <v>-3.2904099304875128E-3</v>
      </c>
      <c r="AM19" s="230">
        <f t="shared" si="13"/>
        <v>1.0826797510650839E-5</v>
      </c>
      <c r="AN19" s="1"/>
      <c r="AO19" s="230">
        <f t="shared" si="14"/>
        <v>0.24869085380182115</v>
      </c>
      <c r="AP19" s="230">
        <f t="shared" si="15"/>
        <v>1.577391859123845E-4</v>
      </c>
      <c r="AQ19" s="232">
        <f t="shared" si="16"/>
        <v>6.6988364749219001E-2</v>
      </c>
      <c r="AR19" s="232">
        <f t="shared" si="17"/>
        <v>-1.7004990569778944E-7</v>
      </c>
    </row>
    <row r="20" spans="1:44" ht="15.75" customHeight="1">
      <c r="A20" s="212">
        <v>43131</v>
      </c>
      <c r="B20" s="215">
        <v>41.717498999999997</v>
      </c>
      <c r="C20" s="215">
        <v>42.110000999999997</v>
      </c>
      <c r="D20" s="215">
        <v>41.625</v>
      </c>
      <c r="E20" s="215">
        <v>41.857498</v>
      </c>
      <c r="F20" s="215">
        <v>40.033290999999998</v>
      </c>
      <c r="G20" s="215">
        <v>129915600</v>
      </c>
      <c r="H20" s="220">
        <f t="shared" si="0"/>
        <v>-1.0636427532048449E-2</v>
      </c>
      <c r="I20" s="220">
        <f t="shared" si="1"/>
        <v>0.87957118151880975</v>
      </c>
      <c r="J20" s="220">
        <f t="shared" si="2"/>
        <v>-1.2787522995601264</v>
      </c>
      <c r="K20" s="224">
        <f t="shared" si="3"/>
        <v>-4.3329742022134708E-2</v>
      </c>
      <c r="N20" s="207">
        <v>43131</v>
      </c>
      <c r="O20" s="230">
        <v>1170.5699460000001</v>
      </c>
      <c r="P20" s="230">
        <v>1173</v>
      </c>
      <c r="Q20" s="230">
        <v>1159.130005</v>
      </c>
      <c r="R20" s="230">
        <v>1169.9399410000001</v>
      </c>
      <c r="S20" s="230">
        <v>1169.9399410000001</v>
      </c>
      <c r="T20" s="230">
        <v>1538700</v>
      </c>
      <c r="U20" s="232">
        <f t="shared" si="4"/>
        <v>0.11806184457809231</v>
      </c>
      <c r="V20" s="232">
        <f t="shared" si="5"/>
        <v>3.8158379405800829</v>
      </c>
      <c r="W20" s="232">
        <f t="shared" si="6"/>
        <v>2.1219680165156203</v>
      </c>
      <c r="X20" s="142">
        <f t="shared" si="7"/>
        <v>9.3647295357116217E-2</v>
      </c>
      <c r="AA20" s="12">
        <v>43131</v>
      </c>
      <c r="AB20" s="13">
        <v>282.73001099999999</v>
      </c>
      <c r="AC20" s="14">
        <v>283.29998799999998</v>
      </c>
      <c r="AD20" s="13">
        <v>280.67999300000002</v>
      </c>
      <c r="AE20" s="13">
        <v>281.89999399999999</v>
      </c>
      <c r="AF20" s="13">
        <v>263.94473299999999</v>
      </c>
      <c r="AG20" s="242">
        <v>108364800</v>
      </c>
      <c r="AH20" s="230">
        <f t="shared" si="8"/>
        <v>5.6359080181399297E-2</v>
      </c>
      <c r="AI20" s="230">
        <f t="shared" si="9"/>
        <v>1.9308068767754383</v>
      </c>
      <c r="AJ20" s="230">
        <f t="shared" si="10"/>
        <v>0.58770461822659414</v>
      </c>
      <c r="AK20" s="230">
        <f t="shared" si="11"/>
        <v>0.34539671828486679</v>
      </c>
      <c r="AL20" s="230">
        <f t="shared" si="12"/>
        <v>4.0940503480177026E-2</v>
      </c>
      <c r="AM20" s="230">
        <f t="shared" si="13"/>
        <v>1.6761248252103872E-3</v>
      </c>
      <c r="AN20" s="1"/>
      <c r="AO20" s="230">
        <f t="shared" si="14"/>
        <v>-0.75152863201936337</v>
      </c>
      <c r="AP20" s="230">
        <f t="shared" si="15"/>
        <v>-1.7739414540523788E-3</v>
      </c>
      <c r="AQ20" s="232">
        <f t="shared" si="16"/>
        <v>1.2470904030353558</v>
      </c>
      <c r="AR20" s="232">
        <f t="shared" si="17"/>
        <v>3.8339674214771823E-3</v>
      </c>
    </row>
    <row r="21" spans="1:44" ht="15.75" customHeight="1">
      <c r="A21" s="212">
        <v>43159</v>
      </c>
      <c r="B21" s="215">
        <v>44.814999</v>
      </c>
      <c r="C21" s="215">
        <v>45.154998999999997</v>
      </c>
      <c r="D21" s="215">
        <v>44.512501</v>
      </c>
      <c r="E21" s="215">
        <v>44.529998999999997</v>
      </c>
      <c r="F21" s="215">
        <v>42.762962000000002</v>
      </c>
      <c r="G21" s="215">
        <v>151128400</v>
      </c>
      <c r="H21" s="220">
        <f t="shared" si="0"/>
        <v>6.8185026307230237E-2</v>
      </c>
      <c r="I21" s="220">
        <f t="shared" si="1"/>
        <v>2.206773852330552</v>
      </c>
      <c r="J21" s="220">
        <f t="shared" si="2"/>
        <v>4.8450371251615998E-2</v>
      </c>
      <c r="K21" s="224">
        <f t="shared" si="3"/>
        <v>3.549171181714398E-2</v>
      </c>
      <c r="N21" s="207">
        <v>43159</v>
      </c>
      <c r="O21" s="230">
        <v>1123.030029</v>
      </c>
      <c r="P21" s="230">
        <v>1127.530029</v>
      </c>
      <c r="Q21" s="230">
        <v>1103.23999</v>
      </c>
      <c r="R21" s="230">
        <v>1104.7299800000001</v>
      </c>
      <c r="S21" s="230">
        <v>1104.7299800000001</v>
      </c>
      <c r="T21" s="230">
        <v>1882600</v>
      </c>
      <c r="U21" s="232">
        <f t="shared" si="4"/>
        <v>-5.57378705647592E-2</v>
      </c>
      <c r="V21" s="232">
        <f t="shared" si="5"/>
        <v>0.50247084393528219</v>
      </c>
      <c r="W21" s="232">
        <f t="shared" si="6"/>
        <v>-1.1913990801291803</v>
      </c>
      <c r="X21" s="142">
        <f t="shared" si="7"/>
        <v>-8.0152419785735285E-2</v>
      </c>
      <c r="AA21" s="12">
        <v>43159</v>
      </c>
      <c r="AB21" s="13">
        <v>275.67999300000002</v>
      </c>
      <c r="AC21" s="14">
        <v>276.19000199999999</v>
      </c>
      <c r="AD21" s="13">
        <v>271.290009</v>
      </c>
      <c r="AE21" s="13">
        <v>271.64999399999999</v>
      </c>
      <c r="AF21" s="13">
        <v>254.34761</v>
      </c>
      <c r="AG21" s="242">
        <v>121907800</v>
      </c>
      <c r="AH21" s="230">
        <f t="shared" si="8"/>
        <v>-3.636035048291713E-2</v>
      </c>
      <c r="AI21" s="230">
        <f t="shared" si="9"/>
        <v>0.64117404252279964</v>
      </c>
      <c r="AJ21" s="230">
        <f t="shared" si="10"/>
        <v>-0.70192821602604449</v>
      </c>
      <c r="AK21" s="230">
        <f t="shared" si="11"/>
        <v>0.4927032204535054</v>
      </c>
      <c r="AL21" s="230">
        <f t="shared" si="12"/>
        <v>-5.1778927184139401E-2</v>
      </c>
      <c r="AM21" s="230">
        <f t="shared" si="13"/>
        <v>2.6810573003404102E-3</v>
      </c>
      <c r="AN21" s="1"/>
      <c r="AO21" s="230">
        <f t="shared" si="14"/>
        <v>-3.4008682658446372E-2</v>
      </c>
      <c r="AP21" s="230">
        <f t="shared" si="15"/>
        <v>-1.8377227618203581E-3</v>
      </c>
      <c r="AQ21" s="232">
        <f t="shared" si="16"/>
        <v>0.83627663089014592</v>
      </c>
      <c r="AR21" s="232">
        <f t="shared" si="17"/>
        <v>4.1502063077181617E-3</v>
      </c>
    </row>
    <row r="22" spans="1:44" ht="15.75" customHeight="1">
      <c r="A22" s="212">
        <v>43188</v>
      </c>
      <c r="B22" s="215">
        <v>41.952499000000003</v>
      </c>
      <c r="C22" s="215">
        <v>42.9375</v>
      </c>
      <c r="D22" s="215">
        <v>41.724997999999999</v>
      </c>
      <c r="E22" s="215">
        <v>41.945</v>
      </c>
      <c r="F22" s="215">
        <v>40.280543999999999</v>
      </c>
      <c r="G22" s="215">
        <v>153594000</v>
      </c>
      <c r="H22" s="220">
        <f t="shared" si="0"/>
        <v>-5.8050656079436276E-2</v>
      </c>
      <c r="I22" s="220">
        <f t="shared" si="1"/>
        <v>0.48789972753960437</v>
      </c>
      <c r="J22" s="220">
        <f t="shared" si="2"/>
        <v>-1.6704237535393316</v>
      </c>
      <c r="K22" s="224">
        <f t="shared" si="3"/>
        <v>-9.0743970569522533E-2</v>
      </c>
      <c r="N22" s="207">
        <v>43188</v>
      </c>
      <c r="O22" s="230">
        <v>1011.630005</v>
      </c>
      <c r="P22" s="230">
        <v>1043</v>
      </c>
      <c r="Q22" s="230">
        <v>1002.900024</v>
      </c>
      <c r="R22" s="230">
        <v>1031.790039</v>
      </c>
      <c r="S22" s="230">
        <v>1031.790039</v>
      </c>
      <c r="T22" s="230">
        <v>2726800</v>
      </c>
      <c r="U22" s="232">
        <f t="shared" si="4"/>
        <v>-6.6025130412410898E-2</v>
      </c>
      <c r="V22" s="232">
        <f t="shared" si="5"/>
        <v>0.44057747558500127</v>
      </c>
      <c r="W22" s="232">
        <f t="shared" si="6"/>
        <v>-1.2532924484794612</v>
      </c>
      <c r="X22" s="142">
        <f t="shared" si="7"/>
        <v>-9.0439679633386991E-2</v>
      </c>
      <c r="AA22" s="12">
        <v>43188</v>
      </c>
      <c r="AB22" s="13">
        <v>261.11999500000002</v>
      </c>
      <c r="AC22" s="14">
        <v>265.26001000000002</v>
      </c>
      <c r="AD22" s="13">
        <v>259.83999599999999</v>
      </c>
      <c r="AE22" s="13">
        <v>263.14999399999999</v>
      </c>
      <c r="AF22" s="13">
        <v>247.37583900000001</v>
      </c>
      <c r="AG22" s="242">
        <v>111601600</v>
      </c>
      <c r="AH22" s="230">
        <f t="shared" si="8"/>
        <v>-2.7410404996532068E-2</v>
      </c>
      <c r="AI22" s="230">
        <f t="shared" si="9"/>
        <v>0.71639975531900846</v>
      </c>
      <c r="AJ22" s="230">
        <f t="shared" si="10"/>
        <v>-0.62670250322983567</v>
      </c>
      <c r="AK22" s="230">
        <f t="shared" si="11"/>
        <v>0.3927560275545422</v>
      </c>
      <c r="AL22" s="230">
        <f t="shared" si="12"/>
        <v>-4.2828981697754336E-2</v>
      </c>
      <c r="AM22" s="230">
        <f t="shared" si="13"/>
        <v>1.8343216732665758E-3</v>
      </c>
      <c r="AN22" s="1"/>
      <c r="AO22" s="230">
        <f t="shared" si="14"/>
        <v>1.0468587477976772</v>
      </c>
      <c r="AP22" s="230">
        <f t="shared" si="15"/>
        <v>3.8864718547036384E-3</v>
      </c>
      <c r="AQ22" s="232">
        <f t="shared" si="16"/>
        <v>0.78544151474112822</v>
      </c>
      <c r="AR22" s="232">
        <f t="shared" si="17"/>
        <v>3.873439383769097E-3</v>
      </c>
    </row>
    <row r="23" spans="1:44" ht="15.75" customHeight="1">
      <c r="A23" s="212">
        <v>43220</v>
      </c>
      <c r="B23" s="215">
        <v>40.532501000000003</v>
      </c>
      <c r="C23" s="215">
        <v>41.814999</v>
      </c>
      <c r="D23" s="215">
        <v>40.459999000000003</v>
      </c>
      <c r="E23" s="215">
        <v>41.314999</v>
      </c>
      <c r="F23" s="215">
        <v>39.675525999999998</v>
      </c>
      <c r="G23" s="215">
        <v>169709600</v>
      </c>
      <c r="H23" s="220">
        <f t="shared" si="0"/>
        <v>-1.5020104991630728E-2</v>
      </c>
      <c r="I23" s="220">
        <f t="shared" si="1"/>
        <v>0.83392768407217055</v>
      </c>
      <c r="J23" s="220">
        <f t="shared" si="2"/>
        <v>-1.3243957970067655</v>
      </c>
      <c r="K23" s="224">
        <f t="shared" si="3"/>
        <v>-4.7713419481716986E-2</v>
      </c>
      <c r="N23" s="207">
        <v>43220</v>
      </c>
      <c r="O23" s="230">
        <v>1030.01001</v>
      </c>
      <c r="P23" s="230">
        <v>1037</v>
      </c>
      <c r="Q23" s="230">
        <v>1016.849976</v>
      </c>
      <c r="R23" s="230">
        <v>1017.330017</v>
      </c>
      <c r="S23" s="230">
        <v>1017.330017</v>
      </c>
      <c r="T23" s="230">
        <v>1671300</v>
      </c>
      <c r="U23" s="232">
        <f t="shared" si="4"/>
        <v>-1.4014500483077431E-2</v>
      </c>
      <c r="V23" s="232">
        <f t="shared" si="5"/>
        <v>0.84420192082274403</v>
      </c>
      <c r="W23" s="232">
        <f t="shared" si="6"/>
        <v>-0.84966800324171854</v>
      </c>
      <c r="X23" s="142">
        <f t="shared" si="7"/>
        <v>-3.8429049704053524E-2</v>
      </c>
      <c r="AA23" s="12">
        <v>43220</v>
      </c>
      <c r="AB23" s="13">
        <v>267.26001000000002</v>
      </c>
      <c r="AC23" s="14">
        <v>267.89001500000001</v>
      </c>
      <c r="AD23" s="13">
        <v>264.42999300000002</v>
      </c>
      <c r="AE23" s="13">
        <v>264.51001000000002</v>
      </c>
      <c r="AF23" s="13">
        <v>248.65422100000001</v>
      </c>
      <c r="AG23" s="242">
        <v>82182300</v>
      </c>
      <c r="AH23" s="230">
        <f t="shared" si="8"/>
        <v>5.167772265746589E-3</v>
      </c>
      <c r="AI23" s="230">
        <f t="shared" si="9"/>
        <v>1.0638065727621713</v>
      </c>
      <c r="AJ23" s="230">
        <f t="shared" si="10"/>
        <v>-0.27929568578667285</v>
      </c>
      <c r="AK23" s="230">
        <f t="shared" si="11"/>
        <v>7.8006080099047886E-2</v>
      </c>
      <c r="AL23" s="230">
        <f t="shared" si="12"/>
        <v>-1.0250804435475679E-2</v>
      </c>
      <c r="AM23" s="230">
        <f t="shared" si="13"/>
        <v>1.0507899157436785E-4</v>
      </c>
      <c r="AN23" s="1"/>
      <c r="AO23" s="230">
        <f t="shared" si="14"/>
        <v>0.36989803237799174</v>
      </c>
      <c r="AP23" s="230">
        <f t="shared" si="15"/>
        <v>4.8910093205489617E-4</v>
      </c>
      <c r="AQ23" s="232">
        <f t="shared" si="16"/>
        <v>0.23730860765638875</v>
      </c>
      <c r="AR23" s="232">
        <f t="shared" si="17"/>
        <v>3.9392867315742719E-4</v>
      </c>
    </row>
    <row r="24" spans="1:44" ht="15.75" customHeight="1">
      <c r="A24" s="212">
        <v>43251</v>
      </c>
      <c r="B24" s="215">
        <v>46.805</v>
      </c>
      <c r="C24" s="215">
        <v>47.057499</v>
      </c>
      <c r="D24" s="215">
        <v>46.534999999999997</v>
      </c>
      <c r="E24" s="215">
        <v>46.717498999999997</v>
      </c>
      <c r="F24" s="215">
        <v>45.036659</v>
      </c>
      <c r="G24" s="215">
        <v>109931200</v>
      </c>
      <c r="H24" s="220">
        <f t="shared" si="0"/>
        <v>0.13512443414108744</v>
      </c>
      <c r="I24" s="220">
        <f t="shared" si="1"/>
        <v>4.5763756513177452</v>
      </c>
      <c r="J24" s="220">
        <f t="shared" si="2"/>
        <v>2.4180521702388091</v>
      </c>
      <c r="K24" s="224">
        <f t="shared" si="3"/>
        <v>0.10243111965100118</v>
      </c>
      <c r="N24" s="207">
        <v>43251</v>
      </c>
      <c r="O24" s="230">
        <v>1067.5600589999999</v>
      </c>
      <c r="P24" s="230">
        <v>1097.1899410000001</v>
      </c>
      <c r="Q24" s="230">
        <v>1067.5600589999999</v>
      </c>
      <c r="R24" s="230">
        <v>1084.98999</v>
      </c>
      <c r="S24" s="230">
        <v>1084.98999</v>
      </c>
      <c r="T24" s="230">
        <v>3088300</v>
      </c>
      <c r="U24" s="232">
        <f t="shared" si="4"/>
        <v>6.6507398650756652E-2</v>
      </c>
      <c r="V24" s="232">
        <f t="shared" si="5"/>
        <v>2.1655413030152388</v>
      </c>
      <c r="W24" s="232">
        <f t="shared" si="6"/>
        <v>0.47167137895077627</v>
      </c>
      <c r="X24" s="142">
        <f t="shared" si="7"/>
        <v>4.209284942978056E-2</v>
      </c>
      <c r="AA24" s="12">
        <v>43251</v>
      </c>
      <c r="AB24" s="13">
        <v>272.14999399999999</v>
      </c>
      <c r="AC24" s="14">
        <v>272.48998999999998</v>
      </c>
      <c r="AD24" s="13">
        <v>270.26001000000002</v>
      </c>
      <c r="AE24" s="13">
        <v>270.94000199999999</v>
      </c>
      <c r="AF24" s="13">
        <v>254.698837</v>
      </c>
      <c r="AG24" s="242">
        <v>93519900</v>
      </c>
      <c r="AH24" s="230">
        <f t="shared" si="8"/>
        <v>2.4309323910491714E-2</v>
      </c>
      <c r="AI24" s="230">
        <f t="shared" si="9"/>
        <v>1.3340543137257059</v>
      </c>
      <c r="AJ24" s="230">
        <f t="shared" si="10"/>
        <v>-9.0479448231381987E-3</v>
      </c>
      <c r="AK24" s="230">
        <f t="shared" si="11"/>
        <v>8.1865305522553332E-5</v>
      </c>
      <c r="AL24" s="230">
        <f t="shared" si="12"/>
        <v>8.8907472092694464E-3</v>
      </c>
      <c r="AM24" s="230">
        <f t="shared" si="13"/>
        <v>7.9045385939132445E-5</v>
      </c>
      <c r="AN24" s="1"/>
      <c r="AO24" s="230">
        <f t="shared" si="14"/>
        <v>-2.187840261579032E-2</v>
      </c>
      <c r="AP24" s="230">
        <f t="shared" si="15"/>
        <v>9.1068919117948349E-4</v>
      </c>
      <c r="AQ24" s="232">
        <f t="shared" si="16"/>
        <v>-4.2676566114001318E-3</v>
      </c>
      <c r="AR24" s="232">
        <f t="shared" si="17"/>
        <v>3.742368835980205E-4</v>
      </c>
    </row>
    <row r="25" spans="1:44" ht="15.75" customHeight="1">
      <c r="A25" s="212">
        <v>43280</v>
      </c>
      <c r="B25" s="215">
        <v>46.572498000000003</v>
      </c>
      <c r="C25" s="215">
        <v>46.797500999999997</v>
      </c>
      <c r="D25" s="215">
        <v>45.727500999999997</v>
      </c>
      <c r="E25" s="215">
        <v>46.277500000000003</v>
      </c>
      <c r="F25" s="215">
        <v>44.612479999999998</v>
      </c>
      <c r="G25" s="215">
        <v>90950800</v>
      </c>
      <c r="H25" s="220">
        <f t="shared" si="0"/>
        <v>-9.4185272491017213E-3</v>
      </c>
      <c r="I25" s="220">
        <f t="shared" si="1"/>
        <v>0.89265247040709073</v>
      </c>
      <c r="J25" s="220">
        <f t="shared" si="2"/>
        <v>-1.2656710106718454</v>
      </c>
      <c r="K25" s="224">
        <f t="shared" si="3"/>
        <v>-4.2111841739187979E-2</v>
      </c>
      <c r="N25" s="207">
        <v>43280</v>
      </c>
      <c r="O25" s="230">
        <v>1120</v>
      </c>
      <c r="P25" s="230">
        <v>1128.2270510000001</v>
      </c>
      <c r="Q25" s="230">
        <v>1115</v>
      </c>
      <c r="R25" s="230">
        <v>1115.650024</v>
      </c>
      <c r="S25" s="230">
        <v>1115.650024</v>
      </c>
      <c r="T25" s="230">
        <v>1315100</v>
      </c>
      <c r="U25" s="232">
        <f t="shared" si="4"/>
        <v>2.8258356558662809E-2</v>
      </c>
      <c r="V25" s="232">
        <f t="shared" si="5"/>
        <v>1.3970983250607198</v>
      </c>
      <c r="W25" s="232">
        <f t="shared" si="6"/>
        <v>-0.29677159900374273</v>
      </c>
      <c r="X25" s="142">
        <f t="shared" si="7"/>
        <v>3.8438073376867166E-3</v>
      </c>
      <c r="AA25" s="12">
        <v>43280</v>
      </c>
      <c r="AB25" s="13">
        <v>272.11999500000002</v>
      </c>
      <c r="AC25" s="14">
        <v>273.66000400000001</v>
      </c>
      <c r="AD25" s="13">
        <v>271.14999399999999</v>
      </c>
      <c r="AE25" s="13">
        <v>271.27999899999998</v>
      </c>
      <c r="AF25" s="13">
        <v>256.163544</v>
      </c>
      <c r="AG25" s="242">
        <v>97592500</v>
      </c>
      <c r="AH25" s="230">
        <f t="shared" si="8"/>
        <v>5.7507408249375096E-3</v>
      </c>
      <c r="AI25" s="230">
        <f t="shared" si="9"/>
        <v>1.0712339638445327</v>
      </c>
      <c r="AJ25" s="230">
        <f t="shared" si="10"/>
        <v>-0.2718682947043114</v>
      </c>
      <c r="AK25" s="230">
        <f t="shared" si="11"/>
        <v>7.3912369665430314E-2</v>
      </c>
      <c r="AL25" s="230">
        <f t="shared" si="12"/>
        <v>-9.6678358762847579E-3</v>
      </c>
      <c r="AM25" s="230">
        <f t="shared" si="13"/>
        <v>9.3467050530778676E-5</v>
      </c>
      <c r="AN25" s="1"/>
      <c r="AO25" s="230">
        <f t="shared" si="14"/>
        <v>0.3440958193280369</v>
      </c>
      <c r="AP25" s="230">
        <f t="shared" si="15"/>
        <v>4.0713037438254744E-4</v>
      </c>
      <c r="AQ25" s="232">
        <f t="shared" si="16"/>
        <v>8.0682788537819253E-2</v>
      </c>
      <c r="AR25" s="232">
        <f t="shared" si="17"/>
        <v>-3.7161298480814242E-5</v>
      </c>
    </row>
    <row r="26" spans="1:44" ht="15.75" customHeight="1">
      <c r="A26" s="212">
        <v>43312</v>
      </c>
      <c r="B26" s="215">
        <v>47.575001</v>
      </c>
      <c r="C26" s="215">
        <v>48.034999999999997</v>
      </c>
      <c r="D26" s="215">
        <v>47.334999000000003</v>
      </c>
      <c r="E26" s="215">
        <v>47.572498000000003</v>
      </c>
      <c r="F26" s="215">
        <v>45.860900999999998</v>
      </c>
      <c r="G26" s="215">
        <v>157492000</v>
      </c>
      <c r="H26" s="220">
        <f t="shared" si="0"/>
        <v>2.7983671833531794E-2</v>
      </c>
      <c r="I26" s="220">
        <f t="shared" si="1"/>
        <v>1.3926263178689871</v>
      </c>
      <c r="J26" s="220">
        <f t="shared" si="2"/>
        <v>-0.76569716320994896</v>
      </c>
      <c r="K26" s="224">
        <f t="shared" si="3"/>
        <v>-4.7096426565544636E-3</v>
      </c>
      <c r="N26" s="207">
        <v>43312</v>
      </c>
      <c r="O26" s="230">
        <v>1220.01001</v>
      </c>
      <c r="P26" s="230">
        <v>1227.588013</v>
      </c>
      <c r="Q26" s="230">
        <v>1205.599976</v>
      </c>
      <c r="R26" s="230">
        <v>1217.26001</v>
      </c>
      <c r="S26" s="230">
        <v>1217.26001</v>
      </c>
      <c r="T26" s="230">
        <v>1644700</v>
      </c>
      <c r="U26" s="232">
        <f t="shared" si="4"/>
        <v>9.1076936148571208E-2</v>
      </c>
      <c r="V26" s="232">
        <f t="shared" si="5"/>
        <v>2.8461940463906124</v>
      </c>
      <c r="W26" s="232">
        <f t="shared" si="6"/>
        <v>1.1523241223261498</v>
      </c>
      <c r="X26" s="142">
        <f t="shared" si="7"/>
        <v>6.6662386927595116E-2</v>
      </c>
      <c r="AA26" s="12">
        <v>43312</v>
      </c>
      <c r="AB26" s="13">
        <v>280.80999800000001</v>
      </c>
      <c r="AC26" s="14">
        <v>282.01998900000001</v>
      </c>
      <c r="AD26" s="13">
        <v>280.38000499999998</v>
      </c>
      <c r="AE26" s="13">
        <v>281.32998700000002</v>
      </c>
      <c r="AF26" s="13">
        <v>265.653503</v>
      </c>
      <c r="AG26" s="242">
        <v>68570500</v>
      </c>
      <c r="AH26" s="230">
        <f t="shared" si="8"/>
        <v>3.7046485428074802E-2</v>
      </c>
      <c r="AI26" s="230">
        <f t="shared" si="9"/>
        <v>1.5473148300456243</v>
      </c>
      <c r="AJ26" s="230">
        <f t="shared" si="10"/>
        <v>0.20421257149678018</v>
      </c>
      <c r="AK26" s="230">
        <f t="shared" si="11"/>
        <v>4.1702774357327554E-2</v>
      </c>
      <c r="AL26" s="230">
        <f t="shared" si="12"/>
        <v>2.1627908726852534E-2</v>
      </c>
      <c r="AM26" s="230">
        <f t="shared" si="13"/>
        <v>4.6776643589706399E-4</v>
      </c>
      <c r="AN26" s="1"/>
      <c r="AO26" s="230">
        <f t="shared" si="14"/>
        <v>-0.15636498668689347</v>
      </c>
      <c r="AP26" s="230">
        <f t="shared" si="15"/>
        <v>-1.0185972151205124E-4</v>
      </c>
      <c r="AQ26" s="232">
        <f t="shared" si="16"/>
        <v>0.23531907221799334</v>
      </c>
      <c r="AR26" s="232">
        <f t="shared" si="17"/>
        <v>1.4417680199841547E-3</v>
      </c>
    </row>
    <row r="27" spans="1:44" ht="15.75" customHeight="1">
      <c r="A27" s="212">
        <v>43343</v>
      </c>
      <c r="B27" s="215">
        <v>56.627499</v>
      </c>
      <c r="C27" s="215">
        <v>57.217498999999997</v>
      </c>
      <c r="D27" s="215">
        <v>56.5</v>
      </c>
      <c r="E27" s="215">
        <v>56.907501000000003</v>
      </c>
      <c r="F27" s="215">
        <v>55.052433000000001</v>
      </c>
      <c r="G27" s="215">
        <v>173360400</v>
      </c>
      <c r="H27" s="220">
        <f t="shared" si="0"/>
        <v>0.20042196728755945</v>
      </c>
      <c r="I27" s="220">
        <f t="shared" si="1"/>
        <v>8.9537963243937906</v>
      </c>
      <c r="J27" s="220">
        <f t="shared" si="2"/>
        <v>6.7954728433148546</v>
      </c>
      <c r="K27" s="224">
        <f t="shared" si="3"/>
        <v>0.1677286527974732</v>
      </c>
      <c r="N27" s="207">
        <v>43343</v>
      </c>
      <c r="O27" s="230">
        <v>1234.9799800000001</v>
      </c>
      <c r="P27" s="230">
        <v>1238.660034</v>
      </c>
      <c r="Q27" s="230">
        <v>1211.285034</v>
      </c>
      <c r="R27" s="230">
        <v>1218.1899410000001</v>
      </c>
      <c r="S27" s="230">
        <v>1218.1899410000001</v>
      </c>
      <c r="T27" s="230">
        <v>1816400</v>
      </c>
      <c r="U27" s="232">
        <f t="shared" si="4"/>
        <v>7.6395428450830663E-4</v>
      </c>
      <c r="V27" s="232">
        <f t="shared" si="5"/>
        <v>1.0092060689987485</v>
      </c>
      <c r="W27" s="232">
        <f t="shared" si="6"/>
        <v>-0.68466385506571403</v>
      </c>
      <c r="X27" s="142">
        <f t="shared" si="7"/>
        <v>-2.3650594936467786E-2</v>
      </c>
      <c r="AA27" s="12">
        <v>43343</v>
      </c>
      <c r="AB27" s="13">
        <v>289.83999599999999</v>
      </c>
      <c r="AC27" s="14">
        <v>290.80999800000001</v>
      </c>
      <c r="AD27" s="13">
        <v>289.290009</v>
      </c>
      <c r="AE27" s="13">
        <v>290.30999800000001</v>
      </c>
      <c r="AF27" s="13">
        <v>274.13317899999998</v>
      </c>
      <c r="AG27" s="242">
        <v>66140800</v>
      </c>
      <c r="AH27" s="230">
        <f t="shared" si="8"/>
        <v>3.192006092236617E-2</v>
      </c>
      <c r="AI27" s="230">
        <f t="shared" si="9"/>
        <v>1.4579836864781814</v>
      </c>
      <c r="AJ27" s="230">
        <f t="shared" si="10"/>
        <v>0.11488142792933731</v>
      </c>
      <c r="AK27" s="230">
        <f t="shared" si="11"/>
        <v>1.3197742483083523E-2</v>
      </c>
      <c r="AL27" s="230">
        <f t="shared" si="12"/>
        <v>1.6501484221143902E-2</v>
      </c>
      <c r="AM27" s="230">
        <f t="shared" si="13"/>
        <v>2.7229898150066116E-4</v>
      </c>
      <c r="AN27" s="1"/>
      <c r="AO27" s="230">
        <f t="shared" si="14"/>
        <v>0.78067362369504434</v>
      </c>
      <c r="AP27" s="230">
        <f t="shared" si="15"/>
        <v>2.7677717175712282E-3</v>
      </c>
      <c r="AQ27" s="232">
        <f t="shared" si="16"/>
        <v>-7.8655161321554076E-2</v>
      </c>
      <c r="AR27" s="232">
        <f t="shared" si="17"/>
        <v>-3.9026991916478904E-4</v>
      </c>
    </row>
    <row r="28" spans="1:44" ht="15.75" customHeight="1">
      <c r="A28" s="212">
        <v>43371</v>
      </c>
      <c r="B28" s="215">
        <v>56.197498000000003</v>
      </c>
      <c r="C28" s="215">
        <v>56.459999000000003</v>
      </c>
      <c r="D28" s="215">
        <v>56.005001</v>
      </c>
      <c r="E28" s="215">
        <v>56.435001</v>
      </c>
      <c r="F28" s="215">
        <v>54.595325000000003</v>
      </c>
      <c r="G28" s="215">
        <v>91717600</v>
      </c>
      <c r="H28" s="220">
        <f t="shared" si="0"/>
        <v>-8.3031389366569515E-3</v>
      </c>
      <c r="I28" s="220">
        <f t="shared" si="1"/>
        <v>0.90478889830315545</v>
      </c>
      <c r="J28" s="220">
        <f t="shared" si="2"/>
        <v>-1.2535345827757807</v>
      </c>
      <c r="K28" s="224">
        <f t="shared" si="3"/>
        <v>-4.0996453426743212E-2</v>
      </c>
      <c r="N28" s="207">
        <v>43371</v>
      </c>
      <c r="O28" s="230">
        <v>1191.869995</v>
      </c>
      <c r="P28" s="230">
        <v>1195.410034</v>
      </c>
      <c r="Q28" s="230">
        <v>1184.5</v>
      </c>
      <c r="R28" s="230">
        <v>1193.469971</v>
      </c>
      <c r="S28" s="230">
        <v>1193.469971</v>
      </c>
      <c r="T28" s="230">
        <v>1380600</v>
      </c>
      <c r="U28" s="232">
        <f t="shared" si="4"/>
        <v>-2.0292377377297766E-2</v>
      </c>
      <c r="V28" s="232">
        <f t="shared" si="5"/>
        <v>0.78191194027402589</v>
      </c>
      <c r="W28" s="232">
        <f t="shared" si="6"/>
        <v>-0.91195798379043669</v>
      </c>
      <c r="X28" s="142">
        <f t="shared" si="7"/>
        <v>-4.4706926598273855E-2</v>
      </c>
      <c r="AA28" s="12">
        <v>43371</v>
      </c>
      <c r="AB28" s="13">
        <v>289.98998999999998</v>
      </c>
      <c r="AC28" s="14">
        <v>291.27999899999998</v>
      </c>
      <c r="AD28" s="13">
        <v>289.95001200000002</v>
      </c>
      <c r="AE28" s="13">
        <v>290.72000100000002</v>
      </c>
      <c r="AF28" s="13">
        <v>275.76306199999999</v>
      </c>
      <c r="AG28" s="242">
        <v>70091400</v>
      </c>
      <c r="AH28" s="230">
        <f t="shared" si="8"/>
        <v>5.9455882208260778E-3</v>
      </c>
      <c r="AI28" s="230">
        <f t="shared" si="9"/>
        <v>1.0737270232771874</v>
      </c>
      <c r="AJ28" s="230">
        <f t="shared" si="10"/>
        <v>-0.26937523527165674</v>
      </c>
      <c r="AK28" s="230">
        <f t="shared" si="11"/>
        <v>7.2563017377660424E-2</v>
      </c>
      <c r="AL28" s="230">
        <f t="shared" si="12"/>
        <v>-9.4729884803961897E-3</v>
      </c>
      <c r="AM28" s="230">
        <f t="shared" si="13"/>
        <v>8.9737510749718911E-5</v>
      </c>
      <c r="AN28" s="1"/>
      <c r="AO28" s="230">
        <f t="shared" si="14"/>
        <v>0.33767117315638401</v>
      </c>
      <c r="AP28" s="230">
        <f t="shared" si="15"/>
        <v>3.8835893104863733E-4</v>
      </c>
      <c r="AQ28" s="232">
        <f t="shared" si="16"/>
        <v>0.24565889644141461</v>
      </c>
      <c r="AR28" s="232">
        <f t="shared" si="17"/>
        <v>4.2350820065936625E-4</v>
      </c>
    </row>
    <row r="29" spans="1:44" ht="15.75" customHeight="1">
      <c r="A29" s="212">
        <v>43404</v>
      </c>
      <c r="B29" s="215">
        <v>54.220001000000003</v>
      </c>
      <c r="C29" s="215">
        <v>55.112499</v>
      </c>
      <c r="D29" s="215">
        <v>54.154998999999997</v>
      </c>
      <c r="E29" s="215">
        <v>54.715000000000003</v>
      </c>
      <c r="F29" s="215">
        <v>52.931395999999999</v>
      </c>
      <c r="G29" s="215">
        <v>153435600</v>
      </c>
      <c r="H29" s="220">
        <f t="shared" si="0"/>
        <v>-3.0477499676025428E-2</v>
      </c>
      <c r="I29" s="220">
        <f t="shared" si="1"/>
        <v>0.68975476559509974</v>
      </c>
      <c r="J29" s="220">
        <f t="shared" si="2"/>
        <v>-1.4685687154838363</v>
      </c>
      <c r="K29" s="224">
        <f t="shared" si="3"/>
        <v>-6.3170814166111686E-2</v>
      </c>
      <c r="N29" s="207">
        <v>43404</v>
      </c>
      <c r="O29" s="230">
        <v>1059.8100589999999</v>
      </c>
      <c r="P29" s="230">
        <v>1091.9399410000001</v>
      </c>
      <c r="Q29" s="230">
        <v>1057</v>
      </c>
      <c r="R29" s="230">
        <v>1076.7700199999999</v>
      </c>
      <c r="S29" s="230">
        <v>1076.7700199999999</v>
      </c>
      <c r="T29" s="230">
        <v>2529800</v>
      </c>
      <c r="U29" s="232">
        <f t="shared" si="4"/>
        <v>-9.7782058900248658E-2</v>
      </c>
      <c r="V29" s="232">
        <f t="shared" si="5"/>
        <v>0.29089583851807266</v>
      </c>
      <c r="W29" s="232">
        <f t="shared" si="6"/>
        <v>-1.4029740855463899</v>
      </c>
      <c r="X29" s="142">
        <f t="shared" si="7"/>
        <v>-0.12219660812122475</v>
      </c>
      <c r="AA29" s="12">
        <v>43404</v>
      </c>
      <c r="AB29" s="13">
        <v>270.64999399999999</v>
      </c>
      <c r="AC29" s="14">
        <v>273.23001099999999</v>
      </c>
      <c r="AD29" s="13">
        <v>270.11999500000002</v>
      </c>
      <c r="AE29" s="13">
        <v>270.63000499999998</v>
      </c>
      <c r="AF29" s="13">
        <v>256.70663500000001</v>
      </c>
      <c r="AG29" s="242">
        <v>128296300</v>
      </c>
      <c r="AH29" s="230">
        <f t="shared" si="8"/>
        <v>-6.9104349443291233E-2</v>
      </c>
      <c r="AI29" s="230">
        <f t="shared" si="9"/>
        <v>0.42345963003039605</v>
      </c>
      <c r="AJ29" s="230">
        <f t="shared" si="10"/>
        <v>-0.91964262851844802</v>
      </c>
      <c r="AK29" s="230">
        <f t="shared" si="11"/>
        <v>0.84574256418832017</v>
      </c>
      <c r="AL29" s="230">
        <f t="shared" si="12"/>
        <v>-8.4522926144513497E-2</v>
      </c>
      <c r="AM29" s="230">
        <f t="shared" si="13"/>
        <v>7.1441250440308834E-3</v>
      </c>
      <c r="AN29" s="1"/>
      <c r="AO29" s="230">
        <f t="shared" si="14"/>
        <v>1.3505583936675161</v>
      </c>
      <c r="AP29" s="230">
        <f t="shared" si="15"/>
        <v>5.3393820602510448E-3</v>
      </c>
      <c r="AQ29" s="232">
        <f t="shared" si="16"/>
        <v>1.290234775775148</v>
      </c>
      <c r="AR29" s="232">
        <f t="shared" si="17"/>
        <v>1.0328414883340338E-2</v>
      </c>
    </row>
    <row r="30" spans="1:44" ht="15.75" customHeight="1">
      <c r="A30" s="212">
        <v>43434</v>
      </c>
      <c r="B30" s="215">
        <v>45.072498000000003</v>
      </c>
      <c r="C30" s="215">
        <v>45.082500000000003</v>
      </c>
      <c r="D30" s="215">
        <v>44.2575</v>
      </c>
      <c r="E30" s="215">
        <v>44.645000000000003</v>
      </c>
      <c r="F30" s="215">
        <v>43.340358999999999</v>
      </c>
      <c r="G30" s="215">
        <v>158126000</v>
      </c>
      <c r="H30" s="220">
        <f t="shared" si="0"/>
        <v>-0.1811975070523362</v>
      </c>
      <c r="I30" s="220">
        <f t="shared" si="1"/>
        <v>9.0813387322710187E-2</v>
      </c>
      <c r="J30" s="220">
        <f t="shared" si="2"/>
        <v>-2.0675100937562259</v>
      </c>
      <c r="K30" s="224">
        <f t="shared" si="3"/>
        <v>-0.21389082154242245</v>
      </c>
      <c r="N30" s="207">
        <v>43434</v>
      </c>
      <c r="O30" s="230">
        <v>1089.0699460000001</v>
      </c>
      <c r="P30" s="230">
        <v>1095.5699460000001</v>
      </c>
      <c r="Q30" s="230">
        <v>1077.880005</v>
      </c>
      <c r="R30" s="230">
        <v>1094.4300539999999</v>
      </c>
      <c r="S30" s="230">
        <v>1094.4300539999999</v>
      </c>
      <c r="T30" s="230">
        <v>2580200</v>
      </c>
      <c r="U30" s="232">
        <f t="shared" si="4"/>
        <v>1.6400933971025676E-2</v>
      </c>
      <c r="V30" s="232">
        <f t="shared" si="5"/>
        <v>1.215571937363386</v>
      </c>
      <c r="W30" s="232">
        <f t="shared" si="6"/>
        <v>-0.47829798670107659</v>
      </c>
      <c r="X30" s="142">
        <f t="shared" si="7"/>
        <v>-8.0136152499504162E-3</v>
      </c>
      <c r="AA30" s="12">
        <v>43434</v>
      </c>
      <c r="AB30" s="13">
        <v>273.80999800000001</v>
      </c>
      <c r="AC30" s="14">
        <v>276.27999899999998</v>
      </c>
      <c r="AD30" s="13">
        <v>273.45001200000002</v>
      </c>
      <c r="AE30" s="13">
        <v>275.64999399999999</v>
      </c>
      <c r="AF30" s="13">
        <v>261.46838400000001</v>
      </c>
      <c r="AG30" s="242">
        <v>98204200</v>
      </c>
      <c r="AH30" s="230">
        <f t="shared" si="8"/>
        <v>1.8549380307213363E-2</v>
      </c>
      <c r="AI30" s="230">
        <f t="shared" si="9"/>
        <v>1.2467663338395381</v>
      </c>
      <c r="AJ30" s="230">
        <f t="shared" si="10"/>
        <v>-9.6335924709306076E-2</v>
      </c>
      <c r="AK30" s="230">
        <f t="shared" si="11"/>
        <v>9.2806103895970889E-3</v>
      </c>
      <c r="AL30" s="230">
        <f t="shared" si="12"/>
        <v>3.1308036059910956E-3</v>
      </c>
      <c r="AM30" s="230">
        <f t="shared" si="13"/>
        <v>9.8019312192868468E-6</v>
      </c>
      <c r="AN30" s="1"/>
      <c r="AO30" s="230">
        <f t="shared" si="14"/>
        <v>0.19917549672783011</v>
      </c>
      <c r="AP30" s="230">
        <f t="shared" si="15"/>
        <v>-6.6965015537341415E-4</v>
      </c>
      <c r="AQ30" s="232">
        <f t="shared" si="16"/>
        <v>4.6077278835447592E-2</v>
      </c>
      <c r="AR30" s="232">
        <f t="shared" si="17"/>
        <v>-2.5089055521569997E-5</v>
      </c>
    </row>
    <row r="31" spans="1:44" ht="15.75" customHeight="1">
      <c r="A31" s="212">
        <v>43465</v>
      </c>
      <c r="B31" s="215">
        <v>39.6325</v>
      </c>
      <c r="C31" s="215">
        <v>39.840000000000003</v>
      </c>
      <c r="D31" s="215">
        <v>39.119999</v>
      </c>
      <c r="E31" s="215">
        <v>39.435001</v>
      </c>
      <c r="F31" s="215">
        <v>38.282608000000003</v>
      </c>
      <c r="G31" s="215">
        <v>140014000</v>
      </c>
      <c r="H31" s="220">
        <f t="shared" si="0"/>
        <v>-0.11669841036619</v>
      </c>
      <c r="I31" s="220">
        <f t="shared" si="1"/>
        <v>0.22558392260380639</v>
      </c>
      <c r="J31" s="220">
        <f t="shared" si="2"/>
        <v>-1.9327395584751297</v>
      </c>
      <c r="K31" s="224">
        <f t="shared" si="3"/>
        <v>-0.14939172485627625</v>
      </c>
      <c r="N31" s="207">
        <v>43465</v>
      </c>
      <c r="O31" s="230">
        <v>1050.959961</v>
      </c>
      <c r="P31" s="230">
        <v>1052.6999510000001</v>
      </c>
      <c r="Q31" s="230">
        <v>1023.590027</v>
      </c>
      <c r="R31" s="230">
        <v>1035.6099850000001</v>
      </c>
      <c r="S31" s="230">
        <v>1035.6099850000001</v>
      </c>
      <c r="T31" s="230">
        <v>1493300</v>
      </c>
      <c r="U31" s="232">
        <f t="shared" si="4"/>
        <v>-5.3744932154430658E-2</v>
      </c>
      <c r="V31" s="232">
        <f t="shared" si="5"/>
        <v>0.51534565826909473</v>
      </c>
      <c r="W31" s="232">
        <f t="shared" si="6"/>
        <v>-1.1785242657953678</v>
      </c>
      <c r="X31" s="142">
        <f t="shared" si="7"/>
        <v>-7.815948137540675E-2</v>
      </c>
      <c r="AA31" s="12">
        <v>43465</v>
      </c>
      <c r="AB31" s="13">
        <v>249.55999800000001</v>
      </c>
      <c r="AC31" s="14">
        <v>250.19000199999999</v>
      </c>
      <c r="AD31" s="13">
        <v>247.470001</v>
      </c>
      <c r="AE31" s="13">
        <v>249.91999799999999</v>
      </c>
      <c r="AF31" s="13">
        <v>238.446472</v>
      </c>
      <c r="AG31" s="242">
        <v>144299400</v>
      </c>
      <c r="AH31" s="230">
        <f t="shared" si="8"/>
        <v>-8.8048549686221389E-2</v>
      </c>
      <c r="AI31" s="230">
        <f t="shared" si="9"/>
        <v>0.33087245984149471</v>
      </c>
      <c r="AJ31" s="230">
        <f t="shared" si="10"/>
        <v>-1.0122297987073494</v>
      </c>
      <c r="AK31" s="230">
        <f t="shared" si="11"/>
        <v>1.0246091653911211</v>
      </c>
      <c r="AL31" s="230">
        <f t="shared" si="12"/>
        <v>-0.10346712638744365</v>
      </c>
      <c r="AM31" s="230">
        <f t="shared" si="13"/>
        <v>1.0705446242875239E-2</v>
      </c>
      <c r="AN31" s="1"/>
      <c r="AO31" s="230">
        <f t="shared" si="14"/>
        <v>1.956376574229012</v>
      </c>
      <c r="AP31" s="230">
        <f t="shared" si="15"/>
        <v>1.5457132476942543E-2</v>
      </c>
      <c r="AQ31" s="232">
        <f t="shared" si="16"/>
        <v>1.1929373803377719</v>
      </c>
      <c r="AR31" s="232">
        <f t="shared" si="17"/>
        <v>8.0869369378462584E-3</v>
      </c>
    </row>
    <row r="32" spans="1:44" ht="15.75" customHeight="1">
      <c r="A32" s="212">
        <v>43496</v>
      </c>
      <c r="B32" s="215">
        <v>41.527500000000003</v>
      </c>
      <c r="C32" s="215">
        <v>42.25</v>
      </c>
      <c r="D32" s="215">
        <v>41.139999000000003</v>
      </c>
      <c r="E32" s="215">
        <v>41.610000999999997</v>
      </c>
      <c r="F32" s="215">
        <v>40.394050999999997</v>
      </c>
      <c r="G32" s="215">
        <v>162958400</v>
      </c>
      <c r="H32" s="220">
        <f t="shared" si="0"/>
        <v>5.5154105488319762E-2</v>
      </c>
      <c r="I32" s="220">
        <f t="shared" si="1"/>
        <v>1.9045427123687364</v>
      </c>
      <c r="J32" s="220">
        <f t="shared" si="2"/>
        <v>-0.25378076871019961</v>
      </c>
      <c r="K32" s="224">
        <f t="shared" si="3"/>
        <v>2.2460790998233504E-2</v>
      </c>
      <c r="N32" s="207">
        <v>43496</v>
      </c>
      <c r="O32" s="230">
        <v>1103</v>
      </c>
      <c r="P32" s="230">
        <v>1117.329956</v>
      </c>
      <c r="Q32" s="230">
        <v>1095.410034</v>
      </c>
      <c r="R32" s="230">
        <v>1116.369995</v>
      </c>
      <c r="S32" s="230">
        <v>1116.369995</v>
      </c>
      <c r="T32" s="230">
        <v>1538300</v>
      </c>
      <c r="U32" s="232">
        <f t="shared" si="4"/>
        <v>7.7983035283306926E-2</v>
      </c>
      <c r="V32" s="232">
        <f t="shared" si="5"/>
        <v>2.4623121866818583</v>
      </c>
      <c r="W32" s="232">
        <f t="shared" si="6"/>
        <v>0.76844226261739568</v>
      </c>
      <c r="X32" s="142">
        <f t="shared" si="7"/>
        <v>5.3568486062330833E-2</v>
      </c>
      <c r="AA32" s="12">
        <v>43496</v>
      </c>
      <c r="AB32" s="13">
        <v>267.51001000000002</v>
      </c>
      <c r="AC32" s="14">
        <v>270.47000100000002</v>
      </c>
      <c r="AD32" s="13">
        <v>267.26998900000001</v>
      </c>
      <c r="AE32" s="13">
        <v>269.92999300000002</v>
      </c>
      <c r="AF32" s="13">
        <v>257.53787199999999</v>
      </c>
      <c r="AG32" s="242">
        <v>104012100</v>
      </c>
      <c r="AH32" s="230">
        <f t="shared" si="8"/>
        <v>8.0065768387632061E-2</v>
      </c>
      <c r="AI32" s="230">
        <f t="shared" si="9"/>
        <v>2.5200109109262692</v>
      </c>
      <c r="AJ32" s="230">
        <f t="shared" si="10"/>
        <v>1.176908652377425</v>
      </c>
      <c r="AK32" s="230">
        <f t="shared" si="11"/>
        <v>1.3851139760408466</v>
      </c>
      <c r="AL32" s="230">
        <f t="shared" si="12"/>
        <v>6.4647191686409797E-2</v>
      </c>
      <c r="AM32" s="230">
        <f t="shared" si="13"/>
        <v>4.1792593929394122E-3</v>
      </c>
      <c r="AN32" s="1"/>
      <c r="AO32" s="230">
        <f t="shared" si="14"/>
        <v>-0.298676782502028</v>
      </c>
      <c r="AP32" s="230">
        <f t="shared" si="15"/>
        <v>1.452027061091189E-3</v>
      </c>
      <c r="AQ32" s="232">
        <f t="shared" si="16"/>
        <v>0.90438634772689852</v>
      </c>
      <c r="AR32" s="232">
        <f t="shared" si="17"/>
        <v>3.4630521868222728E-3</v>
      </c>
    </row>
    <row r="33" spans="1:44" ht="15.75" customHeight="1">
      <c r="A33" s="212">
        <v>43524</v>
      </c>
      <c r="B33" s="215">
        <v>43.580002</v>
      </c>
      <c r="C33" s="215">
        <v>43.727500999999997</v>
      </c>
      <c r="D33" s="215">
        <v>43.23</v>
      </c>
      <c r="E33" s="215">
        <v>43.287497999999999</v>
      </c>
      <c r="F33" s="215">
        <v>42.202747000000002</v>
      </c>
      <c r="G33" s="215">
        <v>112861600</v>
      </c>
      <c r="H33" s="220">
        <f t="shared" si="0"/>
        <v>4.4776296390773108E-2</v>
      </c>
      <c r="I33" s="220">
        <f t="shared" si="1"/>
        <v>1.6915301013443838</v>
      </c>
      <c r="J33" s="220">
        <f t="shared" si="2"/>
        <v>-0.46679337973455226</v>
      </c>
      <c r="K33" s="224">
        <f t="shared" si="3"/>
        <v>1.2082981900686851E-2</v>
      </c>
      <c r="N33" s="207">
        <v>43524</v>
      </c>
      <c r="O33" s="230">
        <v>1111.3000489999999</v>
      </c>
      <c r="P33" s="230">
        <v>1127.650024</v>
      </c>
      <c r="Q33" s="230">
        <v>1111.01001</v>
      </c>
      <c r="R33" s="230">
        <v>1119.920044</v>
      </c>
      <c r="S33" s="230">
        <v>1119.920044</v>
      </c>
      <c r="T33" s="230">
        <v>1542500</v>
      </c>
      <c r="U33" s="232">
        <f t="shared" si="4"/>
        <v>3.1799932064637266E-3</v>
      </c>
      <c r="V33" s="232">
        <f t="shared" si="5"/>
        <v>1.0388344594926975</v>
      </c>
      <c r="W33" s="232">
        <f t="shared" si="6"/>
        <v>-0.65503546457176509</v>
      </c>
      <c r="X33" s="142">
        <f t="shared" si="7"/>
        <v>-2.1234556014512365E-2</v>
      </c>
      <c r="AA33" s="12">
        <v>43524</v>
      </c>
      <c r="AB33" s="13">
        <v>278.959991</v>
      </c>
      <c r="AC33" s="14">
        <v>279.45001200000002</v>
      </c>
      <c r="AD33" s="13">
        <v>278.32000699999998</v>
      </c>
      <c r="AE33" s="13">
        <v>278.67999300000002</v>
      </c>
      <c r="AF33" s="13">
        <v>265.88613900000001</v>
      </c>
      <c r="AG33" s="242">
        <v>69268300</v>
      </c>
      <c r="AH33" s="230">
        <f t="shared" si="8"/>
        <v>3.2415686808191152E-2</v>
      </c>
      <c r="AI33" s="230">
        <f t="shared" si="9"/>
        <v>1.4664090645701793</v>
      </c>
      <c r="AJ33" s="230">
        <f t="shared" si="10"/>
        <v>0.12330680602133515</v>
      </c>
      <c r="AK33" s="230">
        <f t="shared" si="11"/>
        <v>1.5204568411183174E-2</v>
      </c>
      <c r="AL33" s="230">
        <f t="shared" si="12"/>
        <v>1.6997110106968884E-2</v>
      </c>
      <c r="AM33" s="230">
        <f t="shared" si="13"/>
        <v>2.8890175198842378E-4</v>
      </c>
      <c r="AN33" s="1"/>
      <c r="AO33" s="230">
        <f t="shared" si="14"/>
        <v>-5.7558800726971872E-2</v>
      </c>
      <c r="AP33" s="230">
        <f t="shared" si="15"/>
        <v>2.0537577378648659E-4</v>
      </c>
      <c r="AQ33" s="232">
        <f t="shared" si="16"/>
        <v>-8.0770330967045792E-2</v>
      </c>
      <c r="AR33" s="232">
        <f t="shared" si="17"/>
        <v>-3.6092608665126501E-4</v>
      </c>
    </row>
    <row r="34" spans="1:44" ht="15.75" customHeight="1">
      <c r="A34" s="212">
        <v>43553</v>
      </c>
      <c r="B34" s="215">
        <v>47.457500000000003</v>
      </c>
      <c r="C34" s="215">
        <v>47.52</v>
      </c>
      <c r="D34" s="215">
        <v>47.134998000000003</v>
      </c>
      <c r="E34" s="215">
        <v>47.487499</v>
      </c>
      <c r="F34" s="215">
        <v>46.297504000000004</v>
      </c>
      <c r="G34" s="215">
        <v>94256000</v>
      </c>
      <c r="H34" s="220">
        <f t="shared" si="0"/>
        <v>9.7025840521708248E-2</v>
      </c>
      <c r="I34" s="220">
        <f t="shared" si="1"/>
        <v>3.0381015788268582</v>
      </c>
      <c r="J34" s="220">
        <f t="shared" si="2"/>
        <v>0.87977809774792215</v>
      </c>
      <c r="K34" s="224">
        <f t="shared" si="3"/>
        <v>6.4332526031621984E-2</v>
      </c>
      <c r="N34" s="207">
        <v>43553</v>
      </c>
      <c r="O34" s="230">
        <v>1174.900024</v>
      </c>
      <c r="P34" s="230">
        <v>1178.98999</v>
      </c>
      <c r="Q34" s="230">
        <v>1162.880005</v>
      </c>
      <c r="R34" s="230">
        <v>1173.3100589999999</v>
      </c>
      <c r="S34" s="230">
        <v>1173.3100589999999</v>
      </c>
      <c r="T34" s="230">
        <v>1269900</v>
      </c>
      <c r="U34" s="232">
        <f t="shared" si="4"/>
        <v>4.7673059595672307E-2</v>
      </c>
      <c r="V34" s="232">
        <f t="shared" si="5"/>
        <v>1.7486758673623561</v>
      </c>
      <c r="W34" s="232">
        <f t="shared" si="6"/>
        <v>5.4805943297893567E-2</v>
      </c>
      <c r="X34" s="142">
        <f t="shared" si="7"/>
        <v>2.3258510374696215E-2</v>
      </c>
      <c r="AA34" s="12">
        <v>43553</v>
      </c>
      <c r="AB34" s="13">
        <v>282.39001500000001</v>
      </c>
      <c r="AC34" s="14">
        <v>282.83999599999999</v>
      </c>
      <c r="AD34" s="13">
        <v>281.14001500000001</v>
      </c>
      <c r="AE34" s="13">
        <v>282.48001099999999</v>
      </c>
      <c r="AF34" s="13">
        <v>270.69882200000001</v>
      </c>
      <c r="AG34" s="242">
        <v>82186800</v>
      </c>
      <c r="AH34" s="230">
        <f t="shared" si="8"/>
        <v>1.8100541149307495E-2</v>
      </c>
      <c r="AI34" s="230">
        <f t="shared" si="9"/>
        <v>1.2401894124335977</v>
      </c>
      <c r="AJ34" s="230">
        <f t="shared" si="10"/>
        <v>-0.10291284611524643</v>
      </c>
      <c r="AK34" s="230">
        <f t="shared" si="11"/>
        <v>1.0591053895540391E-2</v>
      </c>
      <c r="AL34" s="230">
        <f t="shared" si="12"/>
        <v>2.6819644480852271E-3</v>
      </c>
      <c r="AM34" s="230">
        <f t="shared" si="13"/>
        <v>7.1929333007930967E-6</v>
      </c>
      <c r="AN34" s="1"/>
      <c r="AO34" s="230">
        <f t="shared" si="14"/>
        <v>-9.0540467989096138E-2</v>
      </c>
      <c r="AP34" s="230">
        <f t="shared" si="15"/>
        <v>1.7253754767232755E-4</v>
      </c>
      <c r="AQ34" s="232">
        <f t="shared" si="16"/>
        <v>-5.6402356088170414E-3</v>
      </c>
      <c r="AR34" s="232">
        <f t="shared" si="17"/>
        <v>6.2378497940356663E-5</v>
      </c>
    </row>
    <row r="35" spans="1:44" ht="15.75" customHeight="1">
      <c r="A35" s="212">
        <v>43585</v>
      </c>
      <c r="B35" s="215">
        <v>50.764999000000003</v>
      </c>
      <c r="C35" s="215">
        <v>50.849997999999999</v>
      </c>
      <c r="D35" s="215">
        <v>49.777500000000003</v>
      </c>
      <c r="E35" s="215">
        <v>50.167499999999997</v>
      </c>
      <c r="F35" s="215">
        <v>48.910347000000002</v>
      </c>
      <c r="G35" s="215">
        <v>186139600</v>
      </c>
      <c r="H35" s="220">
        <f t="shared" si="0"/>
        <v>5.64359365895837E-2</v>
      </c>
      <c r="I35" s="220">
        <f t="shared" si="1"/>
        <v>1.9324932837557163</v>
      </c>
      <c r="J35" s="220">
        <f t="shared" si="2"/>
        <v>-0.22583019732321974</v>
      </c>
      <c r="K35" s="224">
        <f t="shared" si="3"/>
        <v>2.3742622099497443E-2</v>
      </c>
      <c r="N35" s="207">
        <v>43585</v>
      </c>
      <c r="O35" s="230">
        <v>1185</v>
      </c>
      <c r="P35" s="230">
        <v>1192.8100589999999</v>
      </c>
      <c r="Q35" s="230">
        <v>1175</v>
      </c>
      <c r="R35" s="230">
        <v>1188.4799800000001</v>
      </c>
      <c r="S35" s="230">
        <v>1188.4799800000001</v>
      </c>
      <c r="T35" s="230">
        <v>6207000</v>
      </c>
      <c r="U35" s="232">
        <f t="shared" si="4"/>
        <v>1.2929166407155263E-2</v>
      </c>
      <c r="V35" s="232">
        <f t="shared" si="5"/>
        <v>1.1666723823586633</v>
      </c>
      <c r="W35" s="232">
        <f t="shared" si="6"/>
        <v>-0.52719754170579924</v>
      </c>
      <c r="X35" s="142">
        <f t="shared" si="7"/>
        <v>-1.1485382813820829E-2</v>
      </c>
      <c r="AA35" s="12">
        <v>43585</v>
      </c>
      <c r="AB35" s="13">
        <v>293.48998999999998</v>
      </c>
      <c r="AC35" s="14">
        <v>294.33999599999999</v>
      </c>
      <c r="AD35" s="13">
        <v>291.92001299999998</v>
      </c>
      <c r="AE35" s="13">
        <v>294.01998900000001</v>
      </c>
      <c r="AF35" s="13">
        <v>281.75747699999999</v>
      </c>
      <c r="AG35" s="242">
        <v>81111700</v>
      </c>
      <c r="AH35" s="230">
        <f t="shared" si="8"/>
        <v>4.0852246486687657E-2</v>
      </c>
      <c r="AI35" s="230">
        <f t="shared" si="9"/>
        <v>1.6168473035312454</v>
      </c>
      <c r="AJ35" s="230">
        <f t="shared" si="10"/>
        <v>0.27374504498240126</v>
      </c>
      <c r="AK35" s="230">
        <f t="shared" si="11"/>
        <v>7.4936349652416898E-2</v>
      </c>
      <c r="AL35" s="230">
        <f t="shared" si="12"/>
        <v>2.543366978546539E-2</v>
      </c>
      <c r="AM35" s="230">
        <f t="shared" si="13"/>
        <v>6.4687155875609503E-4</v>
      </c>
      <c r="AN35" s="1"/>
      <c r="AO35" s="230">
        <f t="shared" si="14"/>
        <v>-6.1819897524629339E-2</v>
      </c>
      <c r="AP35" s="230">
        <f t="shared" si="15"/>
        <v>6.0386201031971095E-4</v>
      </c>
      <c r="AQ35" s="232">
        <f t="shared" si="16"/>
        <v>-0.14431771476886537</v>
      </c>
      <c r="AR35" s="232">
        <f t="shared" si="17"/>
        <v>-2.9211543384637827E-4</v>
      </c>
    </row>
    <row r="36" spans="1:44" ht="15.75" customHeight="1">
      <c r="A36" s="212">
        <v>43616</v>
      </c>
      <c r="B36" s="215">
        <v>44.057499</v>
      </c>
      <c r="C36" s="215">
        <v>44.497501</v>
      </c>
      <c r="D36" s="215">
        <v>43.747501</v>
      </c>
      <c r="E36" s="215">
        <v>43.767502</v>
      </c>
      <c r="F36" s="215">
        <v>42.835048999999998</v>
      </c>
      <c r="G36" s="215">
        <v>108174400</v>
      </c>
      <c r="H36" s="220">
        <f t="shared" si="0"/>
        <v>-0.12421294005540388</v>
      </c>
      <c r="I36" s="220">
        <f t="shared" si="1"/>
        <v>0.2036021166580079</v>
      </c>
      <c r="J36" s="220">
        <f t="shared" si="2"/>
        <v>-1.954721364420928</v>
      </c>
      <c r="K36" s="224">
        <f t="shared" si="3"/>
        <v>-0.15690625454549015</v>
      </c>
      <c r="N36" s="207">
        <v>43616</v>
      </c>
      <c r="O36" s="230">
        <v>1101.290039</v>
      </c>
      <c r="P36" s="230">
        <v>1109.599976</v>
      </c>
      <c r="Q36" s="230">
        <v>1100.1800539999999</v>
      </c>
      <c r="R36" s="230">
        <v>1103.630005</v>
      </c>
      <c r="S36" s="230">
        <v>1103.630005</v>
      </c>
      <c r="T36" s="230">
        <v>1507800</v>
      </c>
      <c r="U36" s="232">
        <f t="shared" si="4"/>
        <v>-7.1393693144078105E-2</v>
      </c>
      <c r="V36" s="232">
        <f t="shared" si="5"/>
        <v>0.41113035901511397</v>
      </c>
      <c r="W36" s="232">
        <f t="shared" si="6"/>
        <v>-1.2827395650493485</v>
      </c>
      <c r="X36" s="142">
        <f t="shared" si="7"/>
        <v>-9.5808242365054197E-2</v>
      </c>
      <c r="AA36" s="12">
        <v>43616</v>
      </c>
      <c r="AB36" s="13">
        <v>276.20001200000002</v>
      </c>
      <c r="AC36" s="14">
        <v>277.11999500000002</v>
      </c>
      <c r="AD36" s="13">
        <v>275.23998999999998</v>
      </c>
      <c r="AE36" s="13">
        <v>275.26998900000001</v>
      </c>
      <c r="AF36" s="13">
        <v>263.78949</v>
      </c>
      <c r="AG36" s="242">
        <v>86862800</v>
      </c>
      <c r="AH36" s="230">
        <f t="shared" si="8"/>
        <v>-6.3771109790282499E-2</v>
      </c>
      <c r="AI36" s="230">
        <f t="shared" si="9"/>
        <v>0.45350748757255505</v>
      </c>
      <c r="AJ36" s="230">
        <f t="shared" si="10"/>
        <v>-0.88959477097628903</v>
      </c>
      <c r="AK36" s="230">
        <f t="shared" si="11"/>
        <v>0.79137885654835616</v>
      </c>
      <c r="AL36" s="230">
        <f t="shared" si="12"/>
        <v>-7.9189686491504763E-2</v>
      </c>
      <c r="AM36" s="230">
        <f t="shared" si="13"/>
        <v>6.2710064466228116E-3</v>
      </c>
      <c r="AN36" s="1"/>
      <c r="AO36" s="230">
        <f t="shared" si="14"/>
        <v>1.7389099045044947</v>
      </c>
      <c r="AP36" s="230">
        <f t="shared" si="15"/>
        <v>1.2425357106013609E-2</v>
      </c>
      <c r="AQ36" s="232">
        <f t="shared" si="16"/>
        <v>1.1411184095922997</v>
      </c>
      <c r="AR36" s="232">
        <f t="shared" si="17"/>
        <v>7.587024676190747E-3</v>
      </c>
    </row>
    <row r="37" spans="1:44" ht="15.75" customHeight="1">
      <c r="A37" s="212">
        <v>43644</v>
      </c>
      <c r="B37" s="215">
        <v>49.669998</v>
      </c>
      <c r="C37" s="215">
        <v>49.875</v>
      </c>
      <c r="D37" s="215">
        <v>49.262501</v>
      </c>
      <c r="E37" s="215">
        <v>49.48</v>
      </c>
      <c r="F37" s="215">
        <v>48.425846</v>
      </c>
      <c r="G37" s="215">
        <v>124442400</v>
      </c>
      <c r="H37" s="220">
        <f t="shared" si="0"/>
        <v>0.13051921570114236</v>
      </c>
      <c r="I37" s="220">
        <f t="shared" si="1"/>
        <v>4.358483263036673</v>
      </c>
      <c r="J37" s="220">
        <f t="shared" si="2"/>
        <v>2.200159781957737</v>
      </c>
      <c r="K37" s="224">
        <f t="shared" si="3"/>
        <v>9.782590121105611E-2</v>
      </c>
      <c r="N37" s="207">
        <v>43644</v>
      </c>
      <c r="O37" s="230">
        <v>1076.3900149999999</v>
      </c>
      <c r="P37" s="230">
        <v>1081</v>
      </c>
      <c r="Q37" s="230">
        <v>1073.369995</v>
      </c>
      <c r="R37" s="230">
        <v>1080.910034</v>
      </c>
      <c r="S37" s="230">
        <v>1080.910034</v>
      </c>
      <c r="T37" s="230">
        <v>1693200</v>
      </c>
      <c r="U37" s="232">
        <f t="shared" si="4"/>
        <v>-2.0586583272534337E-2</v>
      </c>
      <c r="V37" s="232">
        <f t="shared" si="5"/>
        <v>0.7790988945017161</v>
      </c>
      <c r="W37" s="232">
        <f t="shared" si="6"/>
        <v>-0.91477102956274647</v>
      </c>
      <c r="X37" s="142">
        <f t="shared" si="7"/>
        <v>-4.5001132493510426E-2</v>
      </c>
      <c r="AA37" s="12">
        <v>43644</v>
      </c>
      <c r="AB37" s="13">
        <v>292.57998700000002</v>
      </c>
      <c r="AC37" s="14">
        <v>293.54998799999998</v>
      </c>
      <c r="AD37" s="13">
        <v>292.01001000000002</v>
      </c>
      <c r="AE37" s="13">
        <v>293</v>
      </c>
      <c r="AF37" s="13">
        <v>282.145691</v>
      </c>
      <c r="AG37" s="242">
        <v>59350900</v>
      </c>
      <c r="AH37" s="230">
        <f t="shared" si="8"/>
        <v>6.9586551761406407E-2</v>
      </c>
      <c r="AI37" s="230">
        <f t="shared" si="9"/>
        <v>2.2417707858227627</v>
      </c>
      <c r="AJ37" s="230">
        <f t="shared" si="10"/>
        <v>0.89866852727391855</v>
      </c>
      <c r="AK37" s="230">
        <f t="shared" si="11"/>
        <v>0.80760512191267364</v>
      </c>
      <c r="AL37" s="230">
        <f t="shared" si="12"/>
        <v>5.4167975060184143E-2</v>
      </c>
      <c r="AM37" s="230">
        <f t="shared" si="13"/>
        <v>2.9341695221207311E-3</v>
      </c>
      <c r="AN37" s="1"/>
      <c r="AO37" s="230">
        <f t="shared" si="14"/>
        <v>1.9772143510192652</v>
      </c>
      <c r="AP37" s="230">
        <f t="shared" si="15"/>
        <v>5.2990309770405255E-3</v>
      </c>
      <c r="AQ37" s="232">
        <f t="shared" si="16"/>
        <v>-0.82207593392999956</v>
      </c>
      <c r="AR37" s="232">
        <f t="shared" si="17"/>
        <v>-2.437620222588515E-3</v>
      </c>
    </row>
    <row r="38" spans="1:44" ht="15.75" customHeight="1">
      <c r="A38" s="212">
        <v>43677</v>
      </c>
      <c r="B38" s="215">
        <v>54.104999999999997</v>
      </c>
      <c r="C38" s="215">
        <v>55.342498999999997</v>
      </c>
      <c r="D38" s="215">
        <v>52.825001</v>
      </c>
      <c r="E38" s="215">
        <v>53.259998000000003</v>
      </c>
      <c r="F38" s="215">
        <v>52.125317000000003</v>
      </c>
      <c r="G38" s="215">
        <v>277125600</v>
      </c>
      <c r="H38" s="220">
        <f t="shared" si="0"/>
        <v>7.6394555915450663E-2</v>
      </c>
      <c r="I38" s="220">
        <f t="shared" si="1"/>
        <v>2.4191227783251485</v>
      </c>
      <c r="J38" s="220">
        <f t="shared" si="2"/>
        <v>0.26079929724621254</v>
      </c>
      <c r="K38" s="224">
        <f t="shared" si="3"/>
        <v>4.3701241425364405E-2</v>
      </c>
      <c r="N38" s="207">
        <v>43677</v>
      </c>
      <c r="O38" s="230">
        <v>1223</v>
      </c>
      <c r="P38" s="230">
        <v>1234</v>
      </c>
      <c r="Q38" s="230">
        <v>1207.764038</v>
      </c>
      <c r="R38" s="230">
        <v>1216.6800539999999</v>
      </c>
      <c r="S38" s="230">
        <v>1216.6800539999999</v>
      </c>
      <c r="T38" s="230">
        <v>1725500</v>
      </c>
      <c r="U38" s="232">
        <f t="shared" si="4"/>
        <v>0.1256071418798578</v>
      </c>
      <c r="V38" s="232">
        <f t="shared" si="5"/>
        <v>4.1365862112293978</v>
      </c>
      <c r="W38" s="232">
        <f t="shared" si="6"/>
        <v>2.4427162871649353</v>
      </c>
      <c r="X38" s="142">
        <f t="shared" si="7"/>
        <v>0.10119259265888171</v>
      </c>
      <c r="AA38" s="12">
        <v>43677</v>
      </c>
      <c r="AB38" s="13">
        <v>300.98998999999998</v>
      </c>
      <c r="AC38" s="14">
        <v>301.20001200000002</v>
      </c>
      <c r="AD38" s="13">
        <v>295.20001200000002</v>
      </c>
      <c r="AE38" s="13">
        <v>297.42999300000002</v>
      </c>
      <c r="AF38" s="13">
        <v>286.41156000000001</v>
      </c>
      <c r="AG38" s="242">
        <v>104245200</v>
      </c>
      <c r="AH38" s="230">
        <f t="shared" si="8"/>
        <v>1.5119383836345774E-2</v>
      </c>
      <c r="AI38" s="230">
        <f t="shared" si="9"/>
        <v>1.1973068003278171</v>
      </c>
      <c r="AJ38" s="230">
        <f t="shared" si="10"/>
        <v>-0.14579545822102702</v>
      </c>
      <c r="AK38" s="230">
        <f t="shared" si="11"/>
        <v>2.1256315637879233E-2</v>
      </c>
      <c r="AL38" s="230">
        <f t="shared" si="12"/>
        <v>-2.9919286487649355E-4</v>
      </c>
      <c r="AM38" s="230">
        <f t="shared" si="13"/>
        <v>8.9516370393003724E-8</v>
      </c>
      <c r="AN38" s="1"/>
      <c r="AO38" s="230">
        <f t="shared" si="14"/>
        <v>-3.8023353045733385E-2</v>
      </c>
      <c r="AP38" s="230">
        <f t="shared" si="15"/>
        <v>-1.3075099620714075E-5</v>
      </c>
      <c r="AQ38" s="232">
        <f t="shared" si="16"/>
        <v>-0.35613694039117755</v>
      </c>
      <c r="AR38" s="232">
        <f t="shared" si="17"/>
        <v>-3.0276101701890849E-5</v>
      </c>
    </row>
    <row r="39" spans="1:44" ht="15.75" customHeight="1">
      <c r="A39" s="212">
        <v>43707</v>
      </c>
      <c r="B39" s="215">
        <v>52.540000999999997</v>
      </c>
      <c r="C39" s="215">
        <v>52.612499</v>
      </c>
      <c r="D39" s="215">
        <v>51.799999</v>
      </c>
      <c r="E39" s="215">
        <v>52.185001</v>
      </c>
      <c r="F39" s="215">
        <v>51.267273000000003</v>
      </c>
      <c r="G39" s="215">
        <v>84573600</v>
      </c>
      <c r="H39" s="220">
        <f t="shared" si="0"/>
        <v>-1.6461175670164262E-2</v>
      </c>
      <c r="I39" s="220">
        <f t="shared" si="1"/>
        <v>0.81940403049572064</v>
      </c>
      <c r="J39" s="220">
        <f t="shared" si="2"/>
        <v>-1.3389194505832154</v>
      </c>
      <c r="K39" s="224">
        <f t="shared" si="3"/>
        <v>-4.9154490160250516E-2</v>
      </c>
      <c r="N39" s="207">
        <v>43707</v>
      </c>
      <c r="O39" s="230">
        <v>1198.5</v>
      </c>
      <c r="P39" s="230">
        <v>1198.5</v>
      </c>
      <c r="Q39" s="230">
        <v>1183.8029790000001</v>
      </c>
      <c r="R39" s="230">
        <v>1188.099976</v>
      </c>
      <c r="S39" s="230">
        <v>1188.099976</v>
      </c>
      <c r="T39" s="230">
        <v>1129800</v>
      </c>
      <c r="U39" s="232">
        <f t="shared" si="4"/>
        <v>-2.3490216598882421E-2</v>
      </c>
      <c r="V39" s="232">
        <f t="shared" si="5"/>
        <v>0.7518291925039392</v>
      </c>
      <c r="W39" s="232">
        <f t="shared" si="6"/>
        <v>-0.94204073156052337</v>
      </c>
      <c r="X39" s="142">
        <f t="shared" si="7"/>
        <v>-4.7904765819858516E-2</v>
      </c>
      <c r="AA39" s="12">
        <v>43707</v>
      </c>
      <c r="AB39" s="13">
        <v>294.22000100000002</v>
      </c>
      <c r="AC39" s="14">
        <v>294.23998999999998</v>
      </c>
      <c r="AD39" s="13">
        <v>291.42001299999998</v>
      </c>
      <c r="AE39" s="13">
        <v>292.45001200000002</v>
      </c>
      <c r="AF39" s="13">
        <v>281.61602800000003</v>
      </c>
      <c r="AG39" s="242">
        <v>62901200</v>
      </c>
      <c r="AH39" s="230">
        <f t="shared" si="8"/>
        <v>-1.6743500157605302E-2</v>
      </c>
      <c r="AI39" s="230">
        <f t="shared" si="9"/>
        <v>0.81658596654339299</v>
      </c>
      <c r="AJ39" s="230">
        <f t="shared" si="10"/>
        <v>-0.52651629200545114</v>
      </c>
      <c r="AK39" s="230">
        <f t="shared" si="11"/>
        <v>0.27721940574716947</v>
      </c>
      <c r="AL39" s="230">
        <f t="shared" si="12"/>
        <v>-3.2162076858827569E-2</v>
      </c>
      <c r="AM39" s="230">
        <f t="shared" si="13"/>
        <v>1.0343991878731318E-3</v>
      </c>
      <c r="AN39" s="1"/>
      <c r="AO39" s="230">
        <f t="shared" si="14"/>
        <v>0.70496290441505038</v>
      </c>
      <c r="AP39" s="230">
        <f t="shared" si="15"/>
        <v>1.5809104904904606E-3</v>
      </c>
      <c r="AQ39" s="232">
        <f t="shared" si="16"/>
        <v>0.49599979289934931</v>
      </c>
      <c r="AR39" s="232">
        <f t="shared" si="17"/>
        <v>1.5407167602024254E-3</v>
      </c>
    </row>
    <row r="40" spans="1:44" ht="15.75" customHeight="1">
      <c r="A40" s="212">
        <v>43738</v>
      </c>
      <c r="B40" s="215">
        <v>55.224997999999999</v>
      </c>
      <c r="C40" s="215">
        <v>56.145000000000003</v>
      </c>
      <c r="D40" s="215">
        <v>55.197498000000003</v>
      </c>
      <c r="E40" s="215">
        <v>55.9925</v>
      </c>
      <c r="F40" s="215">
        <v>55.007809000000002</v>
      </c>
      <c r="G40" s="215">
        <v>103909600</v>
      </c>
      <c r="H40" s="220">
        <f t="shared" si="0"/>
        <v>7.2961477783302392E-2</v>
      </c>
      <c r="I40" s="220">
        <f t="shared" si="1"/>
        <v>2.3281424994200304</v>
      </c>
      <c r="J40" s="220">
        <f t="shared" si="2"/>
        <v>0.16981901834109436</v>
      </c>
      <c r="K40" s="224">
        <f t="shared" si="3"/>
        <v>4.0268163293216135E-2</v>
      </c>
      <c r="N40" s="207">
        <v>43738</v>
      </c>
      <c r="O40" s="230">
        <v>1220.969971</v>
      </c>
      <c r="P40" s="230">
        <v>1226</v>
      </c>
      <c r="Q40" s="230">
        <v>1212.3000489999999</v>
      </c>
      <c r="R40" s="230">
        <v>1219</v>
      </c>
      <c r="S40" s="230">
        <v>1219</v>
      </c>
      <c r="T40" s="230">
        <v>1404100</v>
      </c>
      <c r="U40" s="232">
        <f t="shared" si="4"/>
        <v>2.6007932517625124E-2</v>
      </c>
      <c r="V40" s="232">
        <f t="shared" si="5"/>
        <v>1.3608448751729283</v>
      </c>
      <c r="W40" s="232">
        <f t="shared" si="6"/>
        <v>-0.33302504889153428</v>
      </c>
      <c r="X40" s="142">
        <f t="shared" si="7"/>
        <v>1.593383296649032E-3</v>
      </c>
      <c r="AA40" s="12">
        <v>43738</v>
      </c>
      <c r="AB40" s="13">
        <v>295.97000100000002</v>
      </c>
      <c r="AC40" s="14">
        <v>297.54998799999998</v>
      </c>
      <c r="AD40" s="13">
        <v>295.92001299999998</v>
      </c>
      <c r="AE40" s="13">
        <v>296.76998900000001</v>
      </c>
      <c r="AF40" s="13">
        <v>287.09573399999999</v>
      </c>
      <c r="AG40" s="242">
        <v>51662400</v>
      </c>
      <c r="AH40" s="230">
        <f t="shared" si="8"/>
        <v>1.9458075731399651E-2</v>
      </c>
      <c r="AI40" s="230">
        <f t="shared" si="9"/>
        <v>1.2601796039922484</v>
      </c>
      <c r="AJ40" s="230">
        <f t="shared" si="10"/>
        <v>-8.2922654556595754E-2</v>
      </c>
      <c r="AK40" s="230">
        <f t="shared" si="11"/>
        <v>6.8761666387125104E-3</v>
      </c>
      <c r="AL40" s="230">
        <f t="shared" si="12"/>
        <v>4.0394990301773834E-3</v>
      </c>
      <c r="AM40" s="230">
        <f t="shared" si="13"/>
        <v>1.6317552414804021E-5</v>
      </c>
      <c r="AN40" s="1"/>
      <c r="AO40" s="230">
        <f t="shared" si="14"/>
        <v>-1.4081843795038766E-2</v>
      </c>
      <c r="AP40" s="230">
        <f t="shared" si="15"/>
        <v>1.6266320656997107E-4</v>
      </c>
      <c r="AQ40" s="232">
        <f t="shared" si="16"/>
        <v>2.7615321087926109E-2</v>
      </c>
      <c r="AR40" s="232">
        <f t="shared" si="17"/>
        <v>6.4364702815146066E-6</v>
      </c>
    </row>
    <row r="41" spans="1:44" ht="15.75" customHeight="1">
      <c r="A41" s="212">
        <v>43769</v>
      </c>
      <c r="B41" s="215">
        <v>61.810001</v>
      </c>
      <c r="C41" s="215">
        <v>62.292499999999997</v>
      </c>
      <c r="D41" s="215">
        <v>59.314999</v>
      </c>
      <c r="E41" s="215">
        <v>62.189999</v>
      </c>
      <c r="F41" s="215">
        <v>61.096316999999999</v>
      </c>
      <c r="G41" s="215">
        <v>139162000</v>
      </c>
      <c r="H41" s="220">
        <f t="shared" si="0"/>
        <v>0.11068443027789013</v>
      </c>
      <c r="I41" s="220">
        <f t="shared" si="1"/>
        <v>3.5244244624637178</v>
      </c>
      <c r="J41" s="220">
        <f t="shared" si="2"/>
        <v>1.3661009813847818</v>
      </c>
      <c r="K41" s="224">
        <f t="shared" si="3"/>
        <v>7.7991115787803877E-2</v>
      </c>
      <c r="N41" s="207">
        <v>43769</v>
      </c>
      <c r="O41" s="230">
        <v>1261.280029</v>
      </c>
      <c r="P41" s="230">
        <v>1267.670044</v>
      </c>
      <c r="Q41" s="230">
        <v>1250.843018</v>
      </c>
      <c r="R41" s="230">
        <v>1260.1099850000001</v>
      </c>
      <c r="S41" s="230">
        <v>1260.1099850000001</v>
      </c>
      <c r="T41" s="230">
        <v>1455700</v>
      </c>
      <c r="U41" s="232">
        <f t="shared" si="4"/>
        <v>3.3724351927809725E-2</v>
      </c>
      <c r="V41" s="232">
        <f t="shared" si="5"/>
        <v>1.4888706447913582</v>
      </c>
      <c r="W41" s="232">
        <f t="shared" si="6"/>
        <v>-0.20499927927310435</v>
      </c>
      <c r="X41" s="142">
        <f t="shared" si="7"/>
        <v>9.3098027068336323E-3</v>
      </c>
      <c r="AA41" s="12">
        <v>43769</v>
      </c>
      <c r="AB41" s="13">
        <v>304.13000499999998</v>
      </c>
      <c r="AC41" s="14">
        <v>304.13000499999998</v>
      </c>
      <c r="AD41" s="13">
        <v>301.73001099999999</v>
      </c>
      <c r="AE41" s="13">
        <v>303.32998700000002</v>
      </c>
      <c r="AF41" s="13">
        <v>293.44183299999997</v>
      </c>
      <c r="AG41" s="242">
        <v>69053800</v>
      </c>
      <c r="AH41" s="230">
        <f t="shared" si="8"/>
        <v>2.2104469863003889E-2</v>
      </c>
      <c r="AI41" s="230">
        <f t="shared" si="9"/>
        <v>1.3000002941015336</v>
      </c>
      <c r="AJ41" s="230">
        <f t="shared" si="10"/>
        <v>-4.3101964447310515E-2</v>
      </c>
      <c r="AK41" s="230">
        <f t="shared" si="11"/>
        <v>1.8577793392172196E-3</v>
      </c>
      <c r="AL41" s="230">
        <f t="shared" si="12"/>
        <v>6.6858931617816211E-3</v>
      </c>
      <c r="AM41" s="230">
        <f t="shared" si="13"/>
        <v>4.4701167370758242E-5</v>
      </c>
      <c r="AN41" s="1"/>
      <c r="AO41" s="230">
        <f t="shared" si="14"/>
        <v>-5.8881635931082865E-2</v>
      </c>
      <c r="AP41" s="230">
        <f t="shared" si="15"/>
        <v>5.2144026772539662E-4</v>
      </c>
      <c r="AQ41" s="232">
        <f t="shared" si="16"/>
        <v>8.835871646953623E-3</v>
      </c>
      <c r="AR41" s="232">
        <f t="shared" si="17"/>
        <v>6.224434625515501E-5</v>
      </c>
    </row>
    <row r="42" spans="1:44" ht="15.75" customHeight="1">
      <c r="A42" s="212">
        <v>43798</v>
      </c>
      <c r="B42" s="215">
        <v>66.650002000000001</v>
      </c>
      <c r="C42" s="215">
        <v>67</v>
      </c>
      <c r="D42" s="215">
        <v>66.474997999999999</v>
      </c>
      <c r="E42" s="215">
        <v>66.8125</v>
      </c>
      <c r="F42" s="215">
        <v>65.834586999999999</v>
      </c>
      <c r="G42" s="215">
        <v>46617600</v>
      </c>
      <c r="H42" s="220">
        <f t="shared" si="0"/>
        <v>7.7554101992760055E-2</v>
      </c>
      <c r="I42" s="220">
        <f t="shared" si="1"/>
        <v>2.4505807292519615</v>
      </c>
      <c r="J42" s="220">
        <f t="shared" si="2"/>
        <v>0.29225724817302545</v>
      </c>
      <c r="K42" s="224">
        <f t="shared" si="3"/>
        <v>4.4860787502673798E-2</v>
      </c>
      <c r="N42" s="207">
        <v>43798</v>
      </c>
      <c r="O42" s="230">
        <v>1307.119995</v>
      </c>
      <c r="P42" s="230">
        <v>1310.204956</v>
      </c>
      <c r="Q42" s="230">
        <v>1303.969971</v>
      </c>
      <c r="R42" s="230">
        <v>1304.959961</v>
      </c>
      <c r="S42" s="230">
        <v>1304.959961</v>
      </c>
      <c r="T42" s="230">
        <v>587000</v>
      </c>
      <c r="U42" s="232">
        <f t="shared" si="4"/>
        <v>3.5592112223442121E-2</v>
      </c>
      <c r="V42" s="232">
        <f t="shared" si="5"/>
        <v>1.5214749510569243</v>
      </c>
      <c r="W42" s="232">
        <f t="shared" si="6"/>
        <v>-0.17239497300753825</v>
      </c>
      <c r="X42" s="142">
        <f t="shared" si="7"/>
        <v>1.1177563002466029E-2</v>
      </c>
      <c r="AA42" s="12">
        <v>43798</v>
      </c>
      <c r="AB42" s="13">
        <v>314.85998499999999</v>
      </c>
      <c r="AC42" s="14">
        <v>315.13000499999998</v>
      </c>
      <c r="AD42" s="13">
        <v>314.05999800000001</v>
      </c>
      <c r="AE42" s="13">
        <v>314.30999800000001</v>
      </c>
      <c r="AF42" s="13">
        <v>304.06393400000002</v>
      </c>
      <c r="AG42" s="242">
        <v>36592700</v>
      </c>
      <c r="AH42" s="230">
        <f t="shared" si="8"/>
        <v>3.6198318731194827E-2</v>
      </c>
      <c r="AI42" s="230">
        <f t="shared" si="9"/>
        <v>1.5321969712556776</v>
      </c>
      <c r="AJ42" s="230">
        <f t="shared" si="10"/>
        <v>0.18909471270683342</v>
      </c>
      <c r="AK42" s="230">
        <f t="shared" si="11"/>
        <v>3.5756810373679872E-2</v>
      </c>
      <c r="AL42" s="230">
        <f t="shared" si="12"/>
        <v>2.077974202997256E-2</v>
      </c>
      <c r="AM42" s="230">
        <f t="shared" si="13"/>
        <v>4.317976788322081E-4</v>
      </c>
      <c r="AN42" s="1"/>
      <c r="AO42" s="230">
        <f t="shared" si="14"/>
        <v>5.5264300379767962E-2</v>
      </c>
      <c r="AP42" s="230">
        <f t="shared" si="15"/>
        <v>9.3219559156697848E-4</v>
      </c>
      <c r="AQ42" s="232">
        <f t="shared" si="16"/>
        <v>-3.2598977892962747E-2</v>
      </c>
      <c r="AR42" s="232">
        <f t="shared" si="17"/>
        <v>2.3226687571500961E-4</v>
      </c>
    </row>
    <row r="43" spans="1:44" ht="15.75" customHeight="1">
      <c r="A43" s="212">
        <v>43830</v>
      </c>
      <c r="B43" s="215">
        <v>72.482498000000007</v>
      </c>
      <c r="C43" s="215">
        <v>73.419998000000007</v>
      </c>
      <c r="D43" s="215">
        <v>72.379997000000003</v>
      </c>
      <c r="E43" s="215">
        <v>73.412497999999999</v>
      </c>
      <c r="F43" s="215">
        <v>72.337975</v>
      </c>
      <c r="G43" s="215">
        <v>100805600</v>
      </c>
      <c r="H43" s="220">
        <f t="shared" si="0"/>
        <v>9.8783759363448298E-2</v>
      </c>
      <c r="I43" s="220">
        <f t="shared" si="1"/>
        <v>3.0970397548873314</v>
      </c>
      <c r="J43" s="220">
        <f t="shared" si="2"/>
        <v>0.9387162738083954</v>
      </c>
      <c r="K43" s="224">
        <f t="shared" si="3"/>
        <v>6.6090444873362048E-2</v>
      </c>
      <c r="N43" s="207">
        <v>43830</v>
      </c>
      <c r="O43" s="230">
        <v>1330.1099850000001</v>
      </c>
      <c r="P43" s="230">
        <v>1338</v>
      </c>
      <c r="Q43" s="230">
        <v>1329.084961</v>
      </c>
      <c r="R43" s="230">
        <v>1337.0200199999999</v>
      </c>
      <c r="S43" s="230">
        <v>1337.0200199999999</v>
      </c>
      <c r="T43" s="230">
        <v>961800</v>
      </c>
      <c r="U43" s="232">
        <f t="shared" si="4"/>
        <v>2.4567848790879424E-2</v>
      </c>
      <c r="V43" s="232">
        <f t="shared" si="5"/>
        <v>1.3381003421419992</v>
      </c>
      <c r="W43" s="232">
        <f t="shared" si="6"/>
        <v>-0.35576958192246333</v>
      </c>
      <c r="X43" s="142">
        <f t="shared" si="7"/>
        <v>1.5329956990333196E-4</v>
      </c>
      <c r="AA43" s="12">
        <v>43830</v>
      </c>
      <c r="AB43" s="13">
        <v>320.52999899999998</v>
      </c>
      <c r="AC43" s="14">
        <v>322.13000499999998</v>
      </c>
      <c r="AD43" s="13">
        <v>320.14999399999999</v>
      </c>
      <c r="AE43" s="13">
        <v>321.85998499999999</v>
      </c>
      <c r="AF43" s="13">
        <v>312.89865099999997</v>
      </c>
      <c r="AG43" s="242">
        <v>57077300</v>
      </c>
      <c r="AH43" s="230">
        <f t="shared" si="8"/>
        <v>2.905545844841945E-2</v>
      </c>
      <c r="AI43" s="230">
        <f t="shared" si="9"/>
        <v>1.4101501816821456</v>
      </c>
      <c r="AJ43" s="230">
        <f t="shared" si="10"/>
        <v>6.7047923133301435E-2</v>
      </c>
      <c r="AK43" s="230">
        <f t="shared" si="11"/>
        <v>4.495423996489098E-3</v>
      </c>
      <c r="AL43" s="230">
        <f t="shared" si="12"/>
        <v>1.3636881747197183E-2</v>
      </c>
      <c r="AM43" s="230">
        <f t="shared" si="13"/>
        <v>1.8596454378703967E-4</v>
      </c>
      <c r="AN43" s="1"/>
      <c r="AO43" s="230">
        <f t="shared" si="14"/>
        <v>6.2938976570284438E-2</v>
      </c>
      <c r="AP43" s="230">
        <f t="shared" si="15"/>
        <v>9.0126758135769254E-4</v>
      </c>
      <c r="AQ43" s="232">
        <f t="shared" si="16"/>
        <v>-2.3853611581904108E-2</v>
      </c>
      <c r="AR43" s="232">
        <f t="shared" si="17"/>
        <v>2.0905281066679264E-6</v>
      </c>
    </row>
    <row r="44" spans="1:44" ht="15.75" customHeight="1">
      <c r="A44" s="212">
        <v>43861</v>
      </c>
      <c r="B44" s="215">
        <v>80.232498000000007</v>
      </c>
      <c r="C44" s="215">
        <v>80.669998000000007</v>
      </c>
      <c r="D44" s="215">
        <v>77.072502</v>
      </c>
      <c r="E44" s="215">
        <v>77.377502000000007</v>
      </c>
      <c r="F44" s="215">
        <v>76.244964999999993</v>
      </c>
      <c r="G44" s="215">
        <v>199588400</v>
      </c>
      <c r="H44" s="220">
        <f t="shared" si="0"/>
        <v>5.4010220772699173E-2</v>
      </c>
      <c r="I44" s="220">
        <f t="shared" si="1"/>
        <v>1.8799135023581315</v>
      </c>
      <c r="J44" s="220">
        <f t="shared" si="2"/>
        <v>-0.27840997872080453</v>
      </c>
      <c r="K44" s="224">
        <f t="shared" si="3"/>
        <v>2.1316906282612916E-2</v>
      </c>
      <c r="N44" s="207">
        <v>43861</v>
      </c>
      <c r="O44" s="230">
        <v>1468.900024</v>
      </c>
      <c r="P44" s="230">
        <v>1470.130005</v>
      </c>
      <c r="Q44" s="230">
        <v>1428.530029</v>
      </c>
      <c r="R44" s="230">
        <v>1434.2299800000001</v>
      </c>
      <c r="S44" s="230">
        <v>1434.2299800000001</v>
      </c>
      <c r="T44" s="230">
        <v>2417200</v>
      </c>
      <c r="U44" s="232">
        <f t="shared" si="4"/>
        <v>7.2706435614928303E-2</v>
      </c>
      <c r="V44" s="232">
        <f t="shared" si="5"/>
        <v>2.321510400845026</v>
      </c>
      <c r="W44" s="232">
        <f t="shared" si="6"/>
        <v>0.62764047678056345</v>
      </c>
      <c r="X44" s="142">
        <f t="shared" si="7"/>
        <v>4.829188639395221E-2</v>
      </c>
      <c r="AA44" s="12">
        <v>43861</v>
      </c>
      <c r="AB44" s="13">
        <v>327</v>
      </c>
      <c r="AC44" s="14">
        <v>327.17001299999998</v>
      </c>
      <c r="AD44" s="13">
        <v>320.73001099999999</v>
      </c>
      <c r="AE44" s="13">
        <v>321.73001099999999</v>
      </c>
      <c r="AF44" s="13">
        <v>312.77227800000003</v>
      </c>
      <c r="AG44" s="242">
        <v>113845600</v>
      </c>
      <c r="AH44" s="230">
        <f t="shared" si="8"/>
        <v>-4.0387837913671327E-4</v>
      </c>
      <c r="AI44" s="230">
        <f t="shared" si="9"/>
        <v>0.99516421074115979</v>
      </c>
      <c r="AJ44" s="230">
        <f t="shared" si="10"/>
        <v>-0.34793804780768434</v>
      </c>
      <c r="AK44" s="230">
        <f t="shared" si="11"/>
        <v>0.12106088511222243</v>
      </c>
      <c r="AL44" s="230">
        <f t="shared" si="12"/>
        <v>-1.5822455080358983E-2</v>
      </c>
      <c r="AM44" s="230">
        <f t="shared" si="13"/>
        <v>2.5035008476997775E-4</v>
      </c>
      <c r="AN44" s="1"/>
      <c r="AO44" s="230">
        <f t="shared" si="14"/>
        <v>9.6869424486295666E-2</v>
      </c>
      <c r="AP44" s="230">
        <f t="shared" si="15"/>
        <v>-3.3728579210886504E-4</v>
      </c>
      <c r="AQ44" s="232">
        <f t="shared" si="16"/>
        <v>-0.21838000221611348</v>
      </c>
      <c r="AR44" s="232">
        <f t="shared" si="17"/>
        <v>-7.64096203214108E-4</v>
      </c>
    </row>
    <row r="45" spans="1:44" ht="15.75" customHeight="1">
      <c r="A45" s="212">
        <v>43889</v>
      </c>
      <c r="B45" s="215">
        <v>64.315002000000007</v>
      </c>
      <c r="C45" s="215">
        <v>69.602501000000004</v>
      </c>
      <c r="D45" s="215">
        <v>64.092499000000004</v>
      </c>
      <c r="E45" s="215">
        <v>68.339995999999999</v>
      </c>
      <c r="F45" s="215">
        <v>67.499549999999999</v>
      </c>
      <c r="G45" s="215">
        <v>426510000</v>
      </c>
      <c r="H45" s="220">
        <f t="shared" si="0"/>
        <v>-0.11470154127554515</v>
      </c>
      <c r="I45" s="220">
        <f t="shared" si="1"/>
        <v>0.23178028766385034</v>
      </c>
      <c r="J45" s="220">
        <f t="shared" si="2"/>
        <v>-1.9265431934150856</v>
      </c>
      <c r="K45" s="224">
        <f t="shared" si="3"/>
        <v>-0.14739485576563141</v>
      </c>
      <c r="N45" s="207">
        <v>43889</v>
      </c>
      <c r="O45" s="230">
        <v>1277.5</v>
      </c>
      <c r="P45" s="230">
        <v>1341.1400149999999</v>
      </c>
      <c r="Q45" s="230">
        <v>1271</v>
      </c>
      <c r="R45" s="230">
        <v>1339.329956</v>
      </c>
      <c r="S45" s="230">
        <v>1339.329956</v>
      </c>
      <c r="T45" s="230">
        <v>3789100</v>
      </c>
      <c r="U45" s="232">
        <f t="shared" si="4"/>
        <v>-6.6167926569210347E-2</v>
      </c>
      <c r="V45" s="232">
        <f t="shared" si="5"/>
        <v>0.439769832090806</v>
      </c>
      <c r="W45" s="232">
        <f t="shared" si="6"/>
        <v>-1.2541000919736565</v>
      </c>
      <c r="X45" s="142">
        <f t="shared" si="7"/>
        <v>-9.058247579018644E-2</v>
      </c>
      <c r="AA45" s="12">
        <v>43889</v>
      </c>
      <c r="AB45" s="13">
        <v>288.70001200000002</v>
      </c>
      <c r="AC45" s="14">
        <v>297.89001500000001</v>
      </c>
      <c r="AD45" s="13">
        <v>285.540009</v>
      </c>
      <c r="AE45" s="13">
        <v>296.26001000000002</v>
      </c>
      <c r="AF45" s="13">
        <v>288.01147500000002</v>
      </c>
      <c r="AG45" s="242">
        <v>384975800</v>
      </c>
      <c r="AH45" s="230">
        <f t="shared" si="8"/>
        <v>-7.9165593441756388E-2</v>
      </c>
      <c r="AI45" s="230">
        <f t="shared" si="9"/>
        <v>0.37168792949767876</v>
      </c>
      <c r="AJ45" s="230">
        <f t="shared" si="10"/>
        <v>-0.97141432905116543</v>
      </c>
      <c r="AK45" s="230">
        <f t="shared" si="11"/>
        <v>0.94364579868592591</v>
      </c>
      <c r="AL45" s="230">
        <f t="shared" si="12"/>
        <v>-9.4584170142978652E-2</v>
      </c>
      <c r="AM45" s="230">
        <f t="shared" si="13"/>
        <v>8.9461652416359342E-3</v>
      </c>
      <c r="AN45" s="1"/>
      <c r="AO45" s="230">
        <f t="shared" si="14"/>
        <v>1.8714716636194051</v>
      </c>
      <c r="AP45" s="230">
        <f t="shared" si="15"/>
        <v>1.3941220115936279E-2</v>
      </c>
      <c r="AQ45" s="232">
        <f t="shared" si="16"/>
        <v>1.2182507994075944</v>
      </c>
      <c r="AR45" s="232">
        <f t="shared" si="17"/>
        <v>8.5676683021112393E-3</v>
      </c>
    </row>
    <row r="46" spans="1:44" ht="15.75" customHeight="1">
      <c r="A46" s="212">
        <v>43921</v>
      </c>
      <c r="B46" s="215">
        <v>63.900002000000001</v>
      </c>
      <c r="C46" s="215">
        <v>65.622497999999993</v>
      </c>
      <c r="D46" s="215">
        <v>63</v>
      </c>
      <c r="E46" s="215">
        <v>63.572498000000003</v>
      </c>
      <c r="F46" s="215">
        <v>62.790672000000001</v>
      </c>
      <c r="G46" s="215">
        <v>197002000</v>
      </c>
      <c r="H46" s="220">
        <f t="shared" si="0"/>
        <v>-6.9761620633026419E-2</v>
      </c>
      <c r="I46" s="220">
        <f t="shared" si="1"/>
        <v>0.41988565895320978</v>
      </c>
      <c r="J46" s="220">
        <f t="shared" si="2"/>
        <v>-1.7384378221257262</v>
      </c>
      <c r="K46" s="224">
        <f t="shared" si="3"/>
        <v>-0.10245493512311268</v>
      </c>
      <c r="N46" s="207">
        <v>43921</v>
      </c>
      <c r="O46" s="230">
        <v>1147.3000489999999</v>
      </c>
      <c r="P46" s="230">
        <v>1175.3100589999999</v>
      </c>
      <c r="Q46" s="230">
        <v>1138.1400149999999</v>
      </c>
      <c r="R46" s="230">
        <v>1162.8100589999999</v>
      </c>
      <c r="S46" s="230">
        <v>1162.8100589999999</v>
      </c>
      <c r="T46" s="230">
        <v>2486400</v>
      </c>
      <c r="U46" s="232">
        <f t="shared" si="4"/>
        <v>-0.13179716933024391</v>
      </c>
      <c r="V46" s="232">
        <f t="shared" si="5"/>
        <v>0.1834232438216909</v>
      </c>
      <c r="W46" s="232">
        <f t="shared" si="6"/>
        <v>-1.5104466802427716</v>
      </c>
      <c r="X46" s="142">
        <f t="shared" si="7"/>
        <v>-0.15621171855122001</v>
      </c>
      <c r="AA46" s="12">
        <v>43921</v>
      </c>
      <c r="AB46" s="13">
        <v>260.55999800000001</v>
      </c>
      <c r="AC46" s="14">
        <v>263.32998700000002</v>
      </c>
      <c r="AD46" s="13">
        <v>256.22000100000002</v>
      </c>
      <c r="AE46" s="13">
        <v>257.75</v>
      </c>
      <c r="AF46" s="13">
        <v>252.047089</v>
      </c>
      <c r="AG46" s="242">
        <v>194881100</v>
      </c>
      <c r="AH46" s="230">
        <f t="shared" si="8"/>
        <v>-0.12487136493433124</v>
      </c>
      <c r="AI46" s="230">
        <f t="shared" si="9"/>
        <v>0.20177285325845051</v>
      </c>
      <c r="AJ46" s="230">
        <f t="shared" si="10"/>
        <v>-1.1413294052903935</v>
      </c>
      <c r="AK46" s="230">
        <f t="shared" si="11"/>
        <v>1.3026328113805232</v>
      </c>
      <c r="AL46" s="230">
        <f t="shared" si="12"/>
        <v>-0.1402899416355535</v>
      </c>
      <c r="AM46" s="230">
        <f t="shared" si="13"/>
        <v>1.9681267724107006E-2</v>
      </c>
      <c r="AN46" s="1"/>
      <c r="AO46" s="230">
        <f t="shared" si="14"/>
        <v>1.9841302056610819</v>
      </c>
      <c r="AP46" s="230">
        <f t="shared" si="15"/>
        <v>1.4373396868695898E-2</v>
      </c>
      <c r="AQ46" s="232">
        <f t="shared" si="16"/>
        <v>1.7239172112843317</v>
      </c>
      <c r="AR46" s="232">
        <f t="shared" si="17"/>
        <v>2.1914932878340166E-2</v>
      </c>
    </row>
    <row r="47" spans="1:44" ht="15.75" customHeight="1">
      <c r="A47" s="212">
        <v>43951</v>
      </c>
      <c r="B47" s="215">
        <v>72.489998</v>
      </c>
      <c r="C47" s="215">
        <v>73.632499999999993</v>
      </c>
      <c r="D47" s="215">
        <v>72.087502000000001</v>
      </c>
      <c r="E47" s="215">
        <v>73.449996999999996</v>
      </c>
      <c r="F47" s="215">
        <v>72.546700000000001</v>
      </c>
      <c r="G47" s="215">
        <v>183064000</v>
      </c>
      <c r="H47" s="220">
        <f t="shared" si="0"/>
        <v>0.15537384278989722</v>
      </c>
      <c r="I47" s="220">
        <f t="shared" si="1"/>
        <v>5.6580967938659654</v>
      </c>
      <c r="J47" s="220">
        <f t="shared" si="2"/>
        <v>3.4997733127870294</v>
      </c>
      <c r="K47" s="224">
        <f t="shared" si="3"/>
        <v>0.12268052829981096</v>
      </c>
      <c r="N47" s="207">
        <v>43951</v>
      </c>
      <c r="O47" s="230">
        <v>1324.880005</v>
      </c>
      <c r="P47" s="230">
        <v>1352.8199460000001</v>
      </c>
      <c r="Q47" s="230">
        <v>1322.48999</v>
      </c>
      <c r="R47" s="230">
        <v>1348.660034</v>
      </c>
      <c r="S47" s="230">
        <v>1348.660034</v>
      </c>
      <c r="T47" s="230">
        <v>2668900</v>
      </c>
      <c r="U47" s="232">
        <f t="shared" si="4"/>
        <v>0.15982831724024507</v>
      </c>
      <c r="V47" s="232">
        <f t="shared" si="5"/>
        <v>5.9254930658804348</v>
      </c>
      <c r="W47" s="232">
        <f t="shared" si="6"/>
        <v>4.2316231418159722</v>
      </c>
      <c r="X47" s="142">
        <f t="shared" si="7"/>
        <v>0.13541376801926897</v>
      </c>
      <c r="AA47" s="12">
        <v>43951</v>
      </c>
      <c r="AB47" s="13">
        <v>291.709991</v>
      </c>
      <c r="AC47" s="14">
        <v>293.32000699999998</v>
      </c>
      <c r="AD47" s="13">
        <v>288.58999599999999</v>
      </c>
      <c r="AE47" s="13">
        <v>290.48001099999999</v>
      </c>
      <c r="AF47" s="13">
        <v>284.05291699999998</v>
      </c>
      <c r="AG47" s="242">
        <v>122901700</v>
      </c>
      <c r="AH47" s="230">
        <f t="shared" si="8"/>
        <v>0.12698352568555149</v>
      </c>
      <c r="AI47" s="230">
        <f t="shared" si="9"/>
        <v>4.1976943288799715</v>
      </c>
      <c r="AJ47" s="230">
        <f t="shared" si="10"/>
        <v>2.8545920703311274</v>
      </c>
      <c r="AK47" s="230">
        <f t="shared" si="11"/>
        <v>8.1486958879973521</v>
      </c>
      <c r="AL47" s="230">
        <f t="shared" si="12"/>
        <v>0.11156494898432923</v>
      </c>
      <c r="AM47" s="230">
        <f t="shared" si="13"/>
        <v>1.2446737841875983E-2</v>
      </c>
      <c r="AN47" s="1"/>
      <c r="AO47" s="230">
        <f t="shared" si="14"/>
        <v>9.9904251466383549</v>
      </c>
      <c r="AP47" s="230">
        <f t="shared" si="15"/>
        <v>1.3686846881138968E-2</v>
      </c>
      <c r="AQ47" s="232">
        <f t="shared" si="16"/>
        <v>12.079557865257566</v>
      </c>
      <c r="AR47" s="232">
        <f t="shared" si="17"/>
        <v>1.5107430120845535E-2</v>
      </c>
    </row>
    <row r="48" spans="1:44" ht="13">
      <c r="A48" s="212">
        <v>43980</v>
      </c>
      <c r="B48" s="215">
        <v>79.8125</v>
      </c>
      <c r="C48" s="215">
        <v>80.287497999999999</v>
      </c>
      <c r="D48" s="215">
        <v>79.117500000000007</v>
      </c>
      <c r="E48" s="215">
        <v>79.485000999999997</v>
      </c>
      <c r="F48" s="215">
        <v>78.720009000000005</v>
      </c>
      <c r="G48" s="215">
        <v>153532400</v>
      </c>
      <c r="H48" s="220">
        <f t="shared" si="0"/>
        <v>8.5094277203511717E-2</v>
      </c>
      <c r="I48" s="220">
        <f t="shared" si="1"/>
        <v>2.6644628918680726</v>
      </c>
      <c r="J48" s="220">
        <f t="shared" si="2"/>
        <v>0.5061394107891366</v>
      </c>
      <c r="K48" s="224">
        <f t="shared" si="3"/>
        <v>5.240096271342546E-2</v>
      </c>
      <c r="N48" s="207">
        <v>43980</v>
      </c>
      <c r="O48" s="230">
        <v>1416.9399410000001</v>
      </c>
      <c r="P48" s="230">
        <v>1432.5699460000001</v>
      </c>
      <c r="Q48" s="230">
        <v>1413.349976</v>
      </c>
      <c r="R48" s="230">
        <v>1428.920044</v>
      </c>
      <c r="S48" s="230">
        <v>1428.920044</v>
      </c>
      <c r="T48" s="230">
        <v>1820900</v>
      </c>
      <c r="U48" s="232">
        <f t="shared" si="4"/>
        <v>5.9510927866644241E-2</v>
      </c>
      <c r="V48" s="232">
        <f t="shared" si="5"/>
        <v>2.0010838407643199</v>
      </c>
      <c r="W48" s="232">
        <f t="shared" si="6"/>
        <v>0.30721391669985731</v>
      </c>
      <c r="X48" s="142">
        <f t="shared" si="7"/>
        <v>3.5096378645668148E-2</v>
      </c>
      <c r="AA48" s="12">
        <v>43980</v>
      </c>
      <c r="AB48" s="13">
        <v>302.459991</v>
      </c>
      <c r="AC48" s="14">
        <v>304.959991</v>
      </c>
      <c r="AD48" s="13">
        <v>299.47000100000002</v>
      </c>
      <c r="AE48" s="13">
        <v>304.32000699999998</v>
      </c>
      <c r="AF48" s="13">
        <v>297.58673099999999</v>
      </c>
      <c r="AG48" s="242">
        <v>119090800</v>
      </c>
      <c r="AH48" s="230">
        <f t="shared" si="8"/>
        <v>4.764539700185514E-2</v>
      </c>
      <c r="AI48" s="230">
        <f t="shared" si="9"/>
        <v>1.7481218866832504</v>
      </c>
      <c r="AJ48" s="230">
        <f t="shared" si="10"/>
        <v>0.40501962813440628</v>
      </c>
      <c r="AK48" s="230">
        <f t="shared" si="11"/>
        <v>0.16404089917413275</v>
      </c>
      <c r="AL48" s="230">
        <f t="shared" si="12"/>
        <v>3.2226820300632869E-2</v>
      </c>
      <c r="AM48" s="230">
        <f t="shared" si="13"/>
        <v>1.0385679466892827E-3</v>
      </c>
      <c r="AN48" s="1"/>
      <c r="AO48" s="230">
        <f t="shared" si="14"/>
        <v>0.2049963959419836</v>
      </c>
      <c r="AP48" s="230">
        <f t="shared" si="15"/>
        <v>1.6887164089457256E-3</v>
      </c>
      <c r="AQ48" s="232">
        <f t="shared" si="16"/>
        <v>0.12442766629949067</v>
      </c>
      <c r="AR48" s="232">
        <f t="shared" si="17"/>
        <v>1.1310446878169162E-3</v>
      </c>
    </row>
    <row r="49" spans="1:44" ht="13">
      <c r="A49" s="212">
        <v>44012</v>
      </c>
      <c r="B49" s="215">
        <v>90.019997000000004</v>
      </c>
      <c r="C49" s="215">
        <v>91.495002999999997</v>
      </c>
      <c r="D49" s="215">
        <v>90</v>
      </c>
      <c r="E49" s="215">
        <v>91.199996999999996</v>
      </c>
      <c r="F49" s="215">
        <v>90.322249999999997</v>
      </c>
      <c r="G49" s="215">
        <v>140223200</v>
      </c>
      <c r="H49" s="220">
        <f t="shared" si="0"/>
        <v>0.14738617471448703</v>
      </c>
      <c r="I49" s="220">
        <f t="shared" si="1"/>
        <v>5.206134108466733</v>
      </c>
      <c r="J49" s="220">
        <f t="shared" si="2"/>
        <v>3.047810627387797</v>
      </c>
      <c r="K49" s="224">
        <f t="shared" si="3"/>
        <v>0.11469286022440078</v>
      </c>
      <c r="N49" s="207">
        <v>44012</v>
      </c>
      <c r="O49" s="230">
        <v>1390.4399410000001</v>
      </c>
      <c r="P49" s="230">
        <v>1418.650024</v>
      </c>
      <c r="Q49" s="230">
        <v>1383.959961</v>
      </c>
      <c r="R49" s="230">
        <v>1413.6099850000001</v>
      </c>
      <c r="S49" s="230">
        <v>1413.6099850000001</v>
      </c>
      <c r="T49" s="230">
        <v>2042400</v>
      </c>
      <c r="U49" s="232">
        <f t="shared" si="4"/>
        <v>-1.0714426649893022E-2</v>
      </c>
      <c r="V49" s="232">
        <f t="shared" si="5"/>
        <v>0.87873942213723599</v>
      </c>
      <c r="W49" s="232">
        <f t="shared" si="6"/>
        <v>-0.81513050192722658</v>
      </c>
      <c r="X49" s="142">
        <f t="shared" si="7"/>
        <v>-3.5128975870869113E-2</v>
      </c>
      <c r="AA49" s="12">
        <v>44012</v>
      </c>
      <c r="AB49" s="13">
        <v>303.98998999999998</v>
      </c>
      <c r="AC49" s="14">
        <v>310.20001200000002</v>
      </c>
      <c r="AD49" s="13">
        <v>303.82000699999998</v>
      </c>
      <c r="AE49" s="13">
        <v>308.35998499999999</v>
      </c>
      <c r="AF49" s="13">
        <v>302.86422700000003</v>
      </c>
      <c r="AG49" s="242">
        <v>113394800</v>
      </c>
      <c r="AH49" s="230">
        <f t="shared" si="8"/>
        <v>1.7734312219720719E-2</v>
      </c>
      <c r="AI49" s="230">
        <f t="shared" si="9"/>
        <v>1.2348465720969759</v>
      </c>
      <c r="AJ49" s="230">
        <f t="shared" si="10"/>
        <v>-0.10825568645186823</v>
      </c>
      <c r="AK49" s="230">
        <f t="shared" si="11"/>
        <v>1.1719293649165206E-2</v>
      </c>
      <c r="AL49" s="230">
        <f t="shared" si="12"/>
        <v>2.3157355184984518E-3</v>
      </c>
      <c r="AM49" s="230">
        <f t="shared" si="13"/>
        <v>5.3626309916352938E-6</v>
      </c>
      <c r="AN49" s="1"/>
      <c r="AO49" s="230">
        <f t="shared" si="14"/>
        <v>-0.32994283164316512</v>
      </c>
      <c r="AP49" s="230">
        <f t="shared" si="15"/>
        <v>2.6559833013982322E-4</v>
      </c>
      <c r="AQ49" s="232">
        <f t="shared" si="16"/>
        <v>8.8242512033987808E-2</v>
      </c>
      <c r="AR49" s="232">
        <f t="shared" si="17"/>
        <v>-8.1349417152646691E-5</v>
      </c>
    </row>
    <row r="50" spans="1:44" ht="13">
      <c r="A50" s="212">
        <v>44043</v>
      </c>
      <c r="B50" s="215">
        <v>102.885002</v>
      </c>
      <c r="C50" s="215">
        <v>106.415001</v>
      </c>
      <c r="D50" s="215">
        <v>100.824997</v>
      </c>
      <c r="E50" s="215">
        <v>106.260002</v>
      </c>
      <c r="F50" s="215">
        <v>105.23732</v>
      </c>
      <c r="G50" s="215">
        <v>374336800</v>
      </c>
      <c r="H50" s="220">
        <f t="shared" si="0"/>
        <v>0.16513173664296452</v>
      </c>
      <c r="I50" s="220">
        <f t="shared" si="1"/>
        <v>6.2589341776749228</v>
      </c>
      <c r="J50" s="220">
        <f t="shared" si="2"/>
        <v>4.1006106965959868</v>
      </c>
      <c r="K50" s="224">
        <f t="shared" si="3"/>
        <v>0.13243842215287827</v>
      </c>
      <c r="N50" s="207">
        <v>44043</v>
      </c>
      <c r="O50" s="230">
        <v>1505.01001</v>
      </c>
      <c r="P50" s="230">
        <v>1508.9499510000001</v>
      </c>
      <c r="Q50" s="230">
        <v>1454.030029</v>
      </c>
      <c r="R50" s="230">
        <v>1482.959961</v>
      </c>
      <c r="S50" s="230">
        <v>1482.959961</v>
      </c>
      <c r="T50" s="230">
        <v>3439900</v>
      </c>
      <c r="U50" s="232">
        <f t="shared" si="4"/>
        <v>4.9058776279088015E-2</v>
      </c>
      <c r="V50" s="232">
        <f t="shared" si="5"/>
        <v>1.7766335390353531</v>
      </c>
      <c r="W50" s="232">
        <f t="shared" si="6"/>
        <v>8.2763614970890576E-2</v>
      </c>
      <c r="X50" s="142">
        <f t="shared" si="7"/>
        <v>2.4644227058111923E-2</v>
      </c>
      <c r="AA50" s="12">
        <v>44043</v>
      </c>
      <c r="AB50" s="13">
        <v>325.89999399999999</v>
      </c>
      <c r="AC50" s="14">
        <v>326.63000499999998</v>
      </c>
      <c r="AD50" s="13">
        <v>321.32998700000002</v>
      </c>
      <c r="AE50" s="13">
        <v>326.51998900000001</v>
      </c>
      <c r="AF50" s="13">
        <v>320.70056199999999</v>
      </c>
      <c r="AG50" s="242">
        <v>84986800</v>
      </c>
      <c r="AH50" s="230">
        <f t="shared" si="8"/>
        <v>5.8892181413026247E-2</v>
      </c>
      <c r="AI50" s="230">
        <f t="shared" si="9"/>
        <v>1.9871053799639686</v>
      </c>
      <c r="AJ50" s="230">
        <f t="shared" si="10"/>
        <v>0.6440031214151245</v>
      </c>
      <c r="AK50" s="230">
        <f t="shared" si="11"/>
        <v>0.41474002039242358</v>
      </c>
      <c r="AL50" s="230">
        <f t="shared" si="12"/>
        <v>4.3473604711803976E-2</v>
      </c>
      <c r="AM50" s="230">
        <f t="shared" si="13"/>
        <v>1.8899543066381848E-3</v>
      </c>
      <c r="AN50" s="1"/>
      <c r="AO50" s="230">
        <f t="shared" si="14"/>
        <v>2.6408060883160633</v>
      </c>
      <c r="AP50" s="230">
        <f t="shared" si="15"/>
        <v>5.7575756133292529E-3</v>
      </c>
      <c r="AQ50" s="232">
        <f t="shared" si="16"/>
        <v>5.3300026380853058E-2</v>
      </c>
      <c r="AR50" s="232">
        <f t="shared" si="17"/>
        <v>1.0713733855523015E-3</v>
      </c>
    </row>
    <row r="51" spans="1:44" ht="13">
      <c r="A51" s="212">
        <v>44074</v>
      </c>
      <c r="B51" s="215">
        <v>127.58000199999999</v>
      </c>
      <c r="C51" s="215">
        <v>131</v>
      </c>
      <c r="D51" s="215">
        <v>126</v>
      </c>
      <c r="E51" s="215">
        <v>129.03999300000001</v>
      </c>
      <c r="F51" s="215">
        <v>128.02848800000001</v>
      </c>
      <c r="G51" s="215">
        <v>225702700</v>
      </c>
      <c r="H51" s="220">
        <f t="shared" si="0"/>
        <v>0.21656925508935437</v>
      </c>
      <c r="I51" s="220">
        <f t="shared" si="1"/>
        <v>10.510951745045416</v>
      </c>
      <c r="J51" s="220">
        <f t="shared" si="2"/>
        <v>8.3526282639664799</v>
      </c>
      <c r="K51" s="224">
        <f t="shared" si="3"/>
        <v>0.18387594059926812</v>
      </c>
      <c r="N51" s="207">
        <v>44074</v>
      </c>
      <c r="O51" s="230">
        <v>1647.8900149999999</v>
      </c>
      <c r="P51" s="230">
        <v>1647.964966</v>
      </c>
      <c r="Q51" s="230">
        <v>1630.3100589999999</v>
      </c>
      <c r="R51" s="230">
        <v>1634.1800539999999</v>
      </c>
      <c r="S51" s="230">
        <v>1634.1800539999999</v>
      </c>
      <c r="T51" s="230">
        <v>1823400</v>
      </c>
      <c r="U51" s="232">
        <f t="shared" si="4"/>
        <v>0.10197179760539732</v>
      </c>
      <c r="V51" s="232">
        <f t="shared" si="5"/>
        <v>3.2066071666013847</v>
      </c>
      <c r="W51" s="232">
        <f t="shared" si="6"/>
        <v>1.5127372425369221</v>
      </c>
      <c r="X51" s="142">
        <f t="shared" si="7"/>
        <v>7.7557248384421226E-2</v>
      </c>
      <c r="AA51" s="12">
        <v>44074</v>
      </c>
      <c r="AB51" s="13">
        <v>350.35000600000001</v>
      </c>
      <c r="AC51" s="14">
        <v>351.29998799999998</v>
      </c>
      <c r="AD51" s="13">
        <v>349.05999800000001</v>
      </c>
      <c r="AE51" s="13">
        <v>349.30999800000001</v>
      </c>
      <c r="AF51" s="13">
        <v>343.08441199999999</v>
      </c>
      <c r="AG51" s="242">
        <v>66099200</v>
      </c>
      <c r="AH51" s="230">
        <f t="shared" si="8"/>
        <v>6.9796728326282129E-2</v>
      </c>
      <c r="AI51" s="230">
        <f t="shared" si="9"/>
        <v>2.2470626687903636</v>
      </c>
      <c r="AJ51" s="230">
        <f t="shared" si="10"/>
        <v>0.90396041024151952</v>
      </c>
      <c r="AK51" s="230">
        <f t="shared" si="11"/>
        <v>0.81714442328401626</v>
      </c>
      <c r="AL51" s="230">
        <f t="shared" si="12"/>
        <v>5.4378151625059865E-2</v>
      </c>
      <c r="AM51" s="230">
        <f t="shared" si="13"/>
        <v>2.9569833741580009E-3</v>
      </c>
      <c r="AN51" s="1"/>
      <c r="AO51" s="230">
        <f t="shared" si="14"/>
        <v>7.5504452720900499</v>
      </c>
      <c r="AP51" s="230">
        <f t="shared" si="15"/>
        <v>9.9988337781075024E-3</v>
      </c>
      <c r="AQ51" s="232">
        <f t="shared" si="16"/>
        <v>1.367454578351301</v>
      </c>
      <c r="AR51" s="232">
        <f t="shared" si="17"/>
        <v>4.217419812270487E-3</v>
      </c>
    </row>
    <row r="52" spans="1:44" ht="13">
      <c r="A52" s="212">
        <v>44104</v>
      </c>
      <c r="B52" s="215">
        <v>113.790001</v>
      </c>
      <c r="C52" s="215">
        <v>117.260002</v>
      </c>
      <c r="D52" s="215">
        <v>113.620003</v>
      </c>
      <c r="E52" s="215">
        <v>115.80999799999999</v>
      </c>
      <c r="F52" s="215">
        <v>114.902191</v>
      </c>
      <c r="G52" s="215">
        <v>142675200</v>
      </c>
      <c r="H52" s="220">
        <f t="shared" si="0"/>
        <v>-0.10252637678576668</v>
      </c>
      <c r="I52" s="220">
        <f t="shared" si="1"/>
        <v>0.27306140598697914</v>
      </c>
      <c r="J52" s="220">
        <f t="shared" si="2"/>
        <v>-1.8852620750919569</v>
      </c>
      <c r="K52" s="224">
        <f t="shared" si="3"/>
        <v>-0.13521969127585293</v>
      </c>
      <c r="N52" s="207">
        <v>44104</v>
      </c>
      <c r="O52" s="230">
        <v>1466.8000489999999</v>
      </c>
      <c r="P52" s="230">
        <v>1489.75</v>
      </c>
      <c r="Q52" s="230">
        <v>1459.880005</v>
      </c>
      <c r="R52" s="230">
        <v>1469.599976</v>
      </c>
      <c r="S52" s="230">
        <v>1469.599976</v>
      </c>
      <c r="T52" s="230">
        <v>1701600</v>
      </c>
      <c r="U52" s="232">
        <f t="shared" si="4"/>
        <v>-0.10071110438360543</v>
      </c>
      <c r="V52" s="232">
        <f t="shared" si="5"/>
        <v>0.27976331765935658</v>
      </c>
      <c r="W52" s="232">
        <f t="shared" si="6"/>
        <v>-1.414106606405106</v>
      </c>
      <c r="X52" s="142">
        <f t="shared" si="7"/>
        <v>-0.12512565360458153</v>
      </c>
      <c r="AA52" s="12">
        <v>44104</v>
      </c>
      <c r="AB52" s="13">
        <v>333.08999599999999</v>
      </c>
      <c r="AC52" s="14">
        <v>338.290009</v>
      </c>
      <c r="AD52" s="13">
        <v>332.88000499999998</v>
      </c>
      <c r="AE52" s="13">
        <v>334.89001500000001</v>
      </c>
      <c r="AF52" s="13">
        <v>330.23809799999998</v>
      </c>
      <c r="AG52" s="242">
        <v>104081100</v>
      </c>
      <c r="AH52" s="230">
        <f t="shared" si="8"/>
        <v>-3.7443595659484546E-2</v>
      </c>
      <c r="AI52" s="230">
        <f t="shared" si="9"/>
        <v>0.63257824944179808</v>
      </c>
      <c r="AJ52" s="230">
        <f t="shared" si="10"/>
        <v>-0.71052400910704605</v>
      </c>
      <c r="AK52" s="230">
        <f t="shared" si="11"/>
        <v>0.50484436751754969</v>
      </c>
      <c r="AL52" s="230">
        <f t="shared" si="12"/>
        <v>-5.2862172360706811E-2</v>
      </c>
      <c r="AM52" s="230">
        <f t="shared" si="13"/>
        <v>2.794409266693075E-3</v>
      </c>
      <c r="AN52" s="1"/>
      <c r="AO52" s="230">
        <f t="shared" si="14"/>
        <v>1.339523967811806</v>
      </c>
      <c r="AP52" s="230">
        <f t="shared" si="15"/>
        <v>7.1480066267857007E-3</v>
      </c>
      <c r="AQ52" s="232">
        <f t="shared" si="16"/>
        <v>1.0047566952877156</v>
      </c>
      <c r="AR52" s="232">
        <f t="shared" si="17"/>
        <v>6.6144138675914843E-3</v>
      </c>
    </row>
    <row r="53" spans="1:44" ht="13">
      <c r="A53" s="212">
        <v>44134</v>
      </c>
      <c r="B53" s="215">
        <v>111.05999799999999</v>
      </c>
      <c r="C53" s="215">
        <v>111.989998</v>
      </c>
      <c r="D53" s="215">
        <v>107.720001</v>
      </c>
      <c r="E53" s="215">
        <v>108.860001</v>
      </c>
      <c r="F53" s="215">
        <v>108.006676</v>
      </c>
      <c r="G53" s="215">
        <v>190272600</v>
      </c>
      <c r="H53" s="220">
        <f t="shared" si="0"/>
        <v>-6.0012041023656398E-2</v>
      </c>
      <c r="I53" s="220">
        <f t="shared" si="1"/>
        <v>0.47584716378380276</v>
      </c>
      <c r="J53" s="220">
        <f t="shared" si="2"/>
        <v>-1.6824763172951331</v>
      </c>
      <c r="K53" s="224">
        <f t="shared" si="3"/>
        <v>-9.2705355513742649E-2</v>
      </c>
      <c r="N53" s="207">
        <v>44134</v>
      </c>
      <c r="O53" s="230">
        <v>1672.1099850000001</v>
      </c>
      <c r="P53" s="230">
        <v>1687</v>
      </c>
      <c r="Q53" s="230">
        <v>1604.459961</v>
      </c>
      <c r="R53" s="230">
        <v>1621.01001</v>
      </c>
      <c r="S53" s="230">
        <v>1621.01001</v>
      </c>
      <c r="T53" s="230">
        <v>4329100</v>
      </c>
      <c r="U53" s="232">
        <f t="shared" si="4"/>
        <v>0.10302805965750778</v>
      </c>
      <c r="V53" s="232">
        <f t="shared" si="5"/>
        <v>3.2436853988769374</v>
      </c>
      <c r="W53" s="232">
        <f t="shared" si="6"/>
        <v>1.5498154748124748</v>
      </c>
      <c r="X53" s="142">
        <f t="shared" si="7"/>
        <v>7.8613510436531683E-2</v>
      </c>
      <c r="AA53" s="12">
        <v>44134</v>
      </c>
      <c r="AB53" s="13">
        <v>328.27999899999998</v>
      </c>
      <c r="AC53" s="14">
        <v>329.69000199999999</v>
      </c>
      <c r="AD53" s="13">
        <v>322.60000600000001</v>
      </c>
      <c r="AE53" s="13">
        <v>326.540009</v>
      </c>
      <c r="AF53" s="13">
        <v>322.00408900000002</v>
      </c>
      <c r="AG53" s="242">
        <v>120287300</v>
      </c>
      <c r="AH53" s="230">
        <f t="shared" si="8"/>
        <v>-2.4933552639344349E-2</v>
      </c>
      <c r="AI53" s="230">
        <f t="shared" si="9"/>
        <v>0.73860211724100266</v>
      </c>
      <c r="AJ53" s="230">
        <f t="shared" si="10"/>
        <v>-0.60450014130784147</v>
      </c>
      <c r="AK53" s="230">
        <f t="shared" si="11"/>
        <v>0.3654204208412003</v>
      </c>
      <c r="AL53" s="230">
        <f t="shared" si="12"/>
        <v>-4.0352129340566617E-2</v>
      </c>
      <c r="AM53" s="230">
        <f t="shared" si="13"/>
        <v>1.6282943423178173E-3</v>
      </c>
      <c r="AN53" s="1"/>
      <c r="AO53" s="230">
        <f t="shared" si="14"/>
        <v>1.0170571715520047</v>
      </c>
      <c r="AP53" s="230">
        <f t="shared" si="15"/>
        <v>3.7408584962537539E-3</v>
      </c>
      <c r="AQ53" s="232">
        <f t="shared" si="16"/>
        <v>-0.93686367352522049</v>
      </c>
      <c r="AR53" s="232">
        <f t="shared" si="17"/>
        <v>-3.17222254105091E-3</v>
      </c>
    </row>
    <row r="54" spans="1:44" ht="13">
      <c r="A54" s="212">
        <v>44165</v>
      </c>
      <c r="B54" s="215">
        <v>116.970001</v>
      </c>
      <c r="C54" s="215">
        <v>120.970001</v>
      </c>
      <c r="D54" s="215">
        <v>116.80999799999999</v>
      </c>
      <c r="E54" s="215">
        <v>119.050003</v>
      </c>
      <c r="F54" s="215">
        <v>118.320587</v>
      </c>
      <c r="G54" s="215">
        <v>169410200</v>
      </c>
      <c r="H54" s="220">
        <f t="shared" si="0"/>
        <v>9.5493273026937747E-2</v>
      </c>
      <c r="I54" s="220">
        <f t="shared" si="1"/>
        <v>2.9875596207905981</v>
      </c>
      <c r="J54" s="220">
        <f t="shared" si="2"/>
        <v>0.8292361397116621</v>
      </c>
      <c r="K54" s="224">
        <f t="shared" si="3"/>
        <v>6.2799958536851497E-2</v>
      </c>
      <c r="N54" s="207">
        <v>44165</v>
      </c>
      <c r="O54" s="230">
        <v>1781.1839600000001</v>
      </c>
      <c r="P54" s="230">
        <v>1788.0649410000001</v>
      </c>
      <c r="Q54" s="230">
        <v>1755</v>
      </c>
      <c r="R54" s="230">
        <v>1760.73999</v>
      </c>
      <c r="S54" s="230">
        <v>1760.73999</v>
      </c>
      <c r="T54" s="230">
        <v>1823800</v>
      </c>
      <c r="U54" s="232">
        <f t="shared" si="4"/>
        <v>8.6199331983150482E-2</v>
      </c>
      <c r="V54" s="232">
        <f t="shared" si="5"/>
        <v>2.6972076101610938</v>
      </c>
      <c r="W54" s="232">
        <f t="shared" si="6"/>
        <v>1.0033376860966312</v>
      </c>
      <c r="X54" s="142">
        <f t="shared" si="7"/>
        <v>6.1784782762174389E-2</v>
      </c>
      <c r="AA54" s="12">
        <v>44165</v>
      </c>
      <c r="AB54" s="13">
        <v>362.82998700000002</v>
      </c>
      <c r="AC54" s="14">
        <v>363.11999500000002</v>
      </c>
      <c r="AD54" s="13">
        <v>359.17001299999998</v>
      </c>
      <c r="AE54" s="13">
        <v>362.05999800000001</v>
      </c>
      <c r="AF54" s="13">
        <v>357.03064000000001</v>
      </c>
      <c r="AG54" s="242">
        <v>83872700</v>
      </c>
      <c r="AH54" s="230">
        <f t="shared" si="8"/>
        <v>0.10877672736634093</v>
      </c>
      <c r="AI54" s="230">
        <f t="shared" si="9"/>
        <v>3.4524644952518737</v>
      </c>
      <c r="AJ54" s="230">
        <f t="shared" si="10"/>
        <v>2.1093622367030296</v>
      </c>
      <c r="AK54" s="230">
        <f t="shared" si="11"/>
        <v>4.4494090456288076</v>
      </c>
      <c r="AL54" s="230">
        <f t="shared" si="12"/>
        <v>9.3358150665118669E-2</v>
      </c>
      <c r="AM54" s="230">
        <f t="shared" si="13"/>
        <v>8.7157442956109967E-3</v>
      </c>
      <c r="AN54" s="1"/>
      <c r="AO54" s="230">
        <f t="shared" si="14"/>
        <v>1.7491593984171776</v>
      </c>
      <c r="AP54" s="230">
        <f t="shared" si="15"/>
        <v>5.8628879908465877E-3</v>
      </c>
      <c r="AQ54" s="232">
        <f t="shared" si="16"/>
        <v>2.1164026257132322</v>
      </c>
      <c r="AR54" s="232">
        <f t="shared" si="17"/>
        <v>5.7681130579227032E-3</v>
      </c>
    </row>
    <row r="55" spans="1:44" ht="13">
      <c r="A55" s="212">
        <v>44196</v>
      </c>
      <c r="B55" s="215">
        <v>134.08000200000001</v>
      </c>
      <c r="C55" s="215">
        <v>134.740005</v>
      </c>
      <c r="D55" s="215">
        <v>131.720001</v>
      </c>
      <c r="E55" s="215">
        <v>132.69000199999999</v>
      </c>
      <c r="F55" s="215">
        <v>131.877014</v>
      </c>
      <c r="G55" s="215">
        <v>99116600</v>
      </c>
      <c r="H55" s="220">
        <f t="shared" si="0"/>
        <v>0.11457369629175351</v>
      </c>
      <c r="I55" s="220">
        <f t="shared" si="1"/>
        <v>3.6754073118074171</v>
      </c>
      <c r="J55" s="220">
        <f t="shared" si="2"/>
        <v>1.5170838307284811</v>
      </c>
      <c r="K55" s="224">
        <f t="shared" si="3"/>
        <v>8.1880381801667262E-2</v>
      </c>
      <c r="N55" s="207">
        <v>44196</v>
      </c>
      <c r="O55" s="230">
        <v>1735.420044</v>
      </c>
      <c r="P55" s="230">
        <v>1758.9300539999999</v>
      </c>
      <c r="Q55" s="230">
        <v>1735.420044</v>
      </c>
      <c r="R55" s="230">
        <v>1751.880005</v>
      </c>
      <c r="S55" s="230">
        <v>1751.880005</v>
      </c>
      <c r="T55" s="230">
        <v>1011900</v>
      </c>
      <c r="U55" s="232">
        <f t="shared" si="4"/>
        <v>-5.0319667016820871E-3</v>
      </c>
      <c r="V55" s="232">
        <f t="shared" si="5"/>
        <v>0.94125984903916804</v>
      </c>
      <c r="W55" s="232">
        <f t="shared" si="6"/>
        <v>-0.75261007502529453</v>
      </c>
      <c r="X55" s="142">
        <f t="shared" si="7"/>
        <v>-2.9446515922658179E-2</v>
      </c>
      <c r="AA55" s="12">
        <v>44196</v>
      </c>
      <c r="AB55" s="13">
        <v>371.77999899999998</v>
      </c>
      <c r="AC55" s="14">
        <v>374.66000400000001</v>
      </c>
      <c r="AD55" s="13">
        <v>371.23001099999999</v>
      </c>
      <c r="AE55" s="13">
        <v>373.88000499999998</v>
      </c>
      <c r="AF55" s="13">
        <v>370.25805700000001</v>
      </c>
      <c r="AG55" s="242">
        <v>78520700</v>
      </c>
      <c r="AH55" s="230">
        <f t="shared" si="8"/>
        <v>3.7048408506339968E-2</v>
      </c>
      <c r="AI55" s="230">
        <f t="shared" si="9"/>
        <v>1.5473492621129592</v>
      </c>
      <c r="AJ55" s="230">
        <f t="shared" si="10"/>
        <v>0.20424700356411507</v>
      </c>
      <c r="AK55" s="230">
        <f t="shared" si="11"/>
        <v>4.1716838464919637E-2</v>
      </c>
      <c r="AL55" s="230">
        <f t="shared" si="12"/>
        <v>2.16298318051177E-2</v>
      </c>
      <c r="AM55" s="230">
        <f t="shared" si="13"/>
        <v>4.6784962391768124E-4</v>
      </c>
      <c r="AN55" s="1"/>
      <c r="AO55" s="230">
        <f t="shared" si="14"/>
        <v>0.3098598265818614</v>
      </c>
      <c r="AP55" s="230">
        <f t="shared" si="15"/>
        <v>1.7710588865088831E-3</v>
      </c>
      <c r="AQ55" s="232">
        <f t="shared" si="16"/>
        <v>-0.15371835267608025</v>
      </c>
      <c r="AR55" s="232">
        <f t="shared" si="17"/>
        <v>-6.369231866538166E-4</v>
      </c>
    </row>
    <row r="56" spans="1:44" ht="13">
      <c r="A56" s="212">
        <v>44225</v>
      </c>
      <c r="B56" s="215">
        <v>135.83000200000001</v>
      </c>
      <c r="C56" s="215">
        <v>136.740005</v>
      </c>
      <c r="D56" s="215">
        <v>130.21000699999999</v>
      </c>
      <c r="E56" s="215">
        <v>131.96000699999999</v>
      </c>
      <c r="F56" s="215">
        <v>131.151489</v>
      </c>
      <c r="G56" s="215">
        <v>177523800</v>
      </c>
      <c r="H56" s="220">
        <f t="shared" si="0"/>
        <v>-5.5015273548732653E-3</v>
      </c>
      <c r="I56" s="220">
        <f t="shared" si="1"/>
        <v>0.93594309724625635</v>
      </c>
      <c r="J56" s="220">
        <f t="shared" si="2"/>
        <v>-1.2223803838326797</v>
      </c>
      <c r="K56" s="224">
        <f t="shared" si="3"/>
        <v>-3.8194841844959526E-2</v>
      </c>
      <c r="N56" s="207">
        <v>44225</v>
      </c>
      <c r="O56" s="230">
        <v>1846.170044</v>
      </c>
      <c r="P56" s="230">
        <v>1857.280029</v>
      </c>
      <c r="Q56" s="230">
        <v>1810.1999510000001</v>
      </c>
      <c r="R56" s="230">
        <v>1835.73999</v>
      </c>
      <c r="S56" s="230">
        <v>1835.73999</v>
      </c>
      <c r="T56" s="230">
        <v>1612600</v>
      </c>
      <c r="U56" s="232">
        <f t="shared" si="4"/>
        <v>4.7868566774355102E-2</v>
      </c>
      <c r="V56" s="232">
        <f t="shared" si="5"/>
        <v>1.7525957519982587</v>
      </c>
      <c r="W56" s="232">
        <f t="shared" si="6"/>
        <v>5.8725827933796104E-2</v>
      </c>
      <c r="X56" s="142">
        <f t="shared" si="7"/>
        <v>2.345401755337901E-2</v>
      </c>
      <c r="AA56" s="12">
        <v>44225</v>
      </c>
      <c r="AB56" s="13">
        <v>375.63000499999998</v>
      </c>
      <c r="AC56" s="14">
        <v>376.67001299999998</v>
      </c>
      <c r="AD56" s="13">
        <v>368.26998900000001</v>
      </c>
      <c r="AE56" s="13">
        <v>370.07000699999998</v>
      </c>
      <c r="AF56" s="13">
        <v>366.48498499999999</v>
      </c>
      <c r="AG56" s="242">
        <v>126765100</v>
      </c>
      <c r="AH56" s="230">
        <f t="shared" si="8"/>
        <v>-1.0190384594385784E-2</v>
      </c>
      <c r="AI56" s="230">
        <f t="shared" si="9"/>
        <v>0.88434153051825348</v>
      </c>
      <c r="AJ56" s="230">
        <f t="shared" si="10"/>
        <v>-0.45876072803059065</v>
      </c>
      <c r="AK56" s="230">
        <f t="shared" si="11"/>
        <v>0.21046140558315757</v>
      </c>
      <c r="AL56" s="230">
        <f t="shared" si="12"/>
        <v>-2.5608961295608051E-2</v>
      </c>
      <c r="AM56" s="230">
        <f t="shared" si="13"/>
        <v>6.5581889863995126E-4</v>
      </c>
      <c r="AN56" s="1"/>
      <c r="AO56" s="230">
        <f t="shared" si="14"/>
        <v>0.56078011481739298</v>
      </c>
      <c r="AP56" s="230">
        <f t="shared" si="15"/>
        <v>9.7813022649943923E-4</v>
      </c>
      <c r="AQ56" s="232">
        <f t="shared" si="16"/>
        <v>-2.6941103577107498E-2</v>
      </c>
      <c r="AR56" s="232">
        <f t="shared" si="17"/>
        <v>-6.0063302775099491E-4</v>
      </c>
    </row>
    <row r="57" spans="1:44" ht="13">
      <c r="A57" s="212">
        <v>44253</v>
      </c>
      <c r="B57" s="215">
        <v>122.589996</v>
      </c>
      <c r="C57" s="215">
        <v>124.849998</v>
      </c>
      <c r="D57" s="215">
        <v>121.199997</v>
      </c>
      <c r="E57" s="215">
        <v>121.260002</v>
      </c>
      <c r="F57" s="215">
        <v>120.69712800000001</v>
      </c>
      <c r="G57" s="215">
        <v>164560400</v>
      </c>
      <c r="H57" s="220">
        <f t="shared" si="0"/>
        <v>-7.9712103001743209E-2</v>
      </c>
      <c r="I57" s="220">
        <f t="shared" si="1"/>
        <v>0.36904941922696111</v>
      </c>
      <c r="J57" s="220">
        <f t="shared" si="2"/>
        <v>-1.7892740618519749</v>
      </c>
      <c r="K57" s="224">
        <f t="shared" si="3"/>
        <v>-0.11240541749182947</v>
      </c>
      <c r="N57" s="207">
        <v>44253</v>
      </c>
      <c r="O57" s="230">
        <v>2050.5200199999999</v>
      </c>
      <c r="P57" s="230">
        <v>2071.01001</v>
      </c>
      <c r="Q57" s="230">
        <v>2016.0600589999999</v>
      </c>
      <c r="R57" s="230">
        <v>2036.8599850000001</v>
      </c>
      <c r="S57" s="230">
        <v>2036.8599850000001</v>
      </c>
      <c r="T57" s="230">
        <v>2083500</v>
      </c>
      <c r="U57" s="232">
        <f t="shared" si="4"/>
        <v>0.10955799628246918</v>
      </c>
      <c r="V57" s="232">
        <f t="shared" si="5"/>
        <v>3.4817700992693115</v>
      </c>
      <c r="W57" s="232">
        <f t="shared" si="6"/>
        <v>1.7879001752048489</v>
      </c>
      <c r="X57" s="142">
        <f t="shared" si="7"/>
        <v>8.5143447061493086E-2</v>
      </c>
      <c r="AA57" s="12">
        <v>44253</v>
      </c>
      <c r="AB57" s="13">
        <v>384.35000600000001</v>
      </c>
      <c r="AC57" s="14">
        <v>385.57998700000002</v>
      </c>
      <c r="AD57" s="13">
        <v>378.23001099999999</v>
      </c>
      <c r="AE57" s="13">
        <v>380.35998499999999</v>
      </c>
      <c r="AF57" s="13">
        <v>376.67526199999998</v>
      </c>
      <c r="AG57" s="242">
        <v>152701600</v>
      </c>
      <c r="AH57" s="230">
        <f t="shared" si="8"/>
        <v>2.7805442015584842E-2</v>
      </c>
      <c r="AI57" s="230">
        <f t="shared" si="9"/>
        <v>1.3897316689396253</v>
      </c>
      <c r="AJ57" s="230">
        <f t="shared" si="10"/>
        <v>4.6629410390781167E-2</v>
      </c>
      <c r="AK57" s="230">
        <f t="shared" si="11"/>
        <v>2.1743019133918908E-3</v>
      </c>
      <c r="AL57" s="230">
        <f t="shared" si="12"/>
        <v>1.2386865314362575E-2</v>
      </c>
      <c r="AM57" s="230">
        <f t="shared" si="13"/>
        <v>1.5343443231615866E-4</v>
      </c>
      <c r="AN57" s="1"/>
      <c r="AO57" s="230">
        <f t="shared" si="14"/>
        <v>-8.3432794531675708E-2</v>
      </c>
      <c r="AP57" s="230">
        <f t="shared" si="15"/>
        <v>-1.3923507670759868E-3</v>
      </c>
      <c r="AQ57" s="232">
        <f t="shared" si="16"/>
        <v>8.3368731007376448E-2</v>
      </c>
      <c r="AR57" s="232">
        <f t="shared" si="17"/>
        <v>1.0546604111512747E-3</v>
      </c>
    </row>
    <row r="58" spans="1:44" ht="13">
      <c r="A58" s="212">
        <v>44286</v>
      </c>
      <c r="B58" s="215">
        <v>121.650002</v>
      </c>
      <c r="C58" s="215">
        <v>123.519997</v>
      </c>
      <c r="D58" s="215">
        <v>121.150002</v>
      </c>
      <c r="E58" s="215">
        <v>122.150002</v>
      </c>
      <c r="F58" s="215">
        <v>121.583</v>
      </c>
      <c r="G58" s="215">
        <v>118323800</v>
      </c>
      <c r="H58" s="220">
        <f t="shared" si="0"/>
        <v>7.3396278327351079E-3</v>
      </c>
      <c r="I58" s="220">
        <f t="shared" si="1"/>
        <v>1.0917194016030631</v>
      </c>
      <c r="J58" s="220">
        <f t="shared" si="2"/>
        <v>-1.0666040794758729</v>
      </c>
      <c r="K58" s="224">
        <f t="shared" si="3"/>
        <v>-2.5353686657351149E-2</v>
      </c>
      <c r="N58" s="207">
        <v>44286</v>
      </c>
      <c r="O58" s="230">
        <v>2059.1201169999999</v>
      </c>
      <c r="P58" s="230">
        <v>2093.326904</v>
      </c>
      <c r="Q58" s="230">
        <v>2056.7451169999999</v>
      </c>
      <c r="R58" s="230">
        <v>2068.6298830000001</v>
      </c>
      <c r="S58" s="230">
        <v>2068.6298830000001</v>
      </c>
      <c r="T58" s="230">
        <v>1459900</v>
      </c>
      <c r="U58" s="232">
        <f t="shared" si="4"/>
        <v>1.5597487423761242E-2</v>
      </c>
      <c r="V58" s="232">
        <f t="shared" si="5"/>
        <v>1.2040912852885066</v>
      </c>
      <c r="W58" s="232">
        <f t="shared" si="6"/>
        <v>-0.48977863877595595</v>
      </c>
      <c r="X58" s="142">
        <f t="shared" si="7"/>
        <v>-8.8170617972148507E-3</v>
      </c>
      <c r="AA58" s="12">
        <v>44286</v>
      </c>
      <c r="AB58" s="13">
        <v>395.33999599999999</v>
      </c>
      <c r="AC58" s="14">
        <v>398</v>
      </c>
      <c r="AD58" s="13">
        <v>395.30999800000001</v>
      </c>
      <c r="AE58" s="13">
        <v>396.32998700000002</v>
      </c>
      <c r="AF58" s="13">
        <v>393.77606200000002</v>
      </c>
      <c r="AG58" s="242">
        <v>112734200</v>
      </c>
      <c r="AH58" s="230">
        <f t="shared" si="8"/>
        <v>4.5399317993970227E-2</v>
      </c>
      <c r="AI58" s="230">
        <f t="shared" si="9"/>
        <v>1.7036742101582765</v>
      </c>
      <c r="AJ58" s="230">
        <f t="shared" si="10"/>
        <v>0.36057195160943234</v>
      </c>
      <c r="AK58" s="230">
        <f t="shared" si="11"/>
        <v>0.13001213228743483</v>
      </c>
      <c r="AL58" s="230">
        <f t="shared" si="12"/>
        <v>2.998074129274796E-2</v>
      </c>
      <c r="AM58" s="230">
        <f t="shared" si="13"/>
        <v>8.9884484846268259E-4</v>
      </c>
      <c r="AN58" s="1"/>
      <c r="AO58" s="230">
        <f t="shared" si="14"/>
        <v>-0.38458751453119755</v>
      </c>
      <c r="AP58" s="230">
        <f t="shared" si="15"/>
        <v>-7.6012232049144058E-4</v>
      </c>
      <c r="AQ58" s="232">
        <f t="shared" si="16"/>
        <v>-0.17660043964005764</v>
      </c>
      <c r="AR58" s="232">
        <f t="shared" si="17"/>
        <v>-2.643420487044698E-4</v>
      </c>
    </row>
    <row r="59" spans="1:44" ht="13">
      <c r="A59" s="212">
        <v>44316</v>
      </c>
      <c r="B59" s="215">
        <v>131.779999</v>
      </c>
      <c r="C59" s="215">
        <v>133.55999800000001</v>
      </c>
      <c r="D59" s="215">
        <v>131.070007</v>
      </c>
      <c r="E59" s="215">
        <v>131.46000699999999</v>
      </c>
      <c r="F59" s="215">
        <v>130.84979200000001</v>
      </c>
      <c r="G59" s="215">
        <v>109839500</v>
      </c>
      <c r="H59" s="220">
        <f t="shared" si="0"/>
        <v>7.6217826505350333E-2</v>
      </c>
      <c r="I59" s="220">
        <f t="shared" si="1"/>
        <v>2.4143608335924021</v>
      </c>
      <c r="J59" s="220">
        <f t="shared" si="2"/>
        <v>0.25603735251346604</v>
      </c>
      <c r="K59" s="224">
        <f t="shared" si="3"/>
        <v>4.3524512015264076E-2</v>
      </c>
      <c r="N59" s="207">
        <v>44316</v>
      </c>
      <c r="O59" s="230">
        <v>2404.48999</v>
      </c>
      <c r="P59" s="230">
        <v>2427.139893</v>
      </c>
      <c r="Q59" s="230">
        <v>2402.1599120000001</v>
      </c>
      <c r="R59" s="230">
        <v>2410.1201169999999</v>
      </c>
      <c r="S59" s="230">
        <v>2410.1201169999999</v>
      </c>
      <c r="T59" s="230">
        <v>1957100</v>
      </c>
      <c r="U59" s="232">
        <f t="shared" si="4"/>
        <v>0.16508039297235649</v>
      </c>
      <c r="V59" s="232">
        <f t="shared" si="5"/>
        <v>6.2556252425253449</v>
      </c>
      <c r="W59" s="232">
        <f t="shared" si="6"/>
        <v>4.5617553184608823</v>
      </c>
      <c r="X59" s="142">
        <f t="shared" si="7"/>
        <v>0.14066584375138041</v>
      </c>
      <c r="AA59" s="12">
        <v>44316</v>
      </c>
      <c r="AB59" s="13">
        <v>417.63000499999998</v>
      </c>
      <c r="AC59" s="14">
        <v>418.540009</v>
      </c>
      <c r="AD59" s="13">
        <v>416.33999599999999</v>
      </c>
      <c r="AE59" s="13">
        <v>417.29998799999998</v>
      </c>
      <c r="AF59" s="13">
        <v>414.61093099999999</v>
      </c>
      <c r="AG59" s="242">
        <v>85527000</v>
      </c>
      <c r="AH59" s="230">
        <f t="shared" si="8"/>
        <v>5.2910450915119284E-2</v>
      </c>
      <c r="AI59" s="230">
        <f t="shared" si="9"/>
        <v>1.8565097603889174</v>
      </c>
      <c r="AJ59" s="230">
        <f t="shared" si="10"/>
        <v>0.51340750184007322</v>
      </c>
      <c r="AK59" s="230">
        <f t="shared" si="11"/>
        <v>0.26358726294566481</v>
      </c>
      <c r="AL59" s="230">
        <f t="shared" si="12"/>
        <v>3.749187421389702E-2</v>
      </c>
      <c r="AM59" s="230">
        <f t="shared" si="13"/>
        <v>1.4056406320706763E-3</v>
      </c>
      <c r="AN59" s="1"/>
      <c r="AO59" s="230">
        <f t="shared" si="14"/>
        <v>0.13145149753168478</v>
      </c>
      <c r="AP59" s="230">
        <f t="shared" si="15"/>
        <v>1.6318155296975302E-3</v>
      </c>
      <c r="AQ59" s="232">
        <f t="shared" si="16"/>
        <v>2.3420394020566691</v>
      </c>
      <c r="AR59" s="232">
        <f t="shared" si="17"/>
        <v>5.273826120118447E-3</v>
      </c>
    </row>
    <row r="60" spans="1:44" ht="13">
      <c r="A60" s="212">
        <v>44344</v>
      </c>
      <c r="B60" s="215">
        <v>125.57</v>
      </c>
      <c r="C60" s="215">
        <v>125.800003</v>
      </c>
      <c r="D60" s="215">
        <v>124.550003</v>
      </c>
      <c r="E60" s="215">
        <v>124.610001</v>
      </c>
      <c r="F60" s="215">
        <v>124.242256</v>
      </c>
      <c r="G60" s="215">
        <v>71311100</v>
      </c>
      <c r="H60" s="220">
        <f t="shared" si="0"/>
        <v>-5.0497107400828044E-2</v>
      </c>
      <c r="I60" s="220">
        <f t="shared" si="1"/>
        <v>0.53697677900867935</v>
      </c>
      <c r="J60" s="220">
        <f t="shared" si="2"/>
        <v>-1.6213467020702566</v>
      </c>
      <c r="K60" s="224">
        <f t="shared" si="3"/>
        <v>-8.3190421890914301E-2</v>
      </c>
      <c r="N60" s="207">
        <v>44344</v>
      </c>
      <c r="O60" s="230">
        <v>2421.959961</v>
      </c>
      <c r="P60" s="230">
        <v>2428.139893</v>
      </c>
      <c r="Q60" s="230">
        <v>2407.6899410000001</v>
      </c>
      <c r="R60" s="230">
        <v>2411.5600589999999</v>
      </c>
      <c r="S60" s="230">
        <v>2411.5600589999999</v>
      </c>
      <c r="T60" s="230">
        <v>1205400</v>
      </c>
      <c r="U60" s="232">
        <f t="shared" si="4"/>
        <v>5.9745652917595794E-4</v>
      </c>
      <c r="V60" s="232">
        <f t="shared" si="5"/>
        <v>1.0071930843155539</v>
      </c>
      <c r="W60" s="232">
        <f t="shared" si="6"/>
        <v>-0.6866768397489087</v>
      </c>
      <c r="X60" s="142">
        <f t="shared" si="7"/>
        <v>-2.3817092691800136E-2</v>
      </c>
      <c r="AA60" s="12">
        <v>44344</v>
      </c>
      <c r="AB60" s="13">
        <v>420.97000100000002</v>
      </c>
      <c r="AC60" s="14">
        <v>421.25</v>
      </c>
      <c r="AD60" s="13">
        <v>419.790009</v>
      </c>
      <c r="AE60" s="13">
        <v>420.040009</v>
      </c>
      <c r="AF60" s="13">
        <v>417.33331299999998</v>
      </c>
      <c r="AG60" s="242">
        <v>58520200</v>
      </c>
      <c r="AH60" s="230">
        <f t="shared" si="8"/>
        <v>6.5661124597797497E-3</v>
      </c>
      <c r="AI60" s="230">
        <f t="shared" si="9"/>
        <v>1.0817020721931152</v>
      </c>
      <c r="AJ60" s="230">
        <f t="shared" si="10"/>
        <v>-0.26140018635572893</v>
      </c>
      <c r="AK60" s="230">
        <f t="shared" si="11"/>
        <v>6.8330057426809809E-2</v>
      </c>
      <c r="AL60" s="230">
        <f t="shared" si="12"/>
        <v>-8.8524642414425179E-3</v>
      </c>
      <c r="AM60" s="230">
        <f t="shared" si="13"/>
        <v>7.8366123146018449E-5</v>
      </c>
      <c r="AN60" s="1"/>
      <c r="AO60" s="230">
        <f t="shared" si="14"/>
        <v>0.42382033006841158</v>
      </c>
      <c r="AP60" s="230">
        <f t="shared" si="15"/>
        <v>7.3644023501983572E-4</v>
      </c>
      <c r="AQ60" s="232">
        <f t="shared" si="16"/>
        <v>0.17949745387652774</v>
      </c>
      <c r="AR60" s="232">
        <f t="shared" si="17"/>
        <v>2.1083996138928263E-4</v>
      </c>
    </row>
    <row r="61" spans="1:44" ht="13">
      <c r="A61" s="212">
        <v>44377</v>
      </c>
      <c r="B61" s="215">
        <v>136.16999799999999</v>
      </c>
      <c r="C61" s="215">
        <v>137.41000399999999</v>
      </c>
      <c r="D61" s="215">
        <v>135.86999499999999</v>
      </c>
      <c r="E61" s="215">
        <v>136.96000699999999</v>
      </c>
      <c r="F61" s="215">
        <v>136.55581699999999</v>
      </c>
      <c r="G61" s="215">
        <v>63261400</v>
      </c>
      <c r="H61" s="220">
        <f t="shared" si="0"/>
        <v>9.9109283720669017E-2</v>
      </c>
      <c r="I61" s="220">
        <f t="shared" si="1"/>
        <v>3.1080680164111212</v>
      </c>
      <c r="J61" s="220">
        <f t="shared" si="2"/>
        <v>0.94974453533218517</v>
      </c>
      <c r="K61" s="224">
        <f t="shared" si="3"/>
        <v>6.6415969230582766E-2</v>
      </c>
      <c r="N61" s="207">
        <v>44377</v>
      </c>
      <c r="O61" s="230">
        <v>2513.0710450000001</v>
      </c>
      <c r="P61" s="230">
        <v>2516</v>
      </c>
      <c r="Q61" s="230">
        <v>2495.1499020000001</v>
      </c>
      <c r="R61" s="230">
        <v>2506.320068</v>
      </c>
      <c r="S61" s="230">
        <v>2506.320068</v>
      </c>
      <c r="T61" s="230">
        <v>1200300</v>
      </c>
      <c r="U61" s="232">
        <f t="shared" si="4"/>
        <v>3.9294069681720535E-2</v>
      </c>
      <c r="V61" s="232">
        <f t="shared" si="5"/>
        <v>1.5880398267290619</v>
      </c>
      <c r="W61" s="232">
        <f t="shared" si="6"/>
        <v>-0.10583009733540072</v>
      </c>
      <c r="X61" s="142">
        <f t="shared" si="7"/>
        <v>1.4879520460744443E-2</v>
      </c>
      <c r="AA61" s="12">
        <v>44377</v>
      </c>
      <c r="AB61" s="13">
        <v>427.209991</v>
      </c>
      <c r="AC61" s="14">
        <v>428.77999899999998</v>
      </c>
      <c r="AD61" s="13">
        <v>427.17999300000002</v>
      </c>
      <c r="AE61" s="13">
        <v>428.05999800000001</v>
      </c>
      <c r="AF61" s="13">
        <v>426.69302399999998</v>
      </c>
      <c r="AG61" s="242">
        <v>64827900</v>
      </c>
      <c r="AH61" s="230">
        <f t="shared" si="8"/>
        <v>2.2427423616671608E-2</v>
      </c>
      <c r="AI61" s="230">
        <f t="shared" si="9"/>
        <v>1.3049379931419278</v>
      </c>
      <c r="AJ61" s="230">
        <f t="shared" si="10"/>
        <v>-3.8164265406916309E-2</v>
      </c>
      <c r="AK61" s="230">
        <f t="shared" si="11"/>
        <v>1.4565111540495489E-3</v>
      </c>
      <c r="AL61" s="230">
        <f t="shared" si="12"/>
        <v>7.0088469154493405E-3</v>
      </c>
      <c r="AM61" s="230">
        <f t="shared" si="13"/>
        <v>4.9123935084203737E-5</v>
      </c>
      <c r="AN61" s="1"/>
      <c r="AO61" s="230">
        <f t="shared" si="14"/>
        <v>-3.6246302515185916E-2</v>
      </c>
      <c r="AP61" s="230">
        <f t="shared" si="15"/>
        <v>4.6549936107834834E-4</v>
      </c>
      <c r="AQ61" s="232">
        <f t="shared" si="16"/>
        <v>4.0389279227480198E-3</v>
      </c>
      <c r="AR61" s="232">
        <f t="shared" si="17"/>
        <v>1.0428828108465404E-4</v>
      </c>
    </row>
    <row r="62" spans="1:44" ht="13">
      <c r="A62" s="212">
        <v>44407</v>
      </c>
      <c r="B62" s="215">
        <v>144.38000500000001</v>
      </c>
      <c r="C62" s="215">
        <v>146.33000200000001</v>
      </c>
      <c r="D62" s="215">
        <v>144.11000100000001</v>
      </c>
      <c r="E62" s="215">
        <v>145.86000100000001</v>
      </c>
      <c r="F62" s="215">
        <v>145.42953499999999</v>
      </c>
      <c r="G62" s="215">
        <v>70382000</v>
      </c>
      <c r="H62" s="220">
        <f t="shared" si="0"/>
        <v>6.4982350770161609E-2</v>
      </c>
      <c r="I62" s="220">
        <f t="shared" si="1"/>
        <v>2.1286728783439068</v>
      </c>
      <c r="J62" s="220">
        <f t="shared" si="2"/>
        <v>-2.9650602735029175E-2</v>
      </c>
      <c r="K62" s="224">
        <f t="shared" si="3"/>
        <v>3.2289036280075352E-2</v>
      </c>
      <c r="N62" s="207">
        <v>44407</v>
      </c>
      <c r="O62" s="230">
        <v>2710.219971</v>
      </c>
      <c r="P62" s="230">
        <v>2715.4270019999999</v>
      </c>
      <c r="Q62" s="230">
        <v>2696.2839359999998</v>
      </c>
      <c r="R62" s="230">
        <v>2704.419922</v>
      </c>
      <c r="S62" s="230">
        <v>2704.419922</v>
      </c>
      <c r="T62" s="230">
        <v>1196600</v>
      </c>
      <c r="U62" s="232">
        <f t="shared" si="4"/>
        <v>7.9040126011551387E-2</v>
      </c>
      <c r="V62" s="232">
        <f t="shared" si="5"/>
        <v>2.49144405661051</v>
      </c>
      <c r="W62" s="232">
        <f t="shared" si="6"/>
        <v>0.79757413254604748</v>
      </c>
      <c r="X62" s="142">
        <f t="shared" si="7"/>
        <v>5.4625576790575295E-2</v>
      </c>
      <c r="AA62" s="12">
        <v>44407</v>
      </c>
      <c r="AB62" s="13">
        <v>437.91000400000001</v>
      </c>
      <c r="AC62" s="14">
        <v>440.05999800000001</v>
      </c>
      <c r="AD62" s="13">
        <v>437.76998900000001</v>
      </c>
      <c r="AE62" s="13">
        <v>438.51001000000002</v>
      </c>
      <c r="AF62" s="13">
        <v>437.10964999999999</v>
      </c>
      <c r="AG62" s="242">
        <v>68890600</v>
      </c>
      <c r="AH62" s="230">
        <f t="shared" si="8"/>
        <v>2.4412459107838631E-2</v>
      </c>
      <c r="AI62" s="230">
        <f t="shared" si="9"/>
        <v>1.3356670785921483</v>
      </c>
      <c r="AJ62" s="230">
        <f t="shared" si="10"/>
        <v>-7.4351799566958476E-3</v>
      </c>
      <c r="AK62" s="230">
        <f t="shared" si="11"/>
        <v>5.5281900988451667E-5</v>
      </c>
      <c r="AL62" s="230">
        <f t="shared" si="12"/>
        <v>8.9938824066163638E-3</v>
      </c>
      <c r="AM62" s="230">
        <f t="shared" si="13"/>
        <v>8.0889920744043351E-5</v>
      </c>
      <c r="AN62" s="1"/>
      <c r="AO62" s="230">
        <f t="shared" si="14"/>
        <v>2.2045756715944001E-4</v>
      </c>
      <c r="AP62" s="230">
        <f t="shared" si="15"/>
        <v>2.904037953259672E-4</v>
      </c>
      <c r="AQ62" s="232">
        <f t="shared" si="16"/>
        <v>-5.9301072042854492E-3</v>
      </c>
      <c r="AR62" s="232">
        <f t="shared" si="17"/>
        <v>4.9129601404802631E-4</v>
      </c>
    </row>
    <row r="63" spans="1:44" ht="13">
      <c r="A63" s="212">
        <v>44439</v>
      </c>
      <c r="B63" s="215">
        <v>152.66000399999999</v>
      </c>
      <c r="C63" s="215">
        <v>152.800003</v>
      </c>
      <c r="D63" s="215">
        <v>151.28999300000001</v>
      </c>
      <c r="E63" s="215">
        <v>151.83000200000001</v>
      </c>
      <c r="F63" s="215">
        <v>151.608734</v>
      </c>
      <c r="G63" s="215">
        <v>86453100</v>
      </c>
      <c r="H63" s="220">
        <f t="shared" si="0"/>
        <v>4.2489299027188746E-2</v>
      </c>
      <c r="I63" s="220">
        <f t="shared" si="1"/>
        <v>1.6476283973101908</v>
      </c>
      <c r="J63" s="220">
        <f t="shared" si="2"/>
        <v>-0.51069508376874517</v>
      </c>
      <c r="K63" s="224">
        <f t="shared" si="3"/>
        <v>9.7959845371024881E-3</v>
      </c>
      <c r="N63" s="207">
        <v>44439</v>
      </c>
      <c r="O63" s="230">
        <v>2917.6899410000001</v>
      </c>
      <c r="P63" s="230">
        <v>2922.23999</v>
      </c>
      <c r="Q63" s="230">
        <v>2900</v>
      </c>
      <c r="R63" s="230">
        <v>2909.23999</v>
      </c>
      <c r="S63" s="230">
        <v>2909.23999</v>
      </c>
      <c r="T63" s="230">
        <v>1337800</v>
      </c>
      <c r="U63" s="232">
        <f t="shared" si="4"/>
        <v>7.5735305132839492E-2</v>
      </c>
      <c r="V63" s="232">
        <f t="shared" si="5"/>
        <v>2.4014030971886271</v>
      </c>
      <c r="W63" s="232">
        <f t="shared" si="6"/>
        <v>0.70753317312416453</v>
      </c>
      <c r="X63" s="142">
        <f t="shared" si="7"/>
        <v>5.13207559118634E-2</v>
      </c>
      <c r="AA63" s="12">
        <v>44439</v>
      </c>
      <c r="AB63" s="13">
        <v>452.13000499999998</v>
      </c>
      <c r="AC63" s="14">
        <v>452.48998999999998</v>
      </c>
      <c r="AD63" s="13">
        <v>450.92001299999998</v>
      </c>
      <c r="AE63" s="13">
        <v>451.55999800000001</v>
      </c>
      <c r="AF63" s="13">
        <v>450.11798099999999</v>
      </c>
      <c r="AG63" s="242">
        <v>59300200</v>
      </c>
      <c r="AH63" s="230">
        <f t="shared" si="8"/>
        <v>2.9759880615767689E-2</v>
      </c>
      <c r="AI63" s="230">
        <f t="shared" si="9"/>
        <v>1.4217774203746838</v>
      </c>
      <c r="AJ63" s="230">
        <f t="shared" si="10"/>
        <v>7.8675161825839668E-2</v>
      </c>
      <c r="AK63" s="230">
        <f t="shared" si="11"/>
        <v>6.189781088322059E-3</v>
      </c>
      <c r="AL63" s="230">
        <f t="shared" si="12"/>
        <v>1.4341303914545422E-2</v>
      </c>
      <c r="AM63" s="230">
        <f t="shared" si="13"/>
        <v>2.0567299796935584E-4</v>
      </c>
      <c r="AN63" s="1"/>
      <c r="AO63" s="230">
        <f t="shared" si="14"/>
        <v>-4.017901835916677E-2</v>
      </c>
      <c r="AP63" s="230">
        <f t="shared" si="15"/>
        <v>1.4048719138877433E-4</v>
      </c>
      <c r="AQ63" s="232">
        <f t="shared" si="16"/>
        <v>5.5665286892693476E-2</v>
      </c>
      <c r="AR63" s="232">
        <f t="shared" si="17"/>
        <v>7.3600655765623671E-4</v>
      </c>
    </row>
    <row r="64" spans="1:44" ht="13">
      <c r="A64" s="212">
        <v>44469</v>
      </c>
      <c r="B64" s="215">
        <v>143.66000399999999</v>
      </c>
      <c r="C64" s="215">
        <v>144.38000500000001</v>
      </c>
      <c r="D64" s="215">
        <v>141.279999</v>
      </c>
      <c r="E64" s="215">
        <v>141.5</v>
      </c>
      <c r="F64" s="215">
        <v>141.29379299999999</v>
      </c>
      <c r="G64" s="215">
        <v>88934200</v>
      </c>
      <c r="H64" s="220">
        <f t="shared" si="0"/>
        <v>-6.8036588182314117E-2</v>
      </c>
      <c r="I64" s="220">
        <f t="shared" si="1"/>
        <v>0.42932517079851279</v>
      </c>
      <c r="J64" s="220">
        <f t="shared" si="2"/>
        <v>-1.7289983102804232</v>
      </c>
      <c r="K64" s="224">
        <f t="shared" si="3"/>
        <v>-0.10072990267240037</v>
      </c>
      <c r="N64" s="207">
        <v>44469</v>
      </c>
      <c r="O64" s="230">
        <v>2686.5</v>
      </c>
      <c r="P64" s="230">
        <v>2711.8000489999999</v>
      </c>
      <c r="Q64" s="230">
        <v>2660</v>
      </c>
      <c r="R64" s="230">
        <v>2665.3100589999999</v>
      </c>
      <c r="S64" s="230">
        <v>2665.3100589999999</v>
      </c>
      <c r="T64" s="230">
        <v>1764700</v>
      </c>
      <c r="U64" s="232">
        <f t="shared" si="4"/>
        <v>-8.3846616930355111E-2</v>
      </c>
      <c r="V64" s="232">
        <f t="shared" si="5"/>
        <v>0.34963771705050811</v>
      </c>
      <c r="W64" s="232">
        <f t="shared" si="6"/>
        <v>-1.3442322070139545</v>
      </c>
      <c r="X64" s="142">
        <f t="shared" si="7"/>
        <v>-0.1082611661513312</v>
      </c>
      <c r="AA64" s="12">
        <v>44469</v>
      </c>
      <c r="AB64" s="13">
        <v>436.01998900000001</v>
      </c>
      <c r="AC64" s="14">
        <v>436.76998900000001</v>
      </c>
      <c r="AD64" s="13">
        <v>428.77999899999998</v>
      </c>
      <c r="AE64" s="13">
        <v>429.14001500000001</v>
      </c>
      <c r="AF64" s="13">
        <v>429.14001500000001</v>
      </c>
      <c r="AG64" s="242">
        <v>140181200</v>
      </c>
      <c r="AH64" s="230">
        <f t="shared" si="8"/>
        <v>-4.6605483196637688E-2</v>
      </c>
      <c r="AI64" s="230">
        <f t="shared" si="9"/>
        <v>0.56399051265029465</v>
      </c>
      <c r="AJ64" s="230">
        <f t="shared" si="10"/>
        <v>-0.77911174589854948</v>
      </c>
      <c r="AK64" s="230">
        <f t="shared" si="11"/>
        <v>0.60701511259708596</v>
      </c>
      <c r="AL64" s="230">
        <f t="shared" si="12"/>
        <v>-6.2024059897859959E-2</v>
      </c>
      <c r="AM64" s="230">
        <f t="shared" si="13"/>
        <v>3.8469840062133201E-3</v>
      </c>
      <c r="AN64" s="1"/>
      <c r="AO64" s="230">
        <f t="shared" si="14"/>
        <v>1.3470828921782225</v>
      </c>
      <c r="AP64" s="230">
        <f t="shared" si="15"/>
        <v>6.2476775168585647E-3</v>
      </c>
      <c r="AQ64" s="232">
        <f t="shared" si="16"/>
        <v>1.0473071016997024</v>
      </c>
      <c r="AR64" s="232">
        <f t="shared" si="17"/>
        <v>6.7147970539823357E-3</v>
      </c>
    </row>
    <row r="65" spans="1:44" ht="14" thickBot="1">
      <c r="A65" s="213">
        <v>44498</v>
      </c>
      <c r="B65" s="216">
        <v>147.220001</v>
      </c>
      <c r="C65" s="216">
        <v>149.94000199999999</v>
      </c>
      <c r="D65" s="216">
        <v>146.41000399999999</v>
      </c>
      <c r="E65" s="216">
        <v>149.800003</v>
      </c>
      <c r="F65" s="216">
        <v>149.58169599999999</v>
      </c>
      <c r="G65" s="216">
        <v>124850400</v>
      </c>
      <c r="H65" s="221">
        <f t="shared" si="0"/>
        <v>5.8657233442660855E-2</v>
      </c>
      <c r="I65" s="221">
        <f t="shared" si="1"/>
        <v>1.9818210225888977</v>
      </c>
      <c r="J65" s="221">
        <f t="shared" si="2"/>
        <v>-0.17650245849003832</v>
      </c>
      <c r="K65" s="225">
        <f t="shared" si="3"/>
        <v>2.5963918952574598E-2</v>
      </c>
      <c r="N65" s="208">
        <v>44498</v>
      </c>
      <c r="O65" s="233">
        <v>2910.3999020000001</v>
      </c>
      <c r="P65" s="233">
        <v>2972.26001</v>
      </c>
      <c r="Q65" s="233">
        <v>2903.330078</v>
      </c>
      <c r="R65" s="233">
        <v>2965.4099120000001</v>
      </c>
      <c r="S65" s="233">
        <v>2965.4099120000001</v>
      </c>
      <c r="T65" s="233">
        <v>1447700</v>
      </c>
      <c r="U65" s="234">
        <f t="shared" si="4"/>
        <v>0.11259472495016017</v>
      </c>
      <c r="V65" s="234">
        <f t="shared" si="5"/>
        <v>3.5978575002380189</v>
      </c>
      <c r="W65" s="234">
        <f t="shared" si="6"/>
        <v>1.9039875761735563</v>
      </c>
      <c r="X65" s="143">
        <f t="shared" si="7"/>
        <v>8.8180175729184074E-2</v>
      </c>
      <c r="AA65" s="15">
        <v>44498</v>
      </c>
      <c r="AB65" s="16">
        <v>455.86999500000002</v>
      </c>
      <c r="AC65" s="17">
        <v>459.55999800000001</v>
      </c>
      <c r="AD65" s="16">
        <v>455.55999800000001</v>
      </c>
      <c r="AE65" s="16">
        <v>459.25</v>
      </c>
      <c r="AF65" s="16">
        <v>459.25</v>
      </c>
      <c r="AG65" s="243">
        <v>70108200</v>
      </c>
      <c r="AH65" s="233">
        <f t="shared" si="8"/>
        <v>7.0163545573814629E-2</v>
      </c>
      <c r="AI65" s="233">
        <f t="shared" si="9"/>
        <v>2.2563259340110129</v>
      </c>
      <c r="AJ65" s="233">
        <f t="shared" si="10"/>
        <v>0.91322367546216876</v>
      </c>
      <c r="AK65" s="233">
        <f t="shared" si="11"/>
        <v>0.83397748142463257</v>
      </c>
      <c r="AL65" s="233">
        <f t="shared" si="12"/>
        <v>5.4744968872592364E-2</v>
      </c>
      <c r="AM65" s="233">
        <f t="shared" si="13"/>
        <v>2.9970116168611068E-3</v>
      </c>
      <c r="AN65" s="1"/>
      <c r="AO65" s="233">
        <f t="shared" si="14"/>
        <v>-0.16118622387038167</v>
      </c>
      <c r="AP65" s="233">
        <f t="shared" si="15"/>
        <v>1.4213939348692074E-3</v>
      </c>
      <c r="AQ65" s="234">
        <f t="shared" si="16"/>
        <v>1.738766532347521</v>
      </c>
      <c r="AR65" s="234">
        <f t="shared" si="17"/>
        <v>4.8274209754739072E-3</v>
      </c>
    </row>
    <row r="67" spans="1:44" ht="18">
      <c r="A67" s="249" t="s">
        <v>87</v>
      </c>
    </row>
    <row r="68" spans="1:44" ht="13">
      <c r="A68" s="69" t="s">
        <v>88</v>
      </c>
      <c r="B68" s="69" t="s">
        <v>89</v>
      </c>
      <c r="C68" s="69" t="s">
        <v>90</v>
      </c>
      <c r="F68" s="73" t="s">
        <v>91</v>
      </c>
      <c r="G68" s="73"/>
      <c r="H68" s="73" t="s">
        <v>92</v>
      </c>
      <c r="I68" s="73"/>
      <c r="N68" s="77"/>
      <c r="O68" s="96"/>
      <c r="P68" s="73" t="s">
        <v>93</v>
      </c>
      <c r="Q68" s="97"/>
      <c r="R68" s="96"/>
      <c r="S68" s="96"/>
      <c r="T68" s="73" t="s">
        <v>94</v>
      </c>
    </row>
    <row r="69" spans="1:44" ht="13">
      <c r="A69" s="98" t="s">
        <v>92</v>
      </c>
      <c r="B69" s="24">
        <f t="shared" ref="B69:C69" si="18">_xlfn.COVARIANCE.P(H6:H65,AH6:AH65)/VARP(AH6:AH65)</f>
        <v>1.2108228220242612</v>
      </c>
      <c r="C69" s="99">
        <f t="shared" si="18"/>
        <v>1.5197239325398919</v>
      </c>
      <c r="E69" s="100"/>
      <c r="F69" s="77">
        <f>B88/D85</f>
        <v>1.5197239325398839</v>
      </c>
      <c r="G69" s="101"/>
      <c r="H69" s="77">
        <f>B78/D75</f>
        <v>1.2108228220242607</v>
      </c>
      <c r="I69" s="101"/>
      <c r="N69" s="102" t="s">
        <v>93</v>
      </c>
      <c r="O69" s="101"/>
      <c r="P69" s="77">
        <f>C78/D75</f>
        <v>1.0522223298874771</v>
      </c>
      <c r="Q69" s="101"/>
      <c r="R69" s="101"/>
      <c r="S69" s="101"/>
      <c r="T69" s="77">
        <f>_xlfn.COVARIANCE.P(V6:V65,AI6:AI65)/VARP(AI6:AI65)</f>
        <v>1.164755477956118</v>
      </c>
    </row>
    <row r="71" spans="1:44" ht="13">
      <c r="A71" s="127" t="s">
        <v>95</v>
      </c>
      <c r="B71" s="122"/>
      <c r="C71" s="122"/>
      <c r="D71" s="123"/>
    </row>
    <row r="72" spans="1:44" ht="13">
      <c r="A72" s="103"/>
      <c r="B72" s="104" t="s">
        <v>74</v>
      </c>
      <c r="C72" s="104" t="s">
        <v>75</v>
      </c>
      <c r="D72" s="104" t="s">
        <v>17</v>
      </c>
    </row>
    <row r="73" spans="1:44" ht="13">
      <c r="A73" s="89" t="s">
        <v>19</v>
      </c>
      <c r="B73" s="9">
        <f>B74*SUM(H6:H65)</f>
        <v>3.2693314490086257E-2</v>
      </c>
      <c r="C73" s="9">
        <f>C74*SUM(U6:U65)</f>
        <v>2.4414549220976092E-2</v>
      </c>
      <c r="D73" s="9">
        <f>D74*SUM(AH6:AH65)</f>
        <v>1.5418576701222268E-2</v>
      </c>
    </row>
    <row r="74" spans="1:44" ht="13">
      <c r="A74" s="51" t="s">
        <v>96</v>
      </c>
      <c r="B74" s="11">
        <f t="shared" ref="B74:D74" si="19">1/60</f>
        <v>1.6666666666666666E-2</v>
      </c>
      <c r="C74" s="11">
        <f t="shared" si="19"/>
        <v>1.6666666666666666E-2</v>
      </c>
      <c r="D74" s="11">
        <f t="shared" si="19"/>
        <v>1.6666666666666666E-2</v>
      </c>
    </row>
    <row r="75" spans="1:44" ht="13">
      <c r="A75" s="105" t="s">
        <v>97</v>
      </c>
      <c r="B75" s="11"/>
      <c r="C75" s="11"/>
      <c r="D75" s="11">
        <f>D74*SUM(AM6:AM65)</f>
        <v>1.9046148028621966E-3</v>
      </c>
    </row>
    <row r="76" spans="1:44" ht="13">
      <c r="A76" s="1"/>
    </row>
    <row r="77" spans="1:44" ht="13">
      <c r="A77" s="72" t="s">
        <v>98</v>
      </c>
      <c r="B77" s="72" t="s">
        <v>74</v>
      </c>
      <c r="C77" s="72" t="s">
        <v>75</v>
      </c>
    </row>
    <row r="78" spans="1:44" ht="13">
      <c r="A78" s="73" t="s">
        <v>17</v>
      </c>
      <c r="B78" s="77">
        <f>D74*SUM(AP6:AP65)</f>
        <v>2.3061510704707861E-3</v>
      </c>
      <c r="C78" s="77">
        <f>C74*SUM(AR6:AR65)</f>
        <v>2.0040782254058384E-3</v>
      </c>
    </row>
    <row r="79" spans="1:44" ht="13">
      <c r="A79" s="1"/>
    </row>
    <row r="80" spans="1:44" ht="13">
      <c r="A80" s="1"/>
    </row>
    <row r="81" spans="1:7" ht="14" thickBot="1">
      <c r="A81" s="1"/>
    </row>
    <row r="82" spans="1:7" ht="14" thickBot="1">
      <c r="A82" s="250" t="s">
        <v>99</v>
      </c>
      <c r="B82" s="251"/>
      <c r="C82" s="251"/>
      <c r="D82" s="252"/>
    </row>
    <row r="83" spans="1:7" ht="14" thickBot="1">
      <c r="A83" s="253"/>
      <c r="B83" s="104" t="s">
        <v>100</v>
      </c>
      <c r="C83" s="104" t="s">
        <v>75</v>
      </c>
      <c r="D83" s="254" t="s">
        <v>17</v>
      </c>
    </row>
    <row r="84" spans="1:7" ht="13">
      <c r="A84" s="255" t="s">
        <v>19</v>
      </c>
      <c r="B84" s="9">
        <f>B74*SUM(I6:I65)</f>
        <v>2.158323481078936</v>
      </c>
      <c r="C84" s="9">
        <f>C74*SUM(V6:V65)</f>
        <v>1.6938699240644626</v>
      </c>
      <c r="D84" s="256">
        <f>D74*SUM(AI6:AI65)</f>
        <v>1.3431022585488441</v>
      </c>
    </row>
    <row r="85" spans="1:7" ht="14" thickBot="1">
      <c r="A85" s="257" t="s">
        <v>101</v>
      </c>
      <c r="B85" s="258"/>
      <c r="C85" s="258"/>
      <c r="D85" s="259">
        <f>D74*SUM(AK6:AK65)</f>
        <v>0.44575493979089392</v>
      </c>
    </row>
    <row r="86" spans="1:7" ht="14" thickBot="1">
      <c r="A86" s="36"/>
      <c r="B86" s="36"/>
      <c r="C86" s="36"/>
      <c r="D86" s="106"/>
    </row>
    <row r="87" spans="1:7" ht="13">
      <c r="A87" s="72" t="s">
        <v>102</v>
      </c>
      <c r="B87" s="69" t="s">
        <v>74</v>
      </c>
      <c r="C87" s="69" t="s">
        <v>75</v>
      </c>
    </row>
    <row r="88" spans="1:7" ht="13">
      <c r="A88" s="104" t="s">
        <v>17</v>
      </c>
      <c r="B88" s="77">
        <f>D74*SUM(AO6:AO65)</f>
        <v>0.67742445004809648</v>
      </c>
      <c r="C88" s="77">
        <f>C74*SUM(AQ6:AQ65)</f>
        <v>0.51919550794744052</v>
      </c>
    </row>
    <row r="92" spans="1:7" ht="18">
      <c r="A92" s="249" t="s">
        <v>103</v>
      </c>
    </row>
    <row r="93" spans="1:7" ht="13">
      <c r="A93" s="107" t="s">
        <v>26</v>
      </c>
      <c r="B93" s="108">
        <v>5.0000000000000001E-4</v>
      </c>
    </row>
    <row r="94" spans="1:7" ht="13">
      <c r="A94" s="109"/>
      <c r="B94" s="72" t="s">
        <v>100</v>
      </c>
      <c r="C94" s="72" t="s">
        <v>75</v>
      </c>
      <c r="F94" s="72" t="s">
        <v>104</v>
      </c>
      <c r="G94" s="72" t="s">
        <v>105</v>
      </c>
    </row>
    <row r="95" spans="1:7" ht="13">
      <c r="A95" s="73" t="s">
        <v>106</v>
      </c>
      <c r="B95" s="77">
        <f>B84-B93-F69*(D84-B93)</f>
        <v>0.11743869688015618</v>
      </c>
      <c r="C95" s="77">
        <f>C84-B93-T69*(D84-B93)</f>
        <v>0.12956658870344007</v>
      </c>
      <c r="F95" s="110">
        <f>B84-B93-F69*(D84-B93)</f>
        <v>0.11743869688015618</v>
      </c>
      <c r="G95" s="77">
        <f>C84-B93-R69*(D84-B93)</f>
        <v>1.6933699240644626</v>
      </c>
    </row>
    <row r="98" spans="1:10" ht="13">
      <c r="D98" s="111"/>
      <c r="E98" s="111"/>
    </row>
    <row r="99" spans="1:10" ht="18">
      <c r="A99" s="249" t="s">
        <v>107</v>
      </c>
    </row>
    <row r="100" spans="1:10" ht="15.75" customHeight="1" thickBot="1"/>
    <row r="101" spans="1:10" ht="14" thickBot="1">
      <c r="A101" s="204" t="s">
        <v>108</v>
      </c>
      <c r="B101" s="205" t="s">
        <v>109</v>
      </c>
      <c r="C101" s="206" t="s">
        <v>110</v>
      </c>
    </row>
    <row r="103" spans="1:10" ht="13">
      <c r="A103" s="112" t="s">
        <v>111</v>
      </c>
      <c r="B103" s="113"/>
    </row>
    <row r="104" spans="1:10" ht="13">
      <c r="A104" s="1" t="s">
        <v>112</v>
      </c>
      <c r="B104" s="114">
        <v>0.50305631820442953</v>
      </c>
    </row>
    <row r="105" spans="1:10" ht="18">
      <c r="A105" s="139" t="s">
        <v>113</v>
      </c>
      <c r="B105" s="139">
        <v>0.25306565928539626</v>
      </c>
      <c r="D105" s="1"/>
      <c r="F105" s="1"/>
      <c r="H105" s="115"/>
      <c r="J105" s="1"/>
    </row>
    <row r="106" spans="1:10" ht="13">
      <c r="A106" s="1" t="s">
        <v>114</v>
      </c>
      <c r="B106" s="114">
        <v>0.24018748099721354</v>
      </c>
    </row>
    <row r="107" spans="1:10" ht="13">
      <c r="A107" s="1" t="s">
        <v>115</v>
      </c>
      <c r="B107" s="114">
        <v>1.7729603324736602</v>
      </c>
    </row>
    <row r="108" spans="1:10" ht="13">
      <c r="A108" s="116" t="s">
        <v>116</v>
      </c>
      <c r="B108" s="117">
        <v>60</v>
      </c>
    </row>
    <row r="110" spans="1:10" ht="13">
      <c r="A110" s="1" t="s">
        <v>117</v>
      </c>
    </row>
    <row r="111" spans="1:10" ht="13">
      <c r="A111" s="113"/>
      <c r="B111" s="112" t="s">
        <v>118</v>
      </c>
      <c r="C111" s="112" t="s">
        <v>119</v>
      </c>
      <c r="D111" s="112" t="s">
        <v>120</v>
      </c>
      <c r="E111" s="112" t="s">
        <v>121</v>
      </c>
      <c r="F111" s="112" t="s">
        <v>122</v>
      </c>
    </row>
    <row r="112" spans="1:10" ht="13">
      <c r="A112" s="1" t="s">
        <v>123</v>
      </c>
      <c r="B112" s="114">
        <v>1</v>
      </c>
      <c r="C112" s="114">
        <v>61.769888953545603</v>
      </c>
      <c r="D112" s="114">
        <v>61.769888953545603</v>
      </c>
      <c r="E112" s="114">
        <v>19.65073425933328</v>
      </c>
      <c r="F112" s="114">
        <v>4.1942140684758655E-5</v>
      </c>
    </row>
    <row r="113" spans="1:9" ht="18">
      <c r="A113" s="1" t="s">
        <v>124</v>
      </c>
      <c r="B113" s="114">
        <v>58</v>
      </c>
      <c r="C113" s="140">
        <v>182.3165237504565</v>
      </c>
      <c r="D113" s="114">
        <v>3.143388340525112</v>
      </c>
      <c r="H113" s="1"/>
      <c r="I113" s="115"/>
    </row>
    <row r="114" spans="1:9" ht="13">
      <c r="A114" s="116" t="s">
        <v>125</v>
      </c>
      <c r="B114" s="117">
        <v>59</v>
      </c>
      <c r="C114" s="117">
        <v>244.0864127040021</v>
      </c>
      <c r="D114" s="118"/>
      <c r="E114" s="118"/>
      <c r="F114" s="118"/>
    </row>
    <row r="116" spans="1:9" ht="13">
      <c r="A116" s="113"/>
      <c r="B116" s="112" t="s">
        <v>126</v>
      </c>
      <c r="C116" s="112" t="s">
        <v>115</v>
      </c>
      <c r="D116" s="112" t="s">
        <v>127</v>
      </c>
      <c r="E116" s="112" t="s">
        <v>128</v>
      </c>
      <c r="F116" s="112" t="s">
        <v>129</v>
      </c>
      <c r="G116" s="112" t="s">
        <v>130</v>
      </c>
      <c r="H116" s="112" t="s">
        <v>129</v>
      </c>
      <c r="I116" s="112" t="s">
        <v>130</v>
      </c>
    </row>
    <row r="117" spans="1:9" ht="13">
      <c r="A117" s="1" t="s">
        <v>131</v>
      </c>
      <c r="B117" s="114">
        <v>0.11717883491388292</v>
      </c>
      <c r="C117" s="114">
        <v>0.51420411949380351</v>
      </c>
      <c r="D117" s="114">
        <v>0.22788388982421406</v>
      </c>
      <c r="E117" s="114">
        <v>0.82053795957087938</v>
      </c>
      <c r="F117" s="114">
        <v>-0.91211251157074913</v>
      </c>
      <c r="G117" s="114">
        <v>1.146470181398515</v>
      </c>
      <c r="H117" s="114">
        <v>-0.91211251157074913</v>
      </c>
      <c r="I117" s="114">
        <v>1.146470181398515</v>
      </c>
    </row>
    <row r="118" spans="1:9" ht="13">
      <c r="A118" s="116" t="s">
        <v>132</v>
      </c>
      <c r="B118" s="117">
        <v>1.5197239325398852</v>
      </c>
      <c r="C118" s="117">
        <v>0.34282723141325944</v>
      </c>
      <c r="D118" s="117">
        <v>4.4329148716542335</v>
      </c>
      <c r="E118" s="117">
        <v>4.1942140794943527E-5</v>
      </c>
      <c r="F118" s="117">
        <v>0.83348068933069763</v>
      </c>
      <c r="G118" s="117">
        <v>2.2059671757490729</v>
      </c>
      <c r="H118" s="117">
        <v>0.83348068933069763</v>
      </c>
      <c r="I118" s="117">
        <v>2.2059671757490729</v>
      </c>
    </row>
    <row r="126" spans="1:9" ht="15.75" customHeight="1" thickBot="1"/>
    <row r="127" spans="1:9" ht="14" thickBot="1">
      <c r="A127" s="204" t="s">
        <v>108</v>
      </c>
      <c r="B127" s="260" t="s">
        <v>75</v>
      </c>
      <c r="C127" s="261" t="s">
        <v>110</v>
      </c>
    </row>
    <row r="129" spans="1:9" ht="13">
      <c r="A129" s="112" t="s">
        <v>111</v>
      </c>
      <c r="B129" s="113"/>
    </row>
    <row r="130" spans="1:9" ht="13">
      <c r="A130" s="1" t="s">
        <v>112</v>
      </c>
      <c r="B130" s="114">
        <v>0.62060419848181625</v>
      </c>
    </row>
    <row r="131" spans="1:9" ht="18">
      <c r="A131" s="141" t="s">
        <v>113</v>
      </c>
      <c r="B131" s="141">
        <v>0.38514957117325754</v>
      </c>
      <c r="D131" s="1"/>
      <c r="F131" s="1"/>
      <c r="H131" s="115"/>
    </row>
    <row r="132" spans="1:9" ht="13">
      <c r="A132" s="1" t="s">
        <v>114</v>
      </c>
      <c r="B132" s="114">
        <v>0.37454870171072752</v>
      </c>
    </row>
    <row r="133" spans="1:9" ht="13">
      <c r="A133" s="1" t="s">
        <v>115</v>
      </c>
      <c r="B133" s="114">
        <v>0.99934283535990454</v>
      </c>
    </row>
    <row r="134" spans="1:9" ht="13">
      <c r="A134" s="116" t="s">
        <v>116</v>
      </c>
      <c r="B134" s="117">
        <v>60</v>
      </c>
    </row>
    <row r="136" spans="1:9" ht="13">
      <c r="A136" s="1" t="s">
        <v>117</v>
      </c>
    </row>
    <row r="137" spans="1:9" ht="13">
      <c r="A137" s="113"/>
      <c r="B137" s="112" t="s">
        <v>118</v>
      </c>
      <c r="C137" s="112" t="s">
        <v>119</v>
      </c>
      <c r="D137" s="112" t="s">
        <v>120</v>
      </c>
      <c r="E137" s="112" t="s">
        <v>121</v>
      </c>
      <c r="F137" s="112" t="s">
        <v>122</v>
      </c>
    </row>
    <row r="138" spans="1:9" ht="13">
      <c r="A138" s="1" t="s">
        <v>123</v>
      </c>
      <c r="B138" s="114">
        <v>1</v>
      </c>
      <c r="C138" s="114">
        <v>36.284148720719259</v>
      </c>
      <c r="D138" s="114">
        <v>36.284148720719259</v>
      </c>
      <c r="E138" s="114">
        <v>36.3318850906156</v>
      </c>
      <c r="F138" s="114">
        <v>1.2273282701258381E-7</v>
      </c>
    </row>
    <row r="139" spans="1:9" ht="18">
      <c r="A139" s="1" t="s">
        <v>124</v>
      </c>
      <c r="B139" s="114">
        <v>58</v>
      </c>
      <c r="C139" s="140">
        <v>57.923793949940048</v>
      </c>
      <c r="D139" s="114">
        <v>0.99868610258517321</v>
      </c>
      <c r="H139" s="1"/>
      <c r="I139" s="115"/>
    </row>
    <row r="140" spans="1:9" ht="13">
      <c r="A140" s="116" t="s">
        <v>125</v>
      </c>
      <c r="B140" s="117">
        <v>59</v>
      </c>
      <c r="C140" s="117">
        <v>94.207942670659307</v>
      </c>
      <c r="D140" s="118"/>
      <c r="E140" s="118"/>
      <c r="F140" s="118"/>
    </row>
    <row r="142" spans="1:9" ht="13">
      <c r="A142" s="113"/>
      <c r="B142" s="112" t="s">
        <v>126</v>
      </c>
      <c r="C142" s="112" t="s">
        <v>115</v>
      </c>
      <c r="D142" s="112" t="s">
        <v>127</v>
      </c>
      <c r="E142" s="112" t="s">
        <v>128</v>
      </c>
      <c r="F142" s="112" t="s">
        <v>129</v>
      </c>
      <c r="G142" s="112" t="s">
        <v>130</v>
      </c>
      <c r="H142" s="112" t="s">
        <v>129</v>
      </c>
      <c r="I142" s="112" t="s">
        <v>130</v>
      </c>
    </row>
    <row r="143" spans="1:9" ht="13">
      <c r="A143" s="1" t="s">
        <v>131</v>
      </c>
      <c r="B143" s="114">
        <v>0.12948421096446872</v>
      </c>
      <c r="C143" s="114">
        <v>0.28983513805507821</v>
      </c>
      <c r="D143" s="114">
        <v>0.44675125256849452</v>
      </c>
      <c r="E143" s="114">
        <v>0.65671840863648623</v>
      </c>
      <c r="F143" s="114">
        <v>-0.45068383553222158</v>
      </c>
      <c r="G143" s="114">
        <v>0.70965225746115901</v>
      </c>
      <c r="H143" s="114">
        <v>-0.45068383553222158</v>
      </c>
      <c r="I143" s="114">
        <v>0.70965225746115901</v>
      </c>
    </row>
    <row r="144" spans="1:9" ht="13">
      <c r="A144" s="116" t="s">
        <v>132</v>
      </c>
      <c r="B144" s="117">
        <v>1.1647554779561133</v>
      </c>
      <c r="C144" s="117">
        <v>0.19323722657748896</v>
      </c>
      <c r="D144" s="117">
        <v>6.0275936401366295</v>
      </c>
      <c r="E144" s="117">
        <v>1.2273282687569188E-7</v>
      </c>
      <c r="F144" s="117">
        <v>0.77794915417422783</v>
      </c>
      <c r="G144" s="117">
        <v>1.5515618017379988</v>
      </c>
      <c r="H144" s="117">
        <v>0.77794915417422783</v>
      </c>
      <c r="I144" s="117">
        <v>1.5515618017379988</v>
      </c>
    </row>
    <row r="149" spans="1:8" ht="18">
      <c r="A149" s="249" t="s">
        <v>146</v>
      </c>
    </row>
    <row r="150" spans="1:8" ht="15.75" customHeight="1" thickBot="1"/>
    <row r="151" spans="1:8" ht="15.75" customHeight="1" thickBot="1">
      <c r="B151" s="268"/>
      <c r="C151" s="269" t="s">
        <v>133</v>
      </c>
      <c r="D151" s="270" t="s">
        <v>19</v>
      </c>
    </row>
    <row r="152" spans="1:8" ht="13">
      <c r="B152" s="271" t="s">
        <v>134</v>
      </c>
      <c r="C152" s="266">
        <v>0</v>
      </c>
      <c r="D152" s="267">
        <v>5.0000000000000001E-4</v>
      </c>
      <c r="G152" s="1"/>
      <c r="H152" s="1"/>
    </row>
    <row r="153" spans="1:8" ht="13">
      <c r="B153" s="271" t="s">
        <v>17</v>
      </c>
      <c r="C153" s="264">
        <v>1</v>
      </c>
      <c r="D153" s="262">
        <f>D84</f>
        <v>1.3431022585488441</v>
      </c>
      <c r="F153" s="1"/>
      <c r="G153" s="1"/>
      <c r="H153" s="1"/>
    </row>
    <row r="154" spans="1:8" ht="13">
      <c r="B154" s="271" t="s">
        <v>144</v>
      </c>
      <c r="C154" s="264">
        <v>1.5</v>
      </c>
      <c r="D154" s="210">
        <f>C156*C154+C157</f>
        <v>2.0144033878232666</v>
      </c>
      <c r="F154" s="1"/>
      <c r="G154" s="95"/>
      <c r="H154" s="95"/>
    </row>
    <row r="155" spans="1:8" ht="15.75" customHeight="1">
      <c r="B155" s="272"/>
      <c r="C155" s="217"/>
      <c r="D155" s="209"/>
    </row>
    <row r="156" spans="1:8" ht="13">
      <c r="B156" s="272" t="s">
        <v>145</v>
      </c>
      <c r="C156" s="217">
        <f>(D153-D152)/(C153-C152)</f>
        <v>1.3426022585488442</v>
      </c>
      <c r="D156" s="210"/>
      <c r="F156" s="1"/>
      <c r="H156" s="95"/>
    </row>
    <row r="157" spans="1:8" ht="15.75" customHeight="1" thickBot="1">
      <c r="B157" s="273" t="s">
        <v>73</v>
      </c>
      <c r="C157" s="265">
        <f>D153-C156*C153</f>
        <v>4.9999999999994493E-4</v>
      </c>
      <c r="D157" s="263"/>
    </row>
    <row r="158" spans="1:8" ht="13">
      <c r="A158" s="68"/>
      <c r="B158" s="275"/>
      <c r="C158" s="181"/>
      <c r="D158" s="181"/>
    </row>
    <row r="159" spans="1:8" ht="15.75" customHeight="1" thickBot="1">
      <c r="B159" s="275"/>
      <c r="C159" s="181"/>
      <c r="D159" s="181"/>
    </row>
    <row r="160" spans="1:8" ht="15.75" customHeight="1" thickBot="1">
      <c r="B160" s="274"/>
      <c r="C160" s="269" t="s">
        <v>133</v>
      </c>
      <c r="D160" s="270" t="s">
        <v>19</v>
      </c>
    </row>
    <row r="161" spans="2:4" ht="15.75" customHeight="1">
      <c r="B161" s="272" t="s">
        <v>74</v>
      </c>
      <c r="C161" s="217">
        <f>H69</f>
        <v>1.2108228220242607</v>
      </c>
      <c r="D161" s="209">
        <f>B84</f>
        <v>2.158323481078936</v>
      </c>
    </row>
    <row r="162" spans="2:4" ht="15.75" customHeight="1" thickBot="1">
      <c r="B162" s="273" t="s">
        <v>75</v>
      </c>
      <c r="C162" s="265">
        <f>P69</f>
        <v>1.0522223298874771</v>
      </c>
      <c r="D162" s="263">
        <f>C84</f>
        <v>1.6938699240644626</v>
      </c>
    </row>
  </sheetData>
  <mergeCells count="5">
    <mergeCell ref="AA2:AM2"/>
    <mergeCell ref="A71:D71"/>
    <mergeCell ref="A82:D82"/>
    <mergeCell ref="A2:K2"/>
    <mergeCell ref="N2:X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8"/>
  <sheetViews>
    <sheetView workbookViewId="0"/>
  </sheetViews>
  <sheetFormatPr baseColWidth="10" defaultColWidth="14.5" defaultRowHeight="15.75" customHeight="1"/>
  <sheetData>
    <row r="1" spans="1:10" ht="15.75" customHeight="1">
      <c r="A1" s="119" t="s">
        <v>135</v>
      </c>
      <c r="D1" s="120" t="s">
        <v>136</v>
      </c>
      <c r="J1" s="114">
        <v>1</v>
      </c>
    </row>
    <row r="2" spans="1:10" ht="15.75" customHeight="1">
      <c r="A2" s="95">
        <f>MIN('Ex 4,5,6 '!$N$78)</f>
        <v>0.67864399906938966</v>
      </c>
      <c r="B2" s="95">
        <f>MIN('Ex 4,5,6 '!H78)</f>
        <v>0.89558020096752033</v>
      </c>
      <c r="C2" s="95">
        <f>MIN('Ex 4,5,6 '!N78)</f>
        <v>0.67864399906938966</v>
      </c>
      <c r="D2" s="95">
        <f>MIN('Ex 4,5,6 '!$N$78)</f>
        <v>0.67864399906938966</v>
      </c>
      <c r="E2" s="95" t="e">
        <f>MAX([1]ProductMix_Example!F13)</f>
        <v>#REF!</v>
      </c>
      <c r="F2" s="95" t="e">
        <f>MIN('[2]Copy of Ex 4,5,6 Colored'!$N$78)</f>
        <v>#REF!</v>
      </c>
    </row>
    <row r="3" spans="1:10" ht="15.75" customHeight="1">
      <c r="A3" s="95" t="e">
        <f>'Ex 4,5,6 '!$H$78:$I$78</f>
        <v>#VALUE!</v>
      </c>
      <c r="B3" s="95" t="e">
        <f>'Ex 4,5,6 '!H78:I78</f>
        <v>#VALUE!</v>
      </c>
      <c r="E3" s="95" t="e">
        <f>[1]ProductMix_Example!B3:D3</f>
        <v>#VALUE!</v>
      </c>
      <c r="F3" s="95" t="e">
        <f>'[2]Copy of Ex 4,5,6 Colored'!$H$78:$I$78</f>
        <v>#VALUE!</v>
      </c>
    </row>
    <row r="4" spans="1:10" ht="15.75" customHeight="1">
      <c r="A4" s="120" t="s">
        <v>137</v>
      </c>
      <c r="B4" s="119" t="s">
        <v>137</v>
      </c>
      <c r="E4" s="119" t="s">
        <v>138</v>
      </c>
      <c r="F4" s="119" t="s">
        <v>137</v>
      </c>
    </row>
    <row r="5" spans="1:10" ht="15.75" customHeight="1">
      <c r="A5" s="1" t="s">
        <v>139</v>
      </c>
      <c r="E5" s="1" t="s">
        <v>140</v>
      </c>
    </row>
    <row r="6" spans="1:10" ht="15.75" customHeight="1">
      <c r="A6" s="120" t="s">
        <v>141</v>
      </c>
      <c r="B6" s="119" t="s">
        <v>141</v>
      </c>
      <c r="E6" s="119" t="s">
        <v>142</v>
      </c>
      <c r="F6" s="119" t="s">
        <v>141</v>
      </c>
    </row>
    <row r="7" spans="1:10" ht="15.75" customHeight="1">
      <c r="E7" s="95" t="e">
        <f>[1]ProductMix_Example!B3:D3 &lt;= 0</f>
        <v>#VALUE!</v>
      </c>
    </row>
    <row r="8" spans="1:10" ht="15.75" customHeight="1">
      <c r="E8" s="95" t="e">
        <f>[1]ProductMix_Example!F7:F11 &lt;= [1]ProductMix_Example!G7:G11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3"/>
  <sheetViews>
    <sheetView workbookViewId="0"/>
  </sheetViews>
  <sheetFormatPr baseColWidth="10" defaultColWidth="14.5" defaultRowHeight="15.75" customHeight="1"/>
  <sheetData>
    <row r="3" spans="1:1" ht="15.75" customHeight="1">
      <c r="A3" s="9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3"/>
  <sheetViews>
    <sheetView workbookViewId="0"/>
  </sheetViews>
  <sheetFormatPr baseColWidth="10" defaultColWidth="14.5" defaultRowHeight="15.75" customHeight="1"/>
  <sheetData>
    <row r="3" spans="1:1" ht="15.75" customHeight="1">
      <c r="A3" s="95">
        <f>'Ex 4,5,6 '!G5</f>
        <v>9590900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 1,2,3</vt:lpstr>
      <vt:lpstr>Ex 4,5,6 </vt:lpstr>
      <vt:lpstr>Ex 7,8,9 </vt:lpstr>
      <vt:lpstr>__Solver__</vt:lpstr>
      <vt:lpstr>__Solver___conflict865425848</vt:lpstr>
      <vt:lpstr>__Solver___conflict76089729</vt:lpstr>
      <vt:lpstr>__Solver___conflict2082398062</vt:lpstr>
      <vt:lpstr>__Solver___conflict699289283</vt:lpstr>
      <vt:lpstr>__Solver___conflict441369411</vt:lpstr>
      <vt:lpstr>__Solver___conflict1813317767</vt:lpstr>
      <vt:lpstr>__Solver___conflict1752963733</vt:lpstr>
      <vt:lpstr>__Solver___conflict219470360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2021-11-28T22:51:13Z</dcterms:created>
  <dcterms:modified xsi:type="dcterms:W3CDTF">2021-11-29T04:20:26Z</dcterms:modified>
</cp:coreProperties>
</file>