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drawings/drawing1.xml" ContentType="application/vnd.openxmlformats-officedocument.drawing+xml"/>
  <Override PartName="/xl/customProperty2.bin" ContentType="application/vnd.openxmlformats-officedocument.spreadsheetml.customProperty"/>
  <Override PartName="/xl/drawings/drawing2.xml" ContentType="application/vnd.openxmlformats-officedocument.drawing+xml"/>
  <Override PartName="/xl/customProperty3.bin" ContentType="application/vnd.openxmlformats-officedocument.spreadsheetml.customProperty"/>
  <Override PartName="/xl/drawings/drawing3.xml" ContentType="application/vnd.openxmlformats-officedocument.drawing+xml"/>
  <Override PartName="/xl/customProperty4.bin" ContentType="application/vnd.openxmlformats-officedocument.spreadsheetml.customProperty"/>
  <Override PartName="/xl/drawings/drawing4.xml" ContentType="application/vnd.openxmlformats-officedocument.drawing+xml"/>
  <Override PartName="/xl/customProperty5.bin" ContentType="application/vnd.openxmlformats-officedocument.spreadsheetml.customProperty"/>
  <Override PartName="/xl/drawings/drawing5.xml" ContentType="application/vnd.openxmlformats-officedocument.drawing+xml"/>
  <Override PartName="/xl/customProperty6.bin" ContentType="application/vnd.openxmlformats-officedocument.spreadsheetml.customProperty"/>
  <Override PartName="/xl/drawings/drawing6.xml" ContentType="application/vnd.openxmlformats-officedocument.drawing+xml"/>
  <Override PartName="/xl/customProperty7.bin" ContentType="application/vnd.openxmlformats-officedocument.spreadsheetml.customProperty"/>
  <Override PartName="/xl/drawings/drawing7.xml" ContentType="application/vnd.openxmlformats-officedocument.drawing+xml"/>
  <Override PartName="/xl/customProperty8.bin" ContentType="application/vnd.openxmlformats-officedocument.spreadsheetml.customProperty"/>
  <Override PartName="/xl/drawings/drawing8.xml" ContentType="application/vnd.openxmlformats-officedocument.drawing+xml"/>
  <Override PartName="/xl/tables/table1.xml" ContentType="application/vnd.openxmlformats-officedocument.spreadsheetml.table+xml"/>
  <Override PartName="/xl/customProperty9.bin" ContentType="application/vnd.openxmlformats-officedocument.spreadsheetml.customProperty"/>
  <Override PartName="/xl/customProperty10.bin" ContentType="application/vnd.openxmlformats-officedocument.spreadsheetml.customProperty"/>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filterPrivacy="1"/>
  <xr:revisionPtr revIDLastSave="1" documentId="8_{4DE1DC8C-F84F-4CFB-9B2B-B0A8623F42A6}" xr6:coauthVersionLast="47" xr6:coauthVersionMax="47" xr10:uidLastSave="{8A318DB3-CAED-4F11-ABA1-C87CD748E033}"/>
  <bookViews>
    <workbookView xWindow="-110" yWindow="-110" windowWidth="19420" windowHeight="10420" tabRatio="733" xr2:uid="{00734279-938D-46ED-A77E-6705AC8E2430}"/>
  </bookViews>
  <sheets>
    <sheet name="Cover Sheet" sheetId="3" r:id="rId1"/>
    <sheet name="Audit" sheetId="77" r:id="rId2"/>
    <sheet name="IFRS" sheetId="83" r:id="rId3"/>
    <sheet name="GCoE Learning Requirements" sheetId="81" r:id="rId4"/>
    <sheet name="On Demand" sheetId="69" r:id="rId5"/>
    <sheet name="Assurance Learning" sheetId="66" r:id="rId6"/>
    <sheet name="Specialists  " sheetId="84" r:id="rId7"/>
    <sheet name="ADC" sheetId="91" r:id="rId8"/>
    <sheet name="ADC On Demand" sheetId="89" r:id="rId9"/>
    <sheet name="Version" sheetId="13" r:id="rId10"/>
  </sheets>
  <definedNames>
    <definedName name="_xlnm._FilterDatabase" localSheetId="5" hidden="1">'Assurance Learning'!#REF!</definedName>
    <definedName name="_xlnm._FilterDatabase" localSheetId="1" hidden="1">Audit!$A$4:$AD$127</definedName>
    <definedName name="_xlnm._FilterDatabase" localSheetId="2" hidden="1">IFRS!$A$4:$Y$152</definedName>
    <definedName name="_xlnm._FilterDatabase" localSheetId="4" hidden="1">'On Demand'!$A$5:$M$222</definedName>
    <definedName name="_xlnm._FilterDatabase" localSheetId="6" hidden="1">'Specialists  '!$A$5:$T$15</definedName>
    <definedName name="delivery" localSheetId="7">#REF!</definedName>
    <definedName name="delivery" localSheetId="5">#REF!</definedName>
    <definedName name="delivery" localSheetId="1">#REF!</definedName>
    <definedName name="delivery" localSheetId="0">#REF!</definedName>
    <definedName name="delivery" localSheetId="3">#REF!</definedName>
    <definedName name="delivery" localSheetId="2">#REF!</definedName>
    <definedName name="delivery" localSheetId="4">#REF!</definedName>
    <definedName name="delivery" localSheetId="6">#REF!</definedName>
    <definedName name="delivery">#REF!</definedName>
    <definedName name="_xlnm.Print_Area" localSheetId="1">Audit!$A$1:$AA$96</definedName>
    <definedName name="_xlnm.Print_Area" localSheetId="6">'Specialists  '!$A$1:$T$15</definedName>
    <definedName name="_xlnm.Print_Titles" localSheetId="1">Audit!$1:$4</definedName>
    <definedName name="_xlnm.Print_Titles" localSheetId="2">IFRS!$3:$4</definedName>
    <definedName name="_xlnm.Print_Titles" localSheetId="6">'Specialists  '!$1:$5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55" i="77" l="1"/>
  <c r="P54" i="77"/>
  <c r="P38" i="77"/>
  <c r="P37" i="77"/>
  <c r="Q4" i="91"/>
  <c r="Q5" i="91"/>
  <c r="Q6" i="91"/>
  <c r="Q7" i="91"/>
  <c r="Q8" i="91"/>
  <c r="Q9" i="91"/>
  <c r="Q10" i="91"/>
  <c r="Q11" i="91"/>
  <c r="Q12" i="91"/>
  <c r="Q13" i="91"/>
  <c r="Q14" i="91"/>
  <c r="Q15" i="91"/>
  <c r="Q17" i="91"/>
  <c r="Q18" i="91"/>
  <c r="Q19" i="91"/>
  <c r="Q20" i="91"/>
  <c r="Q21" i="91"/>
  <c r="Q22" i="91"/>
  <c r="Q23" i="91"/>
  <c r="Q26" i="91"/>
  <c r="P27" i="91"/>
  <c r="Q27" i="91"/>
  <c r="Q28" i="91"/>
  <c r="Q29" i="91"/>
  <c r="Q30" i="91"/>
  <c r="Q31" i="91"/>
  <c r="Q32" i="91"/>
  <c r="Q34" i="91"/>
  <c r="Q35" i="91"/>
  <c r="Q36" i="91"/>
  <c r="Q37" i="91"/>
  <c r="Q38" i="91"/>
  <c r="Q39" i="91"/>
  <c r="Q40" i="91"/>
  <c r="Q41" i="91"/>
  <c r="Q42" i="91"/>
  <c r="Q43" i="91"/>
  <c r="P44" i="91"/>
  <c r="Q44" i="91"/>
  <c r="Q45" i="91"/>
  <c r="Q46" i="91"/>
  <c r="Q47" i="91"/>
  <c r="Q48" i="91"/>
  <c r="Q49" i="91"/>
  <c r="Q50" i="91"/>
  <c r="Q51" i="91"/>
  <c r="Q53" i="91"/>
  <c r="Q54" i="91"/>
  <c r="Q56" i="91"/>
  <c r="Q57" i="91"/>
  <c r="Q58" i="91"/>
  <c r="Q59" i="91"/>
  <c r="Q60" i="91"/>
  <c r="Q62" i="91"/>
  <c r="Q65" i="91"/>
  <c r="Q66" i="91"/>
  <c r="Q67" i="91"/>
  <c r="Q68" i="91"/>
  <c r="Q71" i="91"/>
  <c r="Q72" i="91"/>
  <c r="Q73" i="91"/>
  <c r="Q74" i="91"/>
  <c r="Q77" i="91"/>
  <c r="Q78" i="91"/>
  <c r="P81" i="91"/>
  <c r="Q81" i="91"/>
  <c r="P39" i="77"/>
  <c r="H224" i="69" l="1"/>
  <c r="I224" i="69" s="1"/>
  <c r="H223" i="69"/>
  <c r="I223" i="69" s="1"/>
  <c r="I222" i="69"/>
  <c r="H222" i="69"/>
  <c r="I46" i="84" l="1"/>
  <c r="I19" i="84"/>
  <c r="I18" i="84"/>
  <c r="H221" i="69" l="1"/>
  <c r="I221" i="69" s="1"/>
  <c r="H220" i="69"/>
  <c r="I220" i="69" s="1"/>
  <c r="H219" i="69"/>
  <c r="I219" i="69" s="1"/>
  <c r="H218" i="69"/>
  <c r="I218" i="69" s="1"/>
  <c r="H217" i="69"/>
  <c r="I217" i="69" s="1"/>
  <c r="H216" i="69"/>
  <c r="I216" i="69" s="1"/>
  <c r="H215" i="69"/>
  <c r="I215" i="69" s="1"/>
  <c r="H214" i="69"/>
  <c r="I214" i="69" s="1"/>
  <c r="H213" i="69"/>
  <c r="I213" i="69" s="1"/>
  <c r="H212" i="69"/>
  <c r="I212" i="69" s="1"/>
  <c r="H211" i="69"/>
  <c r="I211" i="69" s="1"/>
  <c r="H210" i="69"/>
  <c r="I210" i="69" s="1"/>
  <c r="H209" i="69"/>
  <c r="H208" i="69"/>
  <c r="I208" i="69" s="1"/>
  <c r="I11" i="84"/>
  <c r="I10" i="84"/>
  <c r="P111" i="77" l="1"/>
  <c r="O108" i="77"/>
  <c r="P65" i="77" l="1"/>
  <c r="P121" i="77"/>
  <c r="W79" i="77"/>
  <c r="O79" i="77"/>
  <c r="O102" i="77"/>
  <c r="I43" i="84"/>
  <c r="H26" i="84"/>
  <c r="I26" i="84" s="1"/>
  <c r="I15" i="84"/>
  <c r="I14" i="84"/>
  <c r="I13" i="84"/>
  <c r="I12" i="84"/>
  <c r="I9" i="84"/>
  <c r="I173" i="83"/>
  <c r="H173" i="83"/>
  <c r="G173" i="83"/>
  <c r="F173" i="83"/>
  <c r="E173" i="83"/>
  <c r="I172" i="83"/>
  <c r="H172" i="83"/>
  <c r="G172" i="83"/>
  <c r="F172" i="83"/>
  <c r="E172" i="83"/>
  <c r="I171" i="83"/>
  <c r="H171" i="83"/>
  <c r="G171" i="83"/>
  <c r="G174" i="83" s="1"/>
  <c r="F171" i="83"/>
  <c r="E171" i="83"/>
  <c r="N128" i="83"/>
  <c r="N127" i="83"/>
  <c r="N126" i="83"/>
  <c r="N125" i="83"/>
  <c r="N124" i="83"/>
  <c r="N122" i="83"/>
  <c r="N121" i="83"/>
  <c r="N120" i="83"/>
  <c r="N119" i="83"/>
  <c r="N118" i="83"/>
  <c r="N116" i="83"/>
  <c r="N115" i="83"/>
  <c r="N114" i="83"/>
  <c r="N96" i="83"/>
  <c r="N91" i="83"/>
  <c r="N90" i="83"/>
  <c r="N88" i="83"/>
  <c r="N87" i="83"/>
  <c r="N86" i="83"/>
  <c r="N85" i="83"/>
  <c r="N84" i="83"/>
  <c r="N83" i="83"/>
  <c r="N82" i="83"/>
  <c r="N81" i="83"/>
  <c r="N80" i="83"/>
  <c r="N79" i="83"/>
  <c r="N78" i="83"/>
  <c r="X74" i="83"/>
  <c r="X72" i="83"/>
  <c r="P105" i="77"/>
  <c r="P107" i="77"/>
  <c r="O109" i="77"/>
  <c r="P109" i="77" s="1"/>
  <c r="P69" i="77"/>
  <c r="P68" i="77"/>
  <c r="P67" i="77"/>
  <c r="P66" i="77"/>
  <c r="P64" i="77"/>
  <c r="P63" i="77"/>
  <c r="P61" i="77"/>
  <c r="P59" i="77"/>
  <c r="P58" i="77"/>
  <c r="O53" i="77"/>
  <c r="P53" i="77" s="1"/>
  <c r="P52" i="77"/>
  <c r="P36" i="77"/>
  <c r="P35" i="77"/>
  <c r="P34" i="77"/>
  <c r="W123" i="77"/>
  <c r="O123" i="77"/>
  <c r="P75" i="77"/>
  <c r="P76" i="77"/>
  <c r="P22" i="77"/>
  <c r="P119" i="77"/>
  <c r="P115" i="77"/>
  <c r="O115" i="77"/>
  <c r="O122" i="77"/>
  <c r="O126" i="77"/>
  <c r="O125" i="77"/>
  <c r="P91" i="77"/>
  <c r="O98" i="77"/>
  <c r="P98" i="77" s="1"/>
  <c r="P97" i="77"/>
  <c r="P95" i="77"/>
  <c r="P94" i="77"/>
  <c r="P93" i="77"/>
  <c r="P82" i="77"/>
  <c r="P92" i="77"/>
  <c r="P96" i="77"/>
  <c r="P89" i="77"/>
  <c r="P88" i="77"/>
  <c r="P87" i="77"/>
  <c r="P86" i="77"/>
  <c r="P85" i="77"/>
  <c r="P84" i="77"/>
  <c r="P83" i="77"/>
  <c r="P80" i="77"/>
  <c r="P78" i="77"/>
  <c r="P77" i="77"/>
  <c r="P74" i="77"/>
  <c r="P51" i="77"/>
  <c r="P50" i="77"/>
  <c r="P49" i="77"/>
  <c r="O48" i="77"/>
  <c r="P48" i="77" s="1"/>
  <c r="O47" i="77"/>
  <c r="P47" i="77" s="1"/>
  <c r="P46" i="77"/>
  <c r="P45" i="77"/>
  <c r="P44" i="77"/>
  <c r="P43" i="77"/>
  <c r="P42" i="77"/>
  <c r="P41" i="77"/>
  <c r="P32" i="77"/>
  <c r="P31" i="77"/>
  <c r="P30" i="77"/>
  <c r="P29" i="77"/>
  <c r="P28" i="77"/>
  <c r="P27" i="77"/>
  <c r="P26" i="77"/>
  <c r="O25" i="77"/>
  <c r="P24" i="77"/>
  <c r="P23" i="77"/>
  <c r="P20" i="77"/>
  <c r="P19" i="77"/>
  <c r="P18" i="77"/>
  <c r="P17" i="77"/>
  <c r="O16" i="77"/>
  <c r="P15" i="77"/>
  <c r="O13" i="77"/>
  <c r="P13" i="77" s="1"/>
  <c r="P12" i="77"/>
  <c r="P11" i="77"/>
  <c r="P10" i="77"/>
  <c r="P8" i="77"/>
  <c r="P7" i="77"/>
  <c r="P6" i="77"/>
  <c r="G146" i="69"/>
  <c r="I209" i="69"/>
  <c r="I207" i="69"/>
  <c r="H206" i="69"/>
  <c r="I206" i="69" s="1"/>
  <c r="H205" i="69"/>
  <c r="I205" i="69"/>
  <c r="H204" i="69"/>
  <c r="I204" i="69" s="1"/>
  <c r="H203" i="69"/>
  <c r="I203" i="69" s="1"/>
  <c r="H202" i="69"/>
  <c r="I202" i="69" s="1"/>
  <c r="H201" i="69"/>
  <c r="I201" i="69" s="1"/>
  <c r="H200" i="69"/>
  <c r="I200" i="69" s="1"/>
  <c r="H199" i="69"/>
  <c r="I199" i="69"/>
  <c r="H198" i="69"/>
  <c r="I198" i="69" s="1"/>
  <c r="H197" i="69"/>
  <c r="I197" i="69" s="1"/>
  <c r="H195" i="69"/>
  <c r="I195" i="69" s="1"/>
  <c r="H194" i="69"/>
  <c r="I194" i="69" s="1"/>
  <c r="H193" i="69"/>
  <c r="I193" i="69" s="1"/>
  <c r="H192" i="69"/>
  <c r="I192" i="69" s="1"/>
  <c r="I191" i="69"/>
  <c r="H190" i="69"/>
  <c r="I190" i="69" s="1"/>
  <c r="H189" i="69"/>
  <c r="I189" i="69" s="1"/>
  <c r="H188" i="69"/>
  <c r="I188" i="69" s="1"/>
  <c r="H187" i="69"/>
  <c r="I187" i="69" s="1"/>
  <c r="H186" i="69"/>
  <c r="I186" i="69" s="1"/>
  <c r="H185" i="69"/>
  <c r="I185" i="69" s="1"/>
  <c r="H184" i="69"/>
  <c r="I184" i="69" s="1"/>
  <c r="H183" i="69"/>
  <c r="I183" i="69" s="1"/>
  <c r="H182" i="69"/>
  <c r="I182" i="69"/>
  <c r="H91" i="69"/>
  <c r="I91" i="69" s="1"/>
  <c r="G91" i="69"/>
  <c r="G92" i="69" s="1"/>
  <c r="G93" i="69" s="1"/>
  <c r="G94" i="69" s="1"/>
  <c r="G95" i="69" s="1"/>
  <c r="G96" i="69" s="1"/>
  <c r="G97" i="69" s="1"/>
  <c r="G98" i="69" s="1"/>
  <c r="F91" i="69"/>
  <c r="F92" i="69" s="1"/>
  <c r="F93" i="69" s="1"/>
  <c r="F94" i="69" s="1"/>
  <c r="F95" i="69" s="1"/>
  <c r="F96" i="69" s="1"/>
  <c r="F97" i="69" s="1"/>
  <c r="F98" i="69" s="1"/>
  <c r="H90" i="69"/>
  <c r="I90" i="69" s="1"/>
  <c r="D90" i="69"/>
  <c r="D91" i="69" s="1"/>
  <c r="D92" i="69" s="1"/>
  <c r="D93" i="69" s="1"/>
  <c r="D94" i="69" s="1"/>
  <c r="D95" i="69" s="1"/>
  <c r="D96" i="69" s="1"/>
  <c r="D97" i="69" s="1"/>
  <c r="D98" i="69" s="1"/>
  <c r="H88" i="69"/>
  <c r="I88" i="69"/>
  <c r="H86" i="69"/>
  <c r="I86" i="69" s="1"/>
  <c r="H82" i="69"/>
  <c r="I82" i="69" s="1"/>
  <c r="H80" i="69"/>
  <c r="I80" i="69" s="1"/>
  <c r="H78" i="69"/>
  <c r="I78" i="69"/>
  <c r="H74" i="69"/>
  <c r="I74" i="69" s="1"/>
  <c r="H73" i="69"/>
  <c r="I73" i="69" s="1"/>
  <c r="H72" i="69"/>
  <c r="I72" i="69" s="1"/>
  <c r="H71" i="69"/>
  <c r="I71" i="69" s="1"/>
  <c r="H70" i="69"/>
  <c r="I70" i="69" s="1"/>
  <c r="H69" i="69"/>
  <c r="I69" i="69" s="1"/>
  <c r="H68" i="69"/>
  <c r="I68" i="69" s="1"/>
  <c r="H67" i="69"/>
  <c r="I67" i="69"/>
  <c r="H66" i="69"/>
  <c r="I66" i="69" s="1"/>
  <c r="H65" i="69"/>
  <c r="I65" i="69" s="1"/>
  <c r="H64" i="69"/>
  <c r="I64" i="69" s="1"/>
  <c r="H63" i="69"/>
  <c r="I63" i="69" s="1"/>
  <c r="H56" i="69"/>
  <c r="I56" i="69"/>
  <c r="I54" i="69"/>
  <c r="I53" i="69"/>
  <c r="H52" i="69"/>
  <c r="I52" i="69" s="1"/>
  <c r="H51" i="69"/>
  <c r="I51" i="69" s="1"/>
  <c r="H50" i="69"/>
  <c r="I50" i="69" s="1"/>
  <c r="H49" i="69"/>
  <c r="I49" i="69" s="1"/>
  <c r="H48" i="69"/>
  <c r="I48" i="69"/>
  <c r="H47" i="69"/>
  <c r="I47" i="69"/>
  <c r="H43" i="69"/>
  <c r="I43" i="69" s="1"/>
  <c r="H42" i="69"/>
  <c r="I42" i="69"/>
  <c r="H41" i="69"/>
  <c r="I41" i="69" s="1"/>
  <c r="H40" i="69"/>
  <c r="I40" i="69" s="1"/>
  <c r="H39" i="69"/>
  <c r="I39" i="69" s="1"/>
  <c r="H38" i="69"/>
  <c r="I38" i="69" s="1"/>
  <c r="H37" i="69"/>
  <c r="I37" i="69"/>
  <c r="H36" i="69"/>
  <c r="I36" i="69"/>
  <c r="H34" i="69"/>
  <c r="I34" i="69"/>
  <c r="H33" i="69"/>
  <c r="I33" i="69" s="1"/>
  <c r="H32" i="69"/>
  <c r="I32" i="69" s="1"/>
  <c r="H31" i="69"/>
  <c r="I31" i="69"/>
  <c r="I30" i="69"/>
  <c r="H29" i="69"/>
  <c r="I29" i="69" s="1"/>
  <c r="H28" i="69"/>
  <c r="I28" i="69"/>
  <c r="H27" i="69"/>
  <c r="I27" i="69" s="1"/>
  <c r="I25" i="69"/>
  <c r="I24" i="69"/>
  <c r="I23" i="69"/>
  <c r="I22" i="69"/>
  <c r="I21" i="69"/>
  <c r="I20" i="69"/>
  <c r="I19" i="69"/>
  <c r="H19" i="69"/>
  <c r="I18" i="69"/>
  <c r="I16" i="69"/>
  <c r="I15" i="69"/>
  <c r="I14" i="69"/>
  <c r="H14" i="69"/>
  <c r="I13" i="69"/>
  <c r="I12" i="69"/>
  <c r="I11" i="69"/>
  <c r="I6" i="69"/>
  <c r="H174" i="83" l="1"/>
  <c r="E174" i="83"/>
  <c r="F174" i="83"/>
  <c r="I174" i="8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BAF686F-C1ED-466E-B8F3-5385837E0886}" keepAlive="1" name="Query - Table2" description="Connection to the 'Table2' query in the workbook." type="5" refreshedVersion="6" background="1">
    <dbPr connection="Provider=Microsoft.Mashup.OleDb.1;Data Source=$Workbook$;Location=Table2;Extended Properties=&quot;&quot;" command="SELECT * FROM [Table2]"/>
  </connection>
</connections>
</file>

<file path=xl/sharedStrings.xml><?xml version="1.0" encoding="utf-8"?>
<sst xmlns="http://schemas.openxmlformats.org/spreadsheetml/2006/main" count="8663" uniqueCount="2532">
  <si>
    <t xml:space="preserve"> </t>
  </si>
  <si>
    <t xml:space="preserve"> Global Audit &amp; Assurance Learning</t>
  </si>
  <si>
    <t xml:space="preserve"> Curriculum Chart 2022</t>
  </si>
  <si>
    <t>r</t>
  </si>
  <si>
    <t>Mandatory Learning</t>
  </si>
  <si>
    <t>Unless stated otherwise, where courses are marked for update, the current version may be used until the updated version is available.</t>
  </si>
  <si>
    <t>LU #</t>
  </si>
  <si>
    <t>Title</t>
  </si>
  <si>
    <t>Assistant
Initial</t>
  </si>
  <si>
    <t>Assistant 
Next</t>
  </si>
  <si>
    <t>Field Senior
Initial</t>
  </si>
  <si>
    <t>Field Senior
Next</t>
  </si>
  <si>
    <t>Manager Initial</t>
  </si>
  <si>
    <t>Manager Next</t>
  </si>
  <si>
    <t>Partner</t>
  </si>
  <si>
    <t>Experienced
Hire</t>
  </si>
  <si>
    <t>LU Status</t>
  </si>
  <si>
    <t>Available</t>
  </si>
  <si>
    <t>Min</t>
  </si>
  <si>
    <t>Hours</t>
  </si>
  <si>
    <t>Delivery Method</t>
  </si>
  <si>
    <t xml:space="preserve">e-learning DLMS Course No. </t>
  </si>
  <si>
    <t>Class ID</t>
  </si>
  <si>
    <t>US Course Code (CPE credit)</t>
  </si>
  <si>
    <t>Assessment</t>
  </si>
  <si>
    <t>Assessment LU#</t>
  </si>
  <si>
    <t>Assessment Hours</t>
  </si>
  <si>
    <t>Assessment Available</t>
  </si>
  <si>
    <t xml:space="preserve">Assessment DLMS Course No. </t>
  </si>
  <si>
    <t>Assessment Class ID</t>
  </si>
  <si>
    <t>Comments/Alternate delivery options</t>
  </si>
  <si>
    <t>Link to GAAL Catalog</t>
  </si>
  <si>
    <t>Link to GAAL Catalog 
(virtual live delivery)</t>
  </si>
  <si>
    <t>Latest version 
in Catalog</t>
  </si>
  <si>
    <t>Mandatory learning?</t>
  </si>
  <si>
    <t>Mandatory learning - notes</t>
  </si>
  <si>
    <t>Assistant/Assistant Next</t>
  </si>
  <si>
    <t>TBD</t>
  </si>
  <si>
    <t>ETH</t>
  </si>
  <si>
    <t xml:space="preserve">The Integrity Imperative – With final exam </t>
  </si>
  <si>
    <t>Yes</t>
  </si>
  <si>
    <t>l</t>
  </si>
  <si>
    <t>now</t>
  </si>
  <si>
    <t>e-learning</t>
  </si>
  <si>
    <t>GLB4569</t>
  </si>
  <si>
    <t>01623176</t>
  </si>
  <si>
    <t>E-learning assessment is embedded within the e-learning.</t>
  </si>
  <si>
    <t>This version of Integrity Imperative With Final Exam is one of two parts of The Integrity Imperative course. Please note that there is no change in course content; only the completion recording issue has been resolved.
Please also note - One should take either "With Final Exam" or "Without Final Exam" course, but not both.
Note.  GAAL is working with the Global Ethics team to understand if there are updates planned for 2022.  Once this is confirmed  - this will be communicated to Audit and Assurance Learning Leaders.</t>
  </si>
  <si>
    <t>The Integrity Imperative – Without final exam</t>
  </si>
  <si>
    <t>GLB4568</t>
  </si>
  <si>
    <t>01623172</t>
  </si>
  <si>
    <t>No</t>
  </si>
  <si>
    <t>This version of Integrity Imperative Without Final Exam is one of two parts of The Integrity Imperative course. Please note that there is no change in course content; only the completion recording issue has been resolved.
Please also note - One should take either "With Final Exam" or "Without Final Exam" course, but not both.
Note.  GAAL is working with the Global Ethics team to understand if there are updates planned for 2022.  Once this is confirmed  - this will be communicated to Audit and Assurance Learning Leaders.</t>
  </si>
  <si>
    <t>IND</t>
  </si>
  <si>
    <t xml:space="preserve">Independence Policy Awareness – Staff </t>
  </si>
  <si>
    <t>GLB4719</t>
  </si>
  <si>
    <t>01664149</t>
  </si>
  <si>
    <t>Coordinate with local Director of Independence.  Note.  The Independence Policy Awareness courses are expected to be re-issued in FY22.  The timing is not yet known.  Once  this confirmed by the Independence team - this will be communicated to Audit and Assurance Learning Leaders</t>
  </si>
  <si>
    <t>New</t>
  </si>
  <si>
    <t>NOCLAR</t>
  </si>
  <si>
    <t xml:space="preserve">Responding to Non-Compliance With Laws and Regulations (NOCLAR) for Auditors </t>
  </si>
  <si>
    <t>GLB4199</t>
  </si>
  <si>
    <t>01530783</t>
  </si>
  <si>
    <t>Mandatory eLearning course for member firm professionals serving audit clients to enhance awareness of the requirements for responding to Non-Compliance With Laws and Regulations (NOCLAR) in accordance with IESBA Standards. This course is not owned by GAAL.</t>
  </si>
  <si>
    <t>Update</t>
  </si>
  <si>
    <t>YaD100e</t>
  </si>
  <si>
    <t>Audit@Deloitte</t>
  </si>
  <si>
    <t>GLB4955</t>
  </si>
  <si>
    <t>01736701</t>
  </si>
  <si>
    <t>GLAUDLN-229, GLAUDLN-231</t>
  </si>
  <si>
    <t>This learning is also applicable for Experienced Hires. 
This program will be updated and released as part of the 2022 curriculum.  The current version of this program may be used until the updated version is available in 2022.</t>
  </si>
  <si>
    <t>GAAL Learning Catalog</t>
  </si>
  <si>
    <t>V20</t>
  </si>
  <si>
    <t>YaD125e</t>
  </si>
  <si>
    <t>Introduction to Fraud</t>
  </si>
  <si>
    <t>GLB2244</t>
  </si>
  <si>
    <t>00486951</t>
  </si>
  <si>
    <t>GLAUDLN-226</t>
  </si>
  <si>
    <t>G400e</t>
  </si>
  <si>
    <t>Creating a Process Flow Diagram</t>
  </si>
  <si>
    <t>GLB2920</t>
  </si>
  <si>
    <t>00866475</t>
  </si>
  <si>
    <t>GLAUD-40</t>
  </si>
  <si>
    <t>Please note - Anyone other than US CPA or anyone needing US CPE credit should use the global version.</t>
  </si>
  <si>
    <t>V18</t>
  </si>
  <si>
    <t>YaD103</t>
  </si>
  <si>
    <t>Jump In</t>
  </si>
  <si>
    <t>fac-led</t>
  </si>
  <si>
    <t>YaD103a</t>
  </si>
  <si>
    <t>GLB4366</t>
  </si>
  <si>
    <t>01578060</t>
  </si>
  <si>
    <t xml:space="preserve">Jump In V22 will include some specific Deloitte Omnia "bolt-on" content. The Deloitte Omnia "bolt-on" content should only be delivered by geographies / member firms that have assistant initial practitioners that will be working on engagements using Deloitte Omnia.  </t>
  </si>
  <si>
    <t>V21</t>
  </si>
  <si>
    <t>New (replacement)</t>
  </si>
  <si>
    <t>YaD112e</t>
  </si>
  <si>
    <t>Inventory Observation</t>
  </si>
  <si>
    <t>Yes 
(if applicable)</t>
  </si>
  <si>
    <t>GLB1228</t>
  </si>
  <si>
    <t>00243303</t>
  </si>
  <si>
    <t>GLAUDLN-75</t>
  </si>
  <si>
    <t xml:space="preserve">This eLearning will be replaced by a new eLearning covering the same topics in 2022. Release date is TBD.
The eLearning is mandatory for practitioners that will perform an inventory observation. </t>
  </si>
  <si>
    <t>Not applicable to all industries</t>
  </si>
  <si>
    <t>YaD190e</t>
  </si>
  <si>
    <t>Audit Concluding &amp; Reporting: Review and Reference Financial Statements</t>
  </si>
  <si>
    <t>GLB4451</t>
  </si>
  <si>
    <t>01592022</t>
  </si>
  <si>
    <t>GLAUDLN-79</t>
  </si>
  <si>
    <t>Please note - Anyone other than US CPA or anyone needing US CPE credit should use the global version</t>
  </si>
  <si>
    <t>V22 Supplement</t>
  </si>
  <si>
    <t>TNS102</t>
  </si>
  <si>
    <t>Raise the Bar</t>
  </si>
  <si>
    <t>TNS102a</t>
  </si>
  <si>
    <t>0001779818</t>
  </si>
  <si>
    <t xml:space="preserve">Duration does not include breaks.
The V22 supplement should be used by the facilitator alongside the RTB V21 (virtual) version for 2022 delivery of the program.
</t>
  </si>
  <si>
    <t>Yes (as applicable)</t>
  </si>
  <si>
    <t>TNS103a</t>
  </si>
  <si>
    <t>Knowledge Assessment: Substantive Procedures and Internal Control</t>
  </si>
  <si>
    <t>assessment</t>
  </si>
  <si>
    <t>GLB4876</t>
  </si>
  <si>
    <t>01704211</t>
  </si>
  <si>
    <t>n/a</t>
  </si>
  <si>
    <t>Prerequisite to Raise the Bar. 
Assessment focuses on substantive procedures and internal control. Timing may vary depending on number of attempts required.</t>
  </si>
  <si>
    <t>TNS104e</t>
  </si>
  <si>
    <t>Audit Procedures Related to the Period End Financial Reporting Process</t>
  </si>
  <si>
    <t>GLB4933</t>
  </si>
  <si>
    <t>01730503</t>
  </si>
  <si>
    <t>GLAUDLN-215</t>
  </si>
  <si>
    <t>Mandatory for the experienced assistant level</t>
  </si>
  <si>
    <t>TNS105e</t>
  </si>
  <si>
    <t>Identifying and Understanding Fraud Schemes</t>
  </si>
  <si>
    <t>GLAUDLN-216</t>
  </si>
  <si>
    <t>01722056</t>
  </si>
  <si>
    <t>For 2021 this is mandatory at both the Assistant Next and Field Senior Initial levels.  For 2022 this will only be applicable for Assistant Next.
This course was the old PM578e from 2020 mandatory tech ex curriculum.</t>
  </si>
  <si>
    <t>TNS106e</t>
  </si>
  <si>
    <t>Accounting Research Skills: IFRS Standards Fundamentals</t>
  </si>
  <si>
    <t>GL-AUD-0000283022</t>
  </si>
  <si>
    <t>0001782416</t>
  </si>
  <si>
    <t xml:space="preserve">For 2021 this program is mandatory at the Assistant Next and Field Senior Initial levels. If the IFRS Excellence 2021 (Technical Excellence) Accounting Research Skills course is taken by Field Senior Initial learners by 31 December 2021 (although not mandated at that level), they do not need to complete this program (TNS106e Accounting Research Skills: IFRS Standards Fundamentals). For 2022 this program will only be applicable for the Assistant Next level.  </t>
  </si>
  <si>
    <t>Field Senior/Field Senior Next</t>
  </si>
  <si>
    <t>F151e</t>
  </si>
  <si>
    <t>Fundamentals of Auditing JEs to Address Risk of Management Override of Controls</t>
  </si>
  <si>
    <t>GLB4391</t>
  </si>
  <si>
    <t>01581985</t>
  </si>
  <si>
    <t>GLAUDLN-280</t>
  </si>
  <si>
    <t xml:space="preserve">The current version of this program may be used until the updated version is available in 2022.
Please note - Anyone other than US CPA or anyone needing US CPE credit should use the global version. </t>
  </si>
  <si>
    <t>LtF104</t>
  </si>
  <si>
    <t>Go the Distance</t>
  </si>
  <si>
    <t>LtF104a</t>
  </si>
  <si>
    <t>GLB4270</t>
  </si>
  <si>
    <t>01550256</t>
  </si>
  <si>
    <t xml:space="preserve">Duration does not include breaks. 
</t>
  </si>
  <si>
    <t>LtF106e</t>
  </si>
  <si>
    <t>Auditing Accounting Estimates</t>
  </si>
  <si>
    <t>GLB4620</t>
  </si>
  <si>
    <t>01633648</t>
  </si>
  <si>
    <t>GLLN355</t>
  </si>
  <si>
    <t xml:space="preserve">Please note - Anyone other than US CPA or anyone needing US CPE credit should use the global version. </t>
  </si>
  <si>
    <t>LtF107</t>
  </si>
  <si>
    <t>Your Role as a Senior</t>
  </si>
  <si>
    <t>LtF107a</t>
  </si>
  <si>
    <t>GLB4663</t>
  </si>
  <si>
    <t>01653418</t>
  </si>
  <si>
    <t>V19</t>
  </si>
  <si>
    <t>F145e</t>
  </si>
  <si>
    <t>The Profiling Approach</t>
  </si>
  <si>
    <t>GLB4310</t>
  </si>
  <si>
    <t>01560591</t>
  </si>
  <si>
    <t>GLAUDLN-66</t>
  </si>
  <si>
    <t>Consult with NPPD on deployment strategy.
Please note - Anyone other than US CPA or anyone needing US CPE credit should use the global version</t>
  </si>
  <si>
    <t>F150e</t>
  </si>
  <si>
    <t xml:space="preserve">Risk of Revenue Recognition due to Fraud </t>
  </si>
  <si>
    <t>GLB4259</t>
  </si>
  <si>
    <t>01545991</t>
  </si>
  <si>
    <t>The current version of this program may be used until the updated version is available in 2022.</t>
  </si>
  <si>
    <t>F160</t>
  </si>
  <si>
    <t>Accelerate the Pace</t>
  </si>
  <si>
    <t>facilitator-led</t>
  </si>
  <si>
    <t>F161e</t>
  </si>
  <si>
    <t>GLB4272</t>
  </si>
  <si>
    <t>01551608</t>
  </si>
  <si>
    <t>F171e</t>
  </si>
  <si>
    <t>Using the Work of an Auditor's Specialist</t>
  </si>
  <si>
    <t>GLAUDLN-212</t>
  </si>
  <si>
    <t>01709060</t>
  </si>
  <si>
    <t xml:space="preserve">Mandatory for Experienced Hires at the Field Senior Next and above levels. 
</t>
  </si>
  <si>
    <t>F172e</t>
  </si>
  <si>
    <t>Internal Information Provided by Management</t>
  </si>
  <si>
    <t>GLB3239</t>
  </si>
  <si>
    <t>01035607</t>
  </si>
  <si>
    <t>F159e</t>
  </si>
  <si>
    <t>Auditing Accounting Estimates Projected Financial Information</t>
  </si>
  <si>
    <t>GLB4614</t>
  </si>
  <si>
    <t>01631491</t>
  </si>
  <si>
    <t>GLAUDLN-56</t>
  </si>
  <si>
    <t>LtF109e</t>
  </si>
  <si>
    <t>Overview of Group Audits</t>
  </si>
  <si>
    <t>GLB4611</t>
  </si>
  <si>
    <t>01630601</t>
  </si>
  <si>
    <t>GLAUDLN-148</t>
  </si>
  <si>
    <t>Mandatory for practitioners working on group audits 
'Please note - Anyone other than US CPA or anyone needing US CPE credit should use the global version</t>
  </si>
  <si>
    <t>Experienced Senior (3+ year senior) / Assistant Manager</t>
  </si>
  <si>
    <t>Experienced Senior: Take the Lead - Program Kick-off</t>
  </si>
  <si>
    <t>New universal curriculum program</t>
  </si>
  <si>
    <t>V22</t>
  </si>
  <si>
    <t>Experienced Senior: Take the Lead - Engagement Economics</t>
  </si>
  <si>
    <t>Experienced Senior: Take the Lead - Evaluating Misstatements</t>
  </si>
  <si>
    <t>Experienced Senior: Take the Lead - Understanding automated Controls</t>
  </si>
  <si>
    <t>Practitioners that completed TE511-4e - Internal Control - Phase 2b: Understanding Automated Controls as part of Tech Ex 2021 do not need to re-take this program.</t>
  </si>
  <si>
    <t>Experienced Senior: Take the Lead - Phase 1</t>
  </si>
  <si>
    <t>Virtual classroom</t>
  </si>
  <si>
    <t>Practitioners that completed TE511-7 - Internal Control - Phase 4b: Evaluating GITC Deficiencies in Tech Ex 2021 do not need to re-take this 2 hour module, that is part of this program..</t>
  </si>
  <si>
    <t>Experienced Senior: Take the Lead - Phase 2</t>
  </si>
  <si>
    <t>Manager</t>
  </si>
  <si>
    <t xml:space="preserve">Independence Policy Awareness – Manager </t>
  </si>
  <si>
    <t>GLB4690</t>
  </si>
  <si>
    <t>01661366</t>
  </si>
  <si>
    <t>M601e</t>
  </si>
  <si>
    <t>Project Management for Audits</t>
  </si>
  <si>
    <t>GLB3419</t>
  </si>
  <si>
    <t>01084505</t>
  </si>
  <si>
    <t xml:space="preserve">This learning will be replaced by the New Manager universal learning once released in 2022. Due to release timelines, your MF/geo may plan to deliver the 2021 manager program in 2022. The new universal curriculum should be deployed as soon as possible. </t>
  </si>
  <si>
    <t>Need to discuss NMTE - this is going to be the one that causes most concern given current levels of adoption</t>
  </si>
  <si>
    <t>G730</t>
  </si>
  <si>
    <t>Audit Project Management</t>
  </si>
  <si>
    <t>GLB3420</t>
  </si>
  <si>
    <t>01085193</t>
  </si>
  <si>
    <t>Duration does not include breaks. 
This learning will be replaced by the New Manager universal learning once released in 2022. Due to release timelines, your MF/geo may plan to deliver the 2021 manager program in 2022. The new universal curriculum should be deployed as soon as possible.</t>
  </si>
  <si>
    <t>M100e</t>
  </si>
  <si>
    <t>Review Techniques</t>
  </si>
  <si>
    <t>GLB1017</t>
  </si>
  <si>
    <t>00012100</t>
  </si>
  <si>
    <t>Experienced hire curriculum requires MF decision making on deployment on a case by case basis.</t>
  </si>
  <si>
    <t>M101</t>
  </si>
  <si>
    <t>Managing Audit Quality</t>
  </si>
  <si>
    <t>GLB4630</t>
  </si>
  <si>
    <t>01640799</t>
  </si>
  <si>
    <t xml:space="preserve">Duration does not include breaks. 
This learning will be replaced by the New Manager universal learning once released in 2022. Due to release timelines, your MF/geo may plan to deliver the 2021 manager program in 2022. The new universal curriculum should be deployed as soon as possible. </t>
  </si>
  <si>
    <t>M102</t>
  </si>
  <si>
    <t>Managing Risk through Preliminary Activities</t>
  </si>
  <si>
    <t>GLB4238</t>
  </si>
  <si>
    <t>01543002</t>
  </si>
  <si>
    <t xml:space="preserve">Course includes prework to be completed. 
This learning will be replaced by the New Manager universal learning once released in 2022. Due to release timelines, your MF/geo may plan to deliver the 2021 manager program in 2022. The new universal curriculum should be deployed as soon as possible. </t>
  </si>
  <si>
    <t>M103</t>
  </si>
  <si>
    <t>Planning for Success</t>
  </si>
  <si>
    <t>GLB4328</t>
  </si>
  <si>
    <t>01567422</t>
  </si>
  <si>
    <t>M105</t>
  </si>
  <si>
    <t>Conclude and Report on the Audit</t>
  </si>
  <si>
    <t>GLB1423</t>
  </si>
  <si>
    <t>00291129</t>
  </si>
  <si>
    <t xml:space="preserve">M170e </t>
  </si>
  <si>
    <t>Management Override of Controls</t>
  </si>
  <si>
    <t>GLB3272</t>
  </si>
  <si>
    <t xml:space="preserve"> 01040830</t>
  </si>
  <si>
    <t>M173e</t>
  </si>
  <si>
    <t>Managing the EQCR Process</t>
  </si>
  <si>
    <t>GLB3549</t>
  </si>
  <si>
    <t>01114951</t>
  </si>
  <si>
    <t>GRP150</t>
  </si>
  <si>
    <t>Managing Group Audits</t>
  </si>
  <si>
    <t>There are no assessments for this series of e-learnings, but progress within Saba is tracked, and completion credit is only granted after all content is viewed, including the completion of knowledge checks.</t>
  </si>
  <si>
    <t>This learning will be replaced by the New Manager universal learning once released in 2022. Due to release timelines, your MF/geo may plan to deliver the 2021 manager program in 2022. The new universal curriculum should be deployed as soon as possible. 
- 9 Brainshark modules
- Mandatory for practitioners working in Group Engagement Teams
SABA Links -
GLB4896 - https://sabacloud.deloitteresources.com/Saba/Web_spf/E103PRD0001/common/leclassview/dowbt-0001707545
GLB4880 - https://sabacloud.deloitteresources.com/Saba/Web_spf/E103PRD0001/common/ledetail/GLB4880
GLB4897 - https://sabacloud.deloitteresources.com/Saba/Web_spf/E103PRD0001/common/ledetail/GLB4897
GLB4881 - https://sabacloud.deloitteresources.com/Saba/Web_spf/E103PRD0001/common/ledetail/GLB4881
GLB4890 - https://sabacloud.deloitteresources.com/Saba/Web_spf/E103PRD0001/common/ledetail/GLB4890
GLB4891 - https://sabacloud.deloitteresources.com/Saba/Web_spf/E103PRD0001/common/ledetail/GLB4891
GLB4893 - https://sabacloud.deloitteresources.com/Saba/Web_spf/E103PRD0001/common/leclassview/dowbt-0001707500
GLB4894 - https://sabacloud.deloitteresources.com/Saba/Web_spf/E103PRD0001/common/leclassview/dowbt-0001707521
GLB4895 - https://sabacloud.deloitteresources.com/Saba/Web_spf/E103PRD0001/common/leclassview/dowbt-0001707523</t>
  </si>
  <si>
    <t>New Manager Learning Experience - Program Kick-off</t>
  </si>
  <si>
    <t>New Manager Learning Experience - Engagement Economics</t>
  </si>
  <si>
    <t>New Manager Learning Experience - Internal Control Journey</t>
  </si>
  <si>
    <t>Virtual classroom
e-learning</t>
  </si>
  <si>
    <t>Practitioners that completed TE511-1-7 - Technical Excellence - Internal Control Journey in 2021 do not need to re-take this program.</t>
  </si>
  <si>
    <t>New Manager Learning Experience - Lead to Succeed Phase 1</t>
  </si>
  <si>
    <t>New Manager Learning Experience - Lead to Succeed Phase 2</t>
  </si>
  <si>
    <t xml:space="preserve">This learning should be delivered as part of the Global Manager Milestone Program, ideally the day after the GMM content is delivered. </t>
  </si>
  <si>
    <t>Risk</t>
  </si>
  <si>
    <t>Global A&amp;A Risk Engagement Acceptance Learning: Module 3</t>
  </si>
  <si>
    <t>Yes (see comment)</t>
  </si>
  <si>
    <t>No (see comment)</t>
  </si>
  <si>
    <t>Global A&amp;A Risk program on engagement acceptance and continuance. This learning is mandatory for newly promoted managers and newly promoted partners in Audit in 2022. It is recommended for all other managers through partners in Audit, until next year (2023) when it will be mandatory.</t>
  </si>
  <si>
    <t>Partner / Other</t>
  </si>
  <si>
    <t xml:space="preserve">Independence Policy Awareness – Partner </t>
  </si>
  <si>
    <t>GLB4692</t>
  </si>
  <si>
    <t>01661698</t>
  </si>
  <si>
    <t>Independence Policies on Financial Interests</t>
  </si>
  <si>
    <t>SS2066</t>
  </si>
  <si>
    <t>00014051</t>
  </si>
  <si>
    <t>Globa A&amp;A Risk Engagement Acceptance Learning: Module 1 &amp; 2</t>
  </si>
  <si>
    <t>Global A&amp;A Risk program on engagement acceptance and continuance. This learning is mandatory for managers through to partners in Audit in 2022.</t>
  </si>
  <si>
    <t>P140e</t>
  </si>
  <si>
    <t>Engagement Quality Control Reviews</t>
  </si>
  <si>
    <t>Yes 
(for EQCR)</t>
  </si>
  <si>
    <t>GLB3077</t>
  </si>
  <si>
    <t>00976158</t>
  </si>
  <si>
    <t>Mandatory for practitioners working as Engagement Quality Control Reviewers</t>
  </si>
  <si>
    <t>Technical Excellence</t>
  </si>
  <si>
    <t>TE530-1e</t>
  </si>
  <si>
    <t>ESG-Considering Climate-Related Matters in the Audit</t>
  </si>
  <si>
    <t>Now</t>
  </si>
  <si>
    <t>GL-AUD-0000320407</t>
  </si>
  <si>
    <t>0001827851</t>
  </si>
  <si>
    <t>TE530-2e</t>
  </si>
  <si>
    <t>What is ESG?</t>
  </si>
  <si>
    <t>Assurance</t>
  </si>
  <si>
    <t>TE531</t>
  </si>
  <si>
    <t>Introducing Technical Excellence 2022</t>
  </si>
  <si>
    <t>TE532</t>
  </si>
  <si>
    <t>Professional Skepticism</t>
  </si>
  <si>
    <t>TE533</t>
  </si>
  <si>
    <t>Digging Deeper: Fraud Risk Assessment II</t>
  </si>
  <si>
    <t>TE534</t>
  </si>
  <si>
    <t>A&amp;A Considerations for ESG-related Matters</t>
  </si>
  <si>
    <t>TE535</t>
  </si>
  <si>
    <t>Direction, Supervision, and Review</t>
  </si>
  <si>
    <t>TE536e</t>
  </si>
  <si>
    <t>Risk Assessent and Understanding Internal Control</t>
  </si>
  <si>
    <t>TE540</t>
  </si>
  <si>
    <t>Risk Assessent and Understanding Internal Control - Follow-Up</t>
  </si>
  <si>
    <t>Locally developed using globally provided materials. Provides opportunity for follow-up of pre-requisite e-learning. MF to determine appropriate audience and format (virtual, live, engagement team, local, national)</t>
  </si>
  <si>
    <t>TE545</t>
  </si>
  <si>
    <t>Technical Excellence 2022: Engagement Team Based Learning</t>
  </si>
  <si>
    <t>ETBL</t>
  </si>
  <si>
    <t>Experienced Hire</t>
  </si>
  <si>
    <t>Portal</t>
  </si>
  <si>
    <t>Succeeding@Deloitte</t>
  </si>
  <si>
    <t>portal</t>
  </si>
  <si>
    <t>Portal content</t>
  </si>
  <si>
    <t>X120</t>
  </si>
  <si>
    <t>Welcome and Introductions</t>
  </si>
  <si>
    <t>X120e</t>
  </si>
  <si>
    <t>GLB3269</t>
  </si>
  <si>
    <t>01039327</t>
  </si>
  <si>
    <t>X121e</t>
  </si>
  <si>
    <t>Audit Quality, Audit and Operational Excellence and the Deloitte Way</t>
  </si>
  <si>
    <t>self-study</t>
  </si>
  <si>
    <t>GLB3268</t>
  </si>
  <si>
    <t>01039244</t>
  </si>
  <si>
    <t>X122</t>
  </si>
  <si>
    <t>Understand Your Role as a Manager</t>
  </si>
  <si>
    <t>X122e</t>
  </si>
  <si>
    <t>GLB3267</t>
  </si>
  <si>
    <t>01039237</t>
  </si>
  <si>
    <t>X123</t>
  </si>
  <si>
    <t>Understand Your Role as a Senior</t>
  </si>
  <si>
    <t>X123e</t>
  </si>
  <si>
    <t>GLB3282</t>
  </si>
  <si>
    <t>01043375</t>
  </si>
  <si>
    <t>X124</t>
  </si>
  <si>
    <t>Performing and reviewing procedures at Deloitte</t>
  </si>
  <si>
    <t>X124e</t>
  </si>
  <si>
    <t>GLB3787</t>
  </si>
  <si>
    <t>01438295</t>
  </si>
  <si>
    <t>X125</t>
  </si>
  <si>
    <t>Executing VSA audits using Deloitte Levvia for Experienced Hires</t>
  </si>
  <si>
    <t>X125e</t>
  </si>
  <si>
    <t xml:space="preserve"> GL-AUD-0000317001</t>
  </si>
  <si>
    <t>0001824102</t>
  </si>
  <si>
    <t>A new self-study program to upskill experienced hires on how to use Deloitte Levvia.</t>
  </si>
  <si>
    <t>X200</t>
  </si>
  <si>
    <t>EMS e-Experience</t>
  </si>
  <si>
    <t>X200e</t>
  </si>
  <si>
    <t>GLB4931</t>
  </si>
  <si>
    <t>0001730304</t>
  </si>
  <si>
    <t>Link to EMS e-Experience</t>
  </si>
  <si>
    <t>Analytics and Tools Related Learning</t>
  </si>
  <si>
    <t>A221e</t>
  </si>
  <si>
    <t>Introduction to the EMS Trial Balance</t>
  </si>
  <si>
    <t>GLB2917</t>
  </si>
  <si>
    <t>00865639</t>
  </si>
  <si>
    <t>Removed 3.0 from title and description, as this is applicable to later versions of EMS.</t>
  </si>
  <si>
    <t>V16</t>
  </si>
  <si>
    <t>G210e</t>
  </si>
  <si>
    <t>Technical Library: Mission Possible</t>
  </si>
  <si>
    <t>GLB3414</t>
  </si>
  <si>
    <t>01083676</t>
  </si>
  <si>
    <t>yes</t>
  </si>
  <si>
    <t>Mandatory for all levels in first year.  In future years, would be mandatory at Assistant level only</t>
  </si>
  <si>
    <t xml:space="preserve">Update </t>
  </si>
  <si>
    <t>G240e</t>
  </si>
  <si>
    <t>Excel Analytics - Introduction</t>
  </si>
  <si>
    <t>GLB4102</t>
  </si>
  <si>
    <t>01506388</t>
  </si>
  <si>
    <t xml:space="preserve">Prerequisite for Excel Analytics Challenge.  Analytics Toolbar add-in needs to be installed.
</t>
  </si>
  <si>
    <t>V17</t>
  </si>
  <si>
    <t xml:space="preserve">Yes </t>
  </si>
  <si>
    <t>Need to consider MF implementation status</t>
  </si>
  <si>
    <t>YaD216e</t>
  </si>
  <si>
    <t>EMS The Basics (EMS 4.X)</t>
  </si>
  <si>
    <t>GLB3413</t>
  </si>
  <si>
    <t>01083667</t>
  </si>
  <si>
    <t xml:space="preserve">Prerequisite for Jump In, applicable to all practitioners using EMS. </t>
  </si>
  <si>
    <t>For AS/2 only - to remove for EMS</t>
  </si>
  <si>
    <t>G120e</t>
  </si>
  <si>
    <t>Introduction to Data Analytics in the Audit</t>
  </si>
  <si>
    <t>GLB4042</t>
  </si>
  <si>
    <t>01484281</t>
  </si>
  <si>
    <t>G121e</t>
  </si>
  <si>
    <t>Population Analysis for Audit</t>
  </si>
  <si>
    <t>GLB4103</t>
  </si>
  <si>
    <t>01507212</t>
  </si>
  <si>
    <t>GLAUDLN-255</t>
  </si>
  <si>
    <t>G124e</t>
  </si>
  <si>
    <t xml:space="preserve">Identifying Statistical Outliers and Understanding Your Population
</t>
  </si>
  <si>
    <t>GL-AUD-0000291512</t>
  </si>
  <si>
    <t>0001792679</t>
  </si>
  <si>
    <t>Member firms are required to deploy this program to practitioners at the Field Senior Initial level under DPM 3984 of the Mandatory Learning Policy.</t>
  </si>
  <si>
    <t>G130e</t>
  </si>
  <si>
    <t>Building Audit Analytics Insights</t>
  </si>
  <si>
    <t>GLB4567</t>
  </si>
  <si>
    <t>01622681</t>
  </si>
  <si>
    <t>GLAUDLN-257</t>
  </si>
  <si>
    <t>G135e</t>
  </si>
  <si>
    <t xml:space="preserve">GLB4575 (simulation only) </t>
  </si>
  <si>
    <t>E-learning assessment is directly accessible after completion of the simulation.</t>
  </si>
  <si>
    <t xml:space="preserve">G136e </t>
  </si>
  <si>
    <t>Analyzing, Visualizing and Interpreting Data</t>
  </si>
  <si>
    <t>G230e</t>
  </si>
  <si>
    <t>Overview of Substantive Analytical Procedures Using Reveal</t>
  </si>
  <si>
    <t>GLB4081</t>
  </si>
  <si>
    <t>01500190</t>
  </si>
  <si>
    <t>USAUDLN-31</t>
  </si>
  <si>
    <t>Strongly recommended that learning is completed before use of Reveal. Discuss with deployment and adoption leader. .
Please note - Anyone other than US CPA or anyone needing US CPE credit should use the global version</t>
  </si>
  <si>
    <t>G245</t>
  </si>
  <si>
    <t>The Excel Analytics Challenge</t>
  </si>
  <si>
    <t>GLB4061</t>
  </si>
  <si>
    <t>01494458</t>
  </si>
  <si>
    <t>G260e</t>
  </si>
  <si>
    <t>Introduction to Iconfirm</t>
  </si>
  <si>
    <t>GLB4137</t>
  </si>
  <si>
    <t>01514428</t>
  </si>
  <si>
    <t>GLAUDLN-20</t>
  </si>
  <si>
    <t>G265e</t>
  </si>
  <si>
    <t>Power BI for Audit</t>
  </si>
  <si>
    <t>GLB4264</t>
  </si>
  <si>
    <t>01547996</t>
  </si>
  <si>
    <t>GLAUDLN-256</t>
  </si>
  <si>
    <t>Mandatory for practitioners using the PowerBI tool.
Please note - Anyone other than US CPA or anyone needing US CPE credit should use the global version</t>
  </si>
  <si>
    <t>G275e</t>
  </si>
  <si>
    <t>Icount Engagement Team Learning</t>
  </si>
  <si>
    <t>GLB4157</t>
  </si>
  <si>
    <t>01516039</t>
  </si>
  <si>
    <t>GLAUDLN-84</t>
  </si>
  <si>
    <t>Strongly recommended that learning is completed before use of Icount. Discuss with deployment and adoption leader.
Please note - Anyone other than US CPA or anyone needing US CPE credit should use the global version</t>
  </si>
  <si>
    <t>G281</t>
  </si>
  <si>
    <t>Discovering Spotlight</t>
  </si>
  <si>
    <t>G282</t>
  </si>
  <si>
    <t>Spotlight in Action</t>
  </si>
  <si>
    <t>Schedule approx. 1-2 months after Discovering Spotlight.</t>
  </si>
  <si>
    <t xml:space="preserve">G290e </t>
  </si>
  <si>
    <t xml:space="preserve">Welcome to Cortex </t>
  </si>
  <si>
    <t xml:space="preserve">TBD </t>
  </si>
  <si>
    <t>Only applicable to practitioners transitioning to Cortex in 2021</t>
  </si>
  <si>
    <t xml:space="preserve">G291e </t>
  </si>
  <si>
    <t>Cortex in Action</t>
  </si>
  <si>
    <t>G300e</t>
  </si>
  <si>
    <t>Audit &amp; Assurance Tech Savvy Learning Paths</t>
  </si>
  <si>
    <t>Zoomforth</t>
  </si>
  <si>
    <t>Timing is for taking any one of the four learning paths</t>
  </si>
  <si>
    <t>G450</t>
  </si>
  <si>
    <t>Analytics Excellence Program</t>
  </si>
  <si>
    <t>Various</t>
  </si>
  <si>
    <t xml:space="preserve">Member firms need to identify audit practitioners who are passionate about data and analytics and want to build a deeper skillset and become champions for data and analytics by attending this program. Work with your data and analytics or transformation leader to identify this population. It is NOT expected that all practitioners at the applicable levels will attend this program. </t>
  </si>
  <si>
    <t xml:space="preserve">Deloitte Omnia Learning </t>
  </si>
  <si>
    <t xml:space="preserve">Important Note: Further to the below, there is a suite of on-demand learning resources, which includes Quick Reference Guides, Leading Practices, and in-platform Guided Tours, which are expected to be used in the flow of work. </t>
  </si>
  <si>
    <t xml:space="preserve">DO201e </t>
  </si>
  <si>
    <t>Welcome to Deloitte Omnia</t>
  </si>
  <si>
    <t>GLB5013</t>
  </si>
  <si>
    <t>0001770545</t>
  </si>
  <si>
    <t>Assessment is embedded within the e-learning in Saba</t>
  </si>
  <si>
    <t>- Audit practitioners who completed this learning in 2021 (as part of the limited v3 deployment) do not need to retake this in 2022.</t>
  </si>
  <si>
    <t xml:space="preserve">New </t>
  </si>
  <si>
    <t>DO202</t>
  </si>
  <si>
    <t>Deloitte Omnia Transition ETBL</t>
  </si>
  <si>
    <t xml:space="preserve">Varied </t>
  </si>
  <si>
    <t>Not applicable</t>
  </si>
  <si>
    <t xml:space="preserve">DO203e </t>
  </si>
  <si>
    <t>Reviewing in Deloitte Omnia</t>
  </si>
  <si>
    <t>GL-AUD-0000276512</t>
  </si>
  <si>
    <t>0001774434</t>
  </si>
  <si>
    <t>- Member firms may choose to extend this learning to experienced Field Seniors performing reviews in Deloitte Omnia.
- Audit practitioners who completed this learning in 2021 (as part of the limited v3 deployment) do not need to retake this in 2022.</t>
  </si>
  <si>
    <t>DO205</t>
  </si>
  <si>
    <t>Deloitte Omnia Accelerator Program</t>
  </si>
  <si>
    <t>DO205a</t>
  </si>
  <si>
    <t>DO206</t>
  </si>
  <si>
    <t xml:space="preserve">Deloitte Omnia Experience </t>
  </si>
  <si>
    <t>DO206a</t>
  </si>
  <si>
    <t>DO210e</t>
  </si>
  <si>
    <t>Executing Perform and Conclude Activities in Deloitte Omnia</t>
  </si>
  <si>
    <t xml:space="preserve">DO211e </t>
  </si>
  <si>
    <t>What’s new in Deloitte Omnia (April 2022)</t>
  </si>
  <si>
    <t>DO212e</t>
  </si>
  <si>
    <t>TBC once the platform 'go live' date is established</t>
  </si>
  <si>
    <t xml:space="preserve">DO213e </t>
  </si>
  <si>
    <t>Deloitte Levvia Learning</t>
  </si>
  <si>
    <t>G250</t>
  </si>
  <si>
    <t>The Deloitte Way for VSAs</t>
  </si>
  <si>
    <t>G250a</t>
  </si>
  <si>
    <t>GLB4927</t>
  </si>
  <si>
    <t>0001726735</t>
  </si>
  <si>
    <t>G252-2e</t>
  </si>
  <si>
    <t>The Deloitte Way for VSAs: Documenting Audit Procedures related to Accounting Estimates in Deloitte Levvia</t>
  </si>
  <si>
    <t>GLB4965</t>
  </si>
  <si>
    <t>01739409</t>
  </si>
  <si>
    <t xml:space="preserve">Mandatory for practitioners working on Tier 4 VSA engagements using Deloitte Levvia for the first time. </t>
  </si>
  <si>
    <t>G253</t>
  </si>
  <si>
    <t>The Deloitte Way for VSAs: Executing Group Audits in Deloitte Levvia</t>
  </si>
  <si>
    <t>Yes 
(if applicable and not completed G253EL)</t>
  </si>
  <si>
    <t>G253a</t>
  </si>
  <si>
    <t>GL-AUD-0000302731</t>
  </si>
  <si>
    <t>0001808063</t>
  </si>
  <si>
    <r>
      <t>Mandatory for practitioners working on Tier 4 VSA Group Audit engagements using Deloitte Levvia for the first time. Practitioners that completed v21 of this content do not need to retake this learning.
The audit of a component for either Group reporting an</t>
    </r>
    <r>
      <rPr>
        <sz val="12"/>
        <color theme="1"/>
        <rFont val="Sans"/>
      </rPr>
      <t>d/or standalone</t>
    </r>
    <r>
      <rPr>
        <sz val="12"/>
        <rFont val="Sans"/>
      </rPr>
      <t xml:space="preserve"> purposes that is not audited within the Group engagement file, is performed in a single entity engagement file, therefore no additional learning is required. </t>
    </r>
  </si>
  <si>
    <t>G253EL</t>
  </si>
  <si>
    <t>The Deloitte Way for VSAs: Executing Group Audits in Deloitte Levvia for Engagement Leaders</t>
  </si>
  <si>
    <t>Yes 
(if applicable and not completed G253)</t>
  </si>
  <si>
    <t xml:space="preserve">This program is specifically designed for engagement leaders of Group Engagement Teams being executed in Deloitte Levvia. Engagement leaders that completed v21 of this content do not need to retake this learning.
This program provides member firms with options for upskilling Engagement Leaders - it is not mandatory for member firms to deploy this content.  Engagement leaders of Group Engagement Teams need to attend either this program or the more detailed, “hands-on” program: G253 The Deloitte Way for VSAs: Executing Group Audits in Deloitte Levvia.   
This program is not designed for and should not be delivered to other engagement team members. </t>
  </si>
  <si>
    <t>G255e</t>
  </si>
  <si>
    <t xml:space="preserve">The Deloitte Way for VSAs: Audit of a Simple Holding Structure in Deloitte Levvia </t>
  </si>
  <si>
    <t>GLB4932</t>
  </si>
  <si>
    <t>01730501</t>
  </si>
  <si>
    <t>A simple holding structure is the audit of a simple vertical group structure, whereby there is a single operating entity and a holding company which has an investment in the operating entity and no operating activities. This elearning unit is only applicable to practitioners performing the audit of a simple holding structure.</t>
  </si>
  <si>
    <t>G256e</t>
  </si>
  <si>
    <t>The Deloitte Way for VSAs: Updates and Deloitte Levvia v3.0 enhancements</t>
  </si>
  <si>
    <t>Mandatory for practitioners who have performed audits in Deloitte Levvia prior to Deloitte Levvia v3.0.</t>
  </si>
  <si>
    <t xml:space="preserve">Levvia ETBL </t>
  </si>
  <si>
    <t>The Deloitte Way for VSAs Transition Lab</t>
  </si>
  <si>
    <t xml:space="preserve">Now </t>
  </si>
  <si>
    <t xml:space="preserve">ETBL </t>
  </si>
  <si>
    <t xml:space="preserve">Applicable for practitioners working on Tier 4 VSA engagements using Deloitte Levvia for the first time. </t>
  </si>
  <si>
    <t>A new self-study program to upskill experienced hires on how to use Deloitte Levvia.
Access through Succeeding@Deloitte Program - Link: https://resources.deloitte.com/sites/aa/learning/succeeding/Pages/Executing-VSA-audits-using-Deloitte-Levvia.aspx</t>
  </si>
  <si>
    <t>Facilitator Learning</t>
  </si>
  <si>
    <t>Deloitte Facilitator Excellence (DFX)</t>
  </si>
  <si>
    <t xml:space="preserve">This course is owned by Deloitte University for each of the three regions. The current expectation is that all new facilitators should complete DFX training to be accredited to facilitate technical Audit and IFRS learning. MF lead facilitators should ideally have obtained regional accreditation as delivered by DU. Contact Llewellyn Jackson for details of obtaining these materials. </t>
  </si>
  <si>
    <t>Deloitte Facilitator Excellence (DFX) -  Virtual</t>
  </si>
  <si>
    <t>Foundations of Virtual Facilitation</t>
  </si>
  <si>
    <t>This course DOES NOT replace DFX or virtual DFX but functions as an optional course to quickly upskill facilitators who need to facilitate in a virtual environment.</t>
  </si>
  <si>
    <t>Legend:</t>
  </si>
  <si>
    <t>= V22 new material not yet available</t>
  </si>
  <si>
    <t>= V22 updated material not yet available</t>
  </si>
  <si>
    <t>= No changes from current version, material available</t>
  </si>
  <si>
    <t>= V22 new/updated material available</t>
  </si>
  <si>
    <t>Mandatory</t>
  </si>
  <si>
    <t xml:space="preserve">Essential learning units designed to equip participants with the basic skills and knowledge required to perform their role.  The majority of mandatory learning units address technical competencies.  </t>
  </si>
  <si>
    <t>Recommended</t>
  </si>
  <si>
    <t xml:space="preserve">Learning units cover additional technical competencies and key audit skills for practitioners. Member Firms are encouraged to incorporate these units in their learning plan.  </t>
  </si>
  <si>
    <t>Specialized</t>
  </si>
  <si>
    <t>Learning units designed to address a specific need.  Member firms would determine applicability to their firm or individuals within their firm.</t>
  </si>
  <si>
    <t>IFRS Accreditation Levels (DPM 3970)</t>
  </si>
  <si>
    <t>Required in 2022 for:</t>
  </si>
  <si>
    <t>2022 Mandatory Learning (DPM 3984)</t>
  </si>
  <si>
    <t>IFRS</t>
  </si>
  <si>
    <t>GK</t>
  </si>
  <si>
    <t>WK</t>
  </si>
  <si>
    <t>TK</t>
  </si>
  <si>
    <t>IFRS Initial Accrued.</t>
  </si>
  <si>
    <t>IFRS Maintain Accrued.</t>
  </si>
  <si>
    <t>(See notes for further requirements)</t>
  </si>
  <si>
    <t>Version</t>
  </si>
  <si>
    <r>
      <t xml:space="preserve">Available
</t>
    </r>
    <r>
      <rPr>
        <b/>
        <i/>
        <sz val="12"/>
        <rFont val="Sans"/>
      </rPr>
      <t>(Release date for V22 updates subject to IASB)</t>
    </r>
  </si>
  <si>
    <r>
      <t xml:space="preserve">Hours
</t>
    </r>
    <r>
      <rPr>
        <b/>
        <i/>
        <sz val="12"/>
        <rFont val="Sans"/>
      </rPr>
      <t>(Duration for new courses to be confirmed)</t>
    </r>
  </si>
  <si>
    <t>Link to GAAL Catalog 
(facilitator-led or e-learning)</t>
  </si>
  <si>
    <t>Link to GAAL Catalog 
(live virtual)</t>
  </si>
  <si>
    <t>Comments</t>
  </si>
  <si>
    <t>IFRS Foundation Learning</t>
  </si>
  <si>
    <t>CF</t>
  </si>
  <si>
    <t>Conceptual Framework for Financial Reporting</t>
  </si>
  <si>
    <t>x</t>
  </si>
  <si>
    <t>GLB4771</t>
  </si>
  <si>
    <t>01674330</t>
  </si>
  <si>
    <t>e-learning catalog</t>
  </si>
  <si>
    <t>IAS 1</t>
  </si>
  <si>
    <t>Presentation of Financial Statements</t>
  </si>
  <si>
    <t>SS1074</t>
  </si>
  <si>
    <t>00002528</t>
  </si>
  <si>
    <t>ED/2019/7 General Presentation and Disclosures proposes a new IFRS Standard (i.e., IFRS X) which would replace IAS 1 and includes proposals to amend IAS 7.</t>
  </si>
  <si>
    <t>IAS 2</t>
  </si>
  <si>
    <t>Inventories</t>
  </si>
  <si>
    <t>SS1075</t>
  </si>
  <si>
    <t>00002552</t>
  </si>
  <si>
    <t>IAS 7</t>
  </si>
  <si>
    <t>Statement of Cash Flows</t>
  </si>
  <si>
    <t>GLB3838</t>
  </si>
  <si>
    <t>01446580</t>
  </si>
  <si>
    <t xml:space="preserve">
V17 includes amendments effective for annual periods beginning on/after 1 Jan 2018.</t>
  </si>
  <si>
    <t>Facilitator-led</t>
  </si>
  <si>
    <t>N/A</t>
  </si>
  <si>
    <t>Learning catalog</t>
  </si>
  <si>
    <t>no</t>
  </si>
  <si>
    <t xml:space="preserve">Common pitfalls - IAS 7 Statement of Cash Flows </t>
  </si>
  <si>
    <t>GLB4552</t>
  </si>
  <si>
    <t>01616534</t>
  </si>
  <si>
    <t>IAS 8</t>
  </si>
  <si>
    <t>Accounting Policies, Changes in Accounting Estimates and Errors</t>
    <phoneticPr fontId="36" type="noConversion"/>
  </si>
  <si>
    <t>V21</t>
    <phoneticPr fontId="36" type="noConversion"/>
  </si>
  <si>
    <t>SS1077</t>
  </si>
  <si>
    <t>00002598</t>
  </si>
  <si>
    <t>V22</t>
    <phoneticPr fontId="36" type="noConversion"/>
  </si>
  <si>
    <t>IAS 10</t>
  </si>
  <si>
    <t>Events After the Reporting Period</t>
  </si>
  <si>
    <t>V9</t>
  </si>
  <si>
    <t>SS1078</t>
  </si>
  <si>
    <t>00002482</t>
  </si>
  <si>
    <t>IAS 12</t>
  </si>
  <si>
    <t>Income Taxes (Part 1)</t>
  </si>
  <si>
    <t>GLB4059</t>
  </si>
  <si>
    <t>01493483</t>
  </si>
  <si>
    <t>Income Taxes (Part 2)</t>
  </si>
  <si>
    <t>GLB4048</t>
  </si>
  <si>
    <t>01489111</t>
  </si>
  <si>
    <t>Income Taxes (Basic)</t>
  </si>
  <si>
    <t>Income Taxes (Advanced)</t>
  </si>
  <si>
    <t xml:space="preserve">IFRIC 23 Uncertainty over Income Tax Treatments </t>
  </si>
  <si>
    <t>GLB4550</t>
  </si>
  <si>
    <t>01616455</t>
  </si>
  <si>
    <t>Income Taxes (Recognition of a DTA)</t>
  </si>
  <si>
    <t>GLB4790</t>
  </si>
  <si>
    <t>0001682204</t>
  </si>
  <si>
    <t>IAS 16</t>
  </si>
  <si>
    <t xml:space="preserve">Property, Plant and Equipment </t>
  </si>
  <si>
    <t>GLB3534</t>
  </si>
  <si>
    <t>01107564</t>
  </si>
  <si>
    <t>IAS 19</t>
  </si>
  <si>
    <t>Employee Benefits</t>
  </si>
  <si>
    <t>GLB4397</t>
    <phoneticPr fontId="0" type="noConversion"/>
  </si>
  <si>
    <t>01583859</t>
    <phoneticPr fontId="0" type="noConversion"/>
  </si>
  <si>
    <t>V15</t>
  </si>
  <si>
    <t>IAS 21</t>
  </si>
  <si>
    <t>The Effects of Changes in Foreign Exchange Rates</t>
  </si>
  <si>
    <t>now</t>
    <phoneticPr fontId="2" type="noConversion"/>
  </si>
  <si>
    <t>GLB4318</t>
    <phoneticPr fontId="2" type="noConversion"/>
  </si>
  <si>
    <t>01561290</t>
    <phoneticPr fontId="2" type="noConversion"/>
  </si>
  <si>
    <t>IAS 23</t>
  </si>
  <si>
    <t>Borrowing Costs</t>
  </si>
  <si>
    <t>now</t>
    <phoneticPr fontId="3" type="noConversion"/>
  </si>
  <si>
    <t>GLB4531</t>
  </si>
  <si>
    <t>01607016</t>
  </si>
  <si>
    <t>IAS 24</t>
  </si>
  <si>
    <t>Related Party Disclosures</t>
  </si>
  <si>
    <t>V14</t>
  </si>
  <si>
    <t>SS1088</t>
  </si>
  <si>
    <t>00002544</t>
  </si>
  <si>
    <t>IAS 27</t>
  </si>
  <si>
    <t>Separate Financial Statements</t>
  </si>
  <si>
    <t>GLB3450</t>
  </si>
  <si>
    <t>01091008</t>
  </si>
  <si>
    <t>IAS 28</t>
  </si>
  <si>
    <t xml:space="preserve">Investments in Associates and Joint Ventures </t>
  </si>
  <si>
    <t>GLB4330</t>
  </si>
  <si>
    <t>01567895</t>
  </si>
  <si>
    <t>V18</t>
    <phoneticPr fontId="1" type="noConversion"/>
  </si>
  <si>
    <t>IAS 29</t>
  </si>
  <si>
    <t>Financial Reporting in Hyperinflationary Economies</t>
  </si>
  <si>
    <t>SS1091</t>
  </si>
  <si>
    <t>00002550</t>
  </si>
  <si>
    <t>IAS 32</t>
  </si>
  <si>
    <t>Financial Instruments: Presentation</t>
  </si>
  <si>
    <t>GLB2810</t>
  </si>
  <si>
    <t>00752115</t>
  </si>
  <si>
    <t>IAS 33</t>
  </si>
  <si>
    <t>Earnings per Share</t>
  </si>
  <si>
    <t>V10</t>
  </si>
  <si>
    <t>SS1096</t>
  </si>
  <si>
    <t>00002582</t>
  </si>
  <si>
    <t>IAS 34</t>
  </si>
  <si>
    <t>Interim Financial Reporting</t>
  </si>
  <si>
    <t>GLB3471</t>
  </si>
  <si>
    <t>01094867</t>
  </si>
  <si>
    <t>IAS 36</t>
  </si>
  <si>
    <t>Impairment of Assets</t>
  </si>
  <si>
    <t>SS1098</t>
  </si>
  <si>
    <t>00002586</t>
  </si>
  <si>
    <t>GLB5015</t>
  </si>
  <si>
    <t>0001781521</t>
  </si>
  <si>
    <t xml:space="preserve">Common pitfalls - Impairment of Assets - General </t>
  </si>
  <si>
    <t>GLB4547</t>
  </si>
  <si>
    <t>01616163</t>
  </si>
  <si>
    <t xml:space="preserve">Common pitfalls - Impairment of Assets - Goodwill </t>
  </si>
  <si>
    <t>GLB4551</t>
  </si>
  <si>
    <t>01616500</t>
  </si>
  <si>
    <t>IAS 37</t>
  </si>
  <si>
    <t>Provisions, Contingent Liabilities and Contingent Assets</t>
  </si>
  <si>
    <t>SS1099</t>
  </si>
  <si>
    <t>00002588</t>
  </si>
  <si>
    <t>IAS 38</t>
  </si>
  <si>
    <t xml:space="preserve">Intangible Assets  </t>
  </si>
  <si>
    <t>GLB3475</t>
  </si>
  <si>
    <t>01098629</t>
  </si>
  <si>
    <t>IAS 39</t>
  </si>
  <si>
    <t>Financial Instruments - Hedge Accounting</t>
  </si>
  <si>
    <t>SS1094</t>
  </si>
  <si>
    <t>00002562</t>
  </si>
  <si>
    <t>IAS 40</t>
  </si>
  <si>
    <t>Investment Property</t>
  </si>
  <si>
    <t>GLB4751</t>
  </si>
  <si>
    <t>01669948</t>
  </si>
  <si>
    <t>IAS 41</t>
  </si>
  <si>
    <t>Agriculture</t>
  </si>
  <si>
    <t>GLB3552</t>
  </si>
  <si>
    <t>01116091</t>
  </si>
  <si>
    <t>IFRS X</t>
  </si>
  <si>
    <t>General Presentation and Disclosures</t>
  </si>
  <si>
    <t>IFRS 1</t>
  </si>
  <si>
    <t>First-time Adoption of IFRS Standards</t>
    <phoneticPr fontId="28" type="noConversion"/>
  </si>
  <si>
    <t>GLB4976</t>
  </si>
  <si>
    <t>0001745537</t>
  </si>
  <si>
    <t>IFRS 2</t>
  </si>
  <si>
    <t>Share-based Payment</t>
  </si>
  <si>
    <t>GLB4070</t>
  </si>
  <si>
    <t>01496629</t>
  </si>
  <si>
    <t>IFRS 3</t>
  </si>
  <si>
    <t>Business Combinations</t>
  </si>
  <si>
    <t>GLB4700</t>
  </si>
  <si>
    <t>01662474</t>
  </si>
  <si>
    <t>Business Combinations (Basic I)</t>
  </si>
  <si>
    <t>now</t>
    <phoneticPr fontId="4" type="noConversion"/>
  </si>
  <si>
    <t>Business Combinations (Basic II)</t>
  </si>
  <si>
    <t>Business Combinations (Advanced)</t>
  </si>
  <si>
    <t>Amendments (Definition of a business)</t>
  </si>
  <si>
    <t>GLB4791</t>
  </si>
  <si>
    <t>0001682254</t>
  </si>
  <si>
    <t>IFRS 5</t>
  </si>
  <si>
    <t xml:space="preserve">Non-current Assets Held for Sale and Discontinued Operations  </t>
  </si>
  <si>
    <t>GLB3531</t>
  </si>
  <si>
    <t>01106900</t>
  </si>
  <si>
    <t>IFRS 7</t>
  </si>
  <si>
    <t>Financial Instruments: Disclosure</t>
  </si>
  <si>
    <t>IFRS 8</t>
  </si>
  <si>
    <t>GLB1153</t>
  </si>
  <si>
    <t>00141281</t>
  </si>
  <si>
    <t>IFRS 9</t>
  </si>
  <si>
    <t>Financial Instruments Refresher</t>
  </si>
  <si>
    <t>Financial Instruments, Part 1: Classification and Measurement</t>
  </si>
  <si>
    <t>GLB2759</t>
  </si>
  <si>
    <t>00741002</t>
  </si>
  <si>
    <t>Financial Instruments, Part 2: Derecognition</t>
  </si>
  <si>
    <t>GLB2793</t>
  </si>
  <si>
    <t>00749562</t>
  </si>
  <si>
    <t>Financial Instruments, Part 3: Hedge Accounting</t>
  </si>
  <si>
    <t>GLB3523</t>
  </si>
  <si>
    <t>01104738</t>
  </si>
  <si>
    <t>Financial Instruments, Part 4: Impairment</t>
  </si>
  <si>
    <t>GLB3439</t>
  </si>
  <si>
    <t>01088055</t>
  </si>
  <si>
    <t>Financial Instruments - Basic Application</t>
  </si>
  <si>
    <t>GLB3453 (assessment)</t>
  </si>
  <si>
    <t>01091710</t>
  </si>
  <si>
    <t>GLB3453</t>
  </si>
  <si>
    <t xml:space="preserve">Hedge Accounting </t>
  </si>
  <si>
    <t>Financial Instruments - FSI Considerations</t>
  </si>
  <si>
    <t>GLB3937 (assessment)</t>
  </si>
  <si>
    <t>01455584</t>
  </si>
  <si>
    <t xml:space="preserve">GLB3937 </t>
  </si>
  <si>
    <t xml:space="preserve">Financial Instruments - Refresher </t>
  </si>
  <si>
    <t>Curriculum of 3 e-learnings</t>
  </si>
  <si>
    <t>Link to all 3 e-learnings</t>
  </si>
  <si>
    <t>00092581</t>
  </si>
  <si>
    <t>On Demand learning (separate TAB)</t>
  </si>
  <si>
    <t>Webcast</t>
  </si>
  <si>
    <t>Deloitte on Demand</t>
  </si>
  <si>
    <t>Refer to "On Demand" TAB</t>
  </si>
  <si>
    <t>Update 
(initial series)</t>
  </si>
  <si>
    <t xml:space="preserve">ECL Accreditation - initial </t>
  </si>
  <si>
    <t>Curriculum of 10 webcasts</t>
  </si>
  <si>
    <t>Yes (see notes)</t>
  </si>
  <si>
    <t>refer below</t>
  </si>
  <si>
    <t>Link to all</t>
  </si>
  <si>
    <t>00069429</t>
  </si>
  <si>
    <t xml:space="preserve">The ECL accreditation - initial learning series will be undergoing a refresh during 2022.
Any courses in this learning series requiring updating as a result of this refresh will be updated and released during V22. Until then - the existing series may be used. </t>
  </si>
  <si>
    <t xml:space="preserve">        Introduction</t>
  </si>
  <si>
    <t>GLB4164</t>
  </si>
  <si>
    <t>01516574</t>
  </si>
  <si>
    <t>as above</t>
  </si>
  <si>
    <t xml:space="preserve">        Module 1—Significant Increase in Credit Risk</t>
  </si>
  <si>
    <t>GLB4152</t>
  </si>
  <si>
    <t>01515890</t>
  </si>
  <si>
    <t xml:space="preserve">        Module 2—Measurement of ECL and modification</t>
  </si>
  <si>
    <t>GLB4153</t>
  </si>
  <si>
    <t>01515891</t>
  </si>
  <si>
    <t xml:space="preserve">        Module 3—Application of IFRS 9.5.5.20 and POCI</t>
  </si>
  <si>
    <t>GLB4154</t>
  </si>
  <si>
    <t>01515892</t>
  </si>
  <si>
    <t xml:space="preserve">        Module 4—IFRS 9 Amendments</t>
  </si>
  <si>
    <t>GLB4155</t>
  </si>
  <si>
    <t>01515899</t>
  </si>
  <si>
    <t xml:space="preserve">        Module 5—Identify the accounting estimate (IFRS 9 ECL model)</t>
  </si>
  <si>
    <t>GLB4190</t>
  </si>
  <si>
    <t>01527163</t>
  </si>
  <si>
    <t xml:space="preserve">        Module 6—Understand how management develops the ECL model</t>
  </si>
  <si>
    <t>GLB4188</t>
  </si>
  <si>
    <t>01527088</t>
  </si>
  <si>
    <t xml:space="preserve">        Module 7—Identify and assess risks of material misstatement for ECL</t>
  </si>
  <si>
    <t>GLB4191</t>
  </si>
  <si>
    <t>01527164</t>
  </si>
  <si>
    <t xml:space="preserve">        Module 8—Respond to RoMMS for ECL - perform tests of controls</t>
  </si>
  <si>
    <t>GLB4185</t>
  </si>
  <si>
    <t>01523881</t>
  </si>
  <si>
    <t xml:space="preserve">        Module 9—Respond to RoMMS for ECL - perform substantive testing</t>
  </si>
  <si>
    <t>GLB4189</t>
  </si>
  <si>
    <t>01527092</t>
  </si>
  <si>
    <t xml:space="preserve">        Module 10—Evaluate audit evidence obtained for the ECL</t>
  </si>
  <si>
    <t>GLB4186</t>
  </si>
  <si>
    <t>01523913</t>
  </si>
  <si>
    <t>ECL Accreditation - 2022 Update</t>
  </si>
  <si>
    <t>Curriculum of 2 webcasts</t>
  </si>
  <si>
    <t xml:space="preserve">Link to curriculum </t>
  </si>
  <si>
    <t>The 2022 Update was released in late 2021 (but noted as NEW in this chart).</t>
  </si>
  <si>
    <t xml:space="preserve">        Module 1—Economics and modelling</t>
  </si>
  <si>
    <t>GL-AUD-0000311627</t>
  </si>
  <si>
    <t>0001818185</t>
  </si>
  <si>
    <t xml:space="preserve">        Module 2—Audit and accounting</t>
  </si>
  <si>
    <t>GL-AUD-0000311635</t>
  </si>
  <si>
    <t>0001818190</t>
  </si>
  <si>
    <t>IFRS 10</t>
  </si>
  <si>
    <t xml:space="preserve">Consolidated Financial Statements  </t>
  </si>
  <si>
    <t>GLB3544</t>
  </si>
  <si>
    <t>01112125</t>
  </si>
  <si>
    <t>IFRS 11</t>
  </si>
  <si>
    <t xml:space="preserve">Joint Arrangements  </t>
  </si>
  <si>
    <t>GLB4396</t>
  </si>
  <si>
    <t>01584231</t>
    <phoneticPr fontId="0" type="noConversion"/>
  </si>
  <si>
    <t>N/A</t>
    <phoneticPr fontId="2" type="noConversion"/>
  </si>
  <si>
    <t>IFRS 10/11/12</t>
  </si>
  <si>
    <t xml:space="preserve">Consolidation, Joint Arrangements and Disclosures - Post implementation Issues </t>
  </si>
  <si>
    <t>V16.1</t>
    <phoneticPr fontId="28" type="noConversion"/>
  </si>
  <si>
    <t>GLB3280</t>
  </si>
  <si>
    <t>01042604</t>
  </si>
  <si>
    <t>IFRS 13</t>
  </si>
  <si>
    <t>Fair Value Measurement</t>
  </si>
  <si>
    <t>GLB2937</t>
  </si>
  <si>
    <t>00872552</t>
  </si>
  <si>
    <t>IFRS 15</t>
  </si>
  <si>
    <t>Revenue from Contracts with Customers</t>
  </si>
  <si>
    <t>GLB3421</t>
  </si>
  <si>
    <t>01085206</t>
  </si>
  <si>
    <t xml:space="preserve">Revenue from Contracts with Customers </t>
  </si>
  <si>
    <t>GLB5010</t>
  </si>
  <si>
    <t>0001769605</t>
  </si>
  <si>
    <t>Revenue from Contracts with Customers - Refresher</t>
  </si>
  <si>
    <t>GLB4237</t>
  </si>
  <si>
    <t>01542876</t>
  </si>
  <si>
    <t>IFRS 16</t>
  </si>
  <si>
    <t xml:space="preserve">Leases - Basic </t>
  </si>
  <si>
    <t>GLB3703</t>
  </si>
  <si>
    <t>01343082</t>
  </si>
  <si>
    <t>ED/2020/4 Lease Liability in a Sale and Leaseback—Proposed amendment to IFRS 16, which proposes to specify the method a seller-lessee uses. Any IFRS 16 related courses requiring updating as a result of this proposed amendment will be updated and released during V22.</t>
  </si>
  <si>
    <t>Leases - Advanced</t>
  </si>
  <si>
    <t>V21.1</t>
  </si>
  <si>
    <t>GLB3704</t>
  </si>
  <si>
    <t>01343067</t>
  </si>
  <si>
    <t xml:space="preserve">Leases </t>
  </si>
  <si>
    <t>GL-AUD-0000273740</t>
  </si>
  <si>
    <t>0001771238</t>
  </si>
  <si>
    <t>Leases - Refresher (Identifying a Lease)</t>
  </si>
  <si>
    <t>GLB4541</t>
  </si>
  <si>
    <t>01611842</t>
  </si>
  <si>
    <t>Leases - Refresher (Measuring a Lease)</t>
  </si>
  <si>
    <t>GLB4540</t>
  </si>
  <si>
    <t>01611805</t>
  </si>
  <si>
    <t>IFRS 17</t>
  </si>
  <si>
    <t>IFRS 17 Insurance Contracts learning series</t>
  </si>
  <si>
    <t>Curriculum of 15 e-learning</t>
  </si>
  <si>
    <t>Link to curriculum</t>
  </si>
  <si>
    <t xml:space="preserve">        Module 1—Introduction</t>
  </si>
  <si>
    <t>GLB4978</t>
  </si>
  <si>
    <t>0001747994</t>
  </si>
  <si>
    <t xml:space="preserve">        Module 2—Scope</t>
  </si>
  <si>
    <t>GL-AUD-0000256121</t>
  </si>
  <si>
    <t>0001748619</t>
  </si>
  <si>
    <t xml:space="preserve">        Module 3—Recognition</t>
  </si>
  <si>
    <t>GL-AUD-0000257197</t>
  </si>
  <si>
    <t>0001750064</t>
  </si>
  <si>
    <t xml:space="preserve">        Module 4—Measurement essentials</t>
  </si>
  <si>
    <t xml:space="preserve"> GL-AUD-0000257199</t>
  </si>
  <si>
    <t>0001750065</t>
  </si>
  <si>
    <t xml:space="preserve">        Module 5—Modifications &amp; derecognition</t>
  </si>
  <si>
    <t>GL-AUD-0000257200</t>
  </si>
  <si>
    <t>0001750066</t>
  </si>
  <si>
    <t xml:space="preserve">        Module 6—Transition</t>
  </si>
  <si>
    <t>GL-AUD-0000257203</t>
  </si>
  <si>
    <t>0001750068</t>
  </si>
  <si>
    <t xml:space="preserve">        Module 7—Level of Aggregation</t>
  </si>
  <si>
    <t>GL-AUD-0000257204</t>
  </si>
  <si>
    <t>0001750071</t>
  </si>
  <si>
    <t xml:space="preserve">        Module 8—Presentation</t>
  </si>
  <si>
    <t>GL-AUD-0000257205</t>
  </si>
  <si>
    <t>0001750072</t>
  </si>
  <si>
    <t xml:space="preserve">        Module 9—Disclosure</t>
  </si>
  <si>
    <t>GL-AUD-0000257206</t>
  </si>
  <si>
    <t>0001750073</t>
  </si>
  <si>
    <t xml:space="preserve">        Module 10—Measurement-general model</t>
  </si>
  <si>
    <t>GL-AUD-0000257208</t>
  </si>
  <si>
    <t>0001750076</t>
  </si>
  <si>
    <t xml:space="preserve">        Module 11—Measurement-Direct participating contracts 
        (VFA)</t>
  </si>
  <si>
    <t>GL-AUD-0000257209</t>
  </si>
  <si>
    <t>0001750077</t>
  </si>
  <si>
    <t xml:space="preserve">        Module 12—Measurement-Premium allocation approach</t>
  </si>
  <si>
    <t>GL-AUD-0000257210</t>
  </si>
  <si>
    <t>0001750078</t>
  </si>
  <si>
    <t xml:space="preserve">        Module 13—Reinsurance contracts held</t>
  </si>
  <si>
    <t>GL-AUD-0000257211</t>
  </si>
  <si>
    <t>0001750079</t>
  </si>
  <si>
    <t xml:space="preserve">        Module 14—Onerous contracts</t>
  </si>
  <si>
    <t>GL-AUD-0000257212</t>
  </si>
  <si>
    <t>0001750081</t>
  </si>
  <si>
    <t xml:space="preserve">        Module 15—Investment contracts with discretionary 
        participation features</t>
  </si>
  <si>
    <t>GL-AUD-0000257213</t>
  </si>
  <si>
    <t>0001750082</t>
  </si>
  <si>
    <t>Scope and applicability</t>
  </si>
  <si>
    <t xml:space="preserve">GLB4687 </t>
  </si>
  <si>
    <t>01659609</t>
  </si>
  <si>
    <t>IFRIC 12</t>
  </si>
  <si>
    <t>Service Concession Arrangements</t>
  </si>
  <si>
    <t>GLB4759</t>
  </si>
  <si>
    <t>01673889</t>
  </si>
  <si>
    <t>SME</t>
  </si>
  <si>
    <t xml:space="preserve">IFRS for SMEs </t>
  </si>
  <si>
    <t>x   
(if applicable)</t>
  </si>
  <si>
    <t>GLB2020</t>
  </si>
  <si>
    <t>00446035</t>
  </si>
  <si>
    <t>Other Topics</t>
  </si>
  <si>
    <t>Accounting research skills</t>
  </si>
  <si>
    <t>GL-AUD-0000281032</t>
  </si>
  <si>
    <t>0001780204</t>
  </si>
  <si>
    <t>For Partners to maintain IFRS accreditation, Partners can complete either Accounting Research Skills (GL-AUD-0000281032) or Accounting Research Skills for Partners (GL-AUD-0000281034)</t>
  </si>
  <si>
    <t>Accounting research skills for partners</t>
  </si>
  <si>
    <t>GL-AUD-0000281034</t>
  </si>
  <si>
    <t>0001780206</t>
  </si>
  <si>
    <t>Judgments in Applying Accounting Standards versus Accounting Estimates</t>
  </si>
  <si>
    <t>GLB4556</t>
  </si>
  <si>
    <t>01616877</t>
  </si>
  <si>
    <t>Non-GAAP Measures</t>
  </si>
  <si>
    <t>GLB4558</t>
  </si>
  <si>
    <t>01617257</t>
  </si>
  <si>
    <t>Supplier Financing</t>
  </si>
  <si>
    <t>GLB4553</t>
  </si>
  <si>
    <t>01616712</t>
  </si>
  <si>
    <t>Quality IFRS Disclosures</t>
  </si>
  <si>
    <t>GLB4278</t>
  </si>
  <si>
    <t>01554496</t>
  </si>
  <si>
    <t>Quality IFRS Consultations</t>
  </si>
  <si>
    <t>GLB4275</t>
  </si>
  <si>
    <t>01553783</t>
  </si>
  <si>
    <t>Financial reporting in uncertain times</t>
  </si>
  <si>
    <t>GL-AUD-0000272304</t>
  </si>
  <si>
    <t>0001768844</t>
  </si>
  <si>
    <t>IFRS considerations related to COVID-19 - Overview</t>
  </si>
  <si>
    <t>GLB4904</t>
  </si>
  <si>
    <t>0001712583</t>
  </si>
  <si>
    <t xml:space="preserve">IFRS amendments from IBOR reform (replacement issues) </t>
  </si>
  <si>
    <t>c</t>
  </si>
  <si>
    <t>GLB4949</t>
  </si>
  <si>
    <t>0001734548</t>
  </si>
  <si>
    <t>Closing Out 2021</t>
  </si>
  <si>
    <t>GL-AUD-0000308220</t>
  </si>
  <si>
    <t>0001813986</t>
  </si>
  <si>
    <t xml:space="preserve">Technical Excellence 2021 - IFRS Key Reminders </t>
  </si>
  <si>
    <t>FLIP</t>
  </si>
  <si>
    <t>GL-AUD-0000307334</t>
  </si>
  <si>
    <t>0001813030</t>
  </si>
  <si>
    <t>Course reinforces key learning points from IFRS Technical Excellence 2021 courses.</t>
  </si>
  <si>
    <t>Technical Excellence 2021 - IFRS Quiz</t>
  </si>
  <si>
    <t>GL-AUD-0000307619</t>
  </si>
  <si>
    <t>0001813260</t>
  </si>
  <si>
    <t>IFRS Excellence 2022 (Technical Excellence)</t>
  </si>
  <si>
    <t>Accounting estimates</t>
  </si>
  <si>
    <t>Accounting estimates pre-work: Framework for auditing accounting estimates</t>
  </si>
  <si>
    <t>Accounting estimates pre-work: Evaluating value in use per IAS 36</t>
  </si>
  <si>
    <t>Accounting estimates pre-work: Onerous contracts fundamentals</t>
  </si>
  <si>
    <t>Software as a Service arrangements</t>
  </si>
  <si>
    <t>Closing Out 2022</t>
  </si>
  <si>
    <t>New 
(entire series)</t>
  </si>
  <si>
    <t>Hot topics/common pitfalls</t>
  </si>
  <si>
    <t xml:space="preserve">    IFRS 15 Principal/agent determination</t>
  </si>
  <si>
    <t>(see notes)</t>
  </si>
  <si>
    <t>Course duration will be between 5 and 15 minutes</t>
  </si>
  <si>
    <t xml:space="preserve">    IFRS 15 Digital goods and services </t>
  </si>
  <si>
    <t xml:space="preserve">    IFRS 15 Consideration payable to the customer </t>
  </si>
  <si>
    <t xml:space="preserve">    IFRS 15 Disclosure pitfalls </t>
  </si>
  <si>
    <t xml:space="preserve">    IFRS 9 Green finance </t>
  </si>
  <si>
    <t xml:space="preserve">    IAS 36 Allocation of corporate costs and corporate assets to a CGU </t>
  </si>
  <si>
    <t xml:space="preserve">    IAS 36 Disclosure pitfalls </t>
  </si>
  <si>
    <t xml:space="preserve">    IAS 37 Onerous contracts  </t>
  </si>
  <si>
    <t xml:space="preserve">    IFRS 13 Applying in a non-financial context </t>
  </si>
  <si>
    <t xml:space="preserve">    IFRS 13 Applying guidance for level 3 items &amp; items with some/no data </t>
  </si>
  <si>
    <t xml:space="preserve">    IAS 32 Debt versus equity classification </t>
  </si>
  <si>
    <t xml:space="preserve">    IFRS 16 Lease modifications</t>
  </si>
  <si>
    <t xml:space="preserve">    IFRS 16 Disclosure pitfalls</t>
  </si>
  <si>
    <t>webcast</t>
  </si>
  <si>
    <t>Total Hours</t>
  </si>
  <si>
    <t>Notes (IFRS Excellence)</t>
  </si>
  <si>
    <t>The following courses are part of IFRS Excellence to be completed by 31 December 2022 by the indicated levels that work on audits of listed entities and component audits reporting under IFRS.</t>
  </si>
  <si>
    <t>Course</t>
  </si>
  <si>
    <t>Level</t>
  </si>
  <si>
    <t>Field senior next to partner</t>
  </si>
  <si>
    <t>Accounting estimates pre-work: Onerous contract fundamentals</t>
  </si>
  <si>
    <t>Hot topics/common pitfalls series of learning (refer to note below)</t>
  </si>
  <si>
    <t>Notes (Specialized learning)</t>
  </si>
  <si>
    <t>Specialized learning is designed to address a specific need.  Member firms/geographies should determine applicability to their firm/geography or individuals based on the guidance below.</t>
  </si>
  <si>
    <r>
      <t xml:space="preserve">1) The IFRS 9 ECL accreditation learning represents the learning requirements governed by DPM 3971.  IFRS 9 ECL accreditation applies to audit professionals (field senior to partner, including EQCR) auditing loss allowances for expected credit losses of IFRS 9-compliant banks and regulated lendors. The accreditation requires both an initial learning requirement to obtain accreditation, and a periodic update, as governed by DPM 3971. The 2022 Update has been released and is required for completion by BOTH those who </t>
    </r>
    <r>
      <rPr>
        <b/>
        <sz val="12"/>
        <rFont val="Sans"/>
      </rPr>
      <t xml:space="preserve">obtain </t>
    </r>
    <r>
      <rPr>
        <sz val="12"/>
        <rFont val="Sans"/>
      </rPr>
      <t xml:space="preserve">their accreditation in 2022 AND those who wish to continue to </t>
    </r>
    <r>
      <rPr>
        <b/>
        <sz val="12"/>
        <rFont val="Sans"/>
      </rPr>
      <t xml:space="preserve">maintain </t>
    </r>
    <r>
      <rPr>
        <sz val="12"/>
        <rFont val="Sans"/>
      </rPr>
      <t>their accreditation. Completion by both groups is required by 31 December 2022.</t>
    </r>
  </si>
  <si>
    <t>2) The IFRS 17 Insurance Contracts learning series is mandatory for managers to partners (including EQCR and Actuaries) auditing insurance and reinsurance contracts in the scope of IFRS 17 Insurance Contracts for an IFRS-compliant reporting entity where the issuing of contracts within the scope of IFRS 17 is considered to be one of the primary activities of the entity (regardless of whether the entity is considered to be an insurance entity for regulatory purpose), as well as for individuals mandated by the member firm NPPD. Further, this learning is strongly recommended for managers to partners where their clients issue contracts in the scope of IFRS 17 that may be considered material, but it is not considered one of the primary activities.  This content is to be completed by 31 December 2022 for those learners that are working on such engagements for the first time during FY22, or who have not previously completed the learning.</t>
  </si>
  <si>
    <r>
      <t>GK</t>
    </r>
    <r>
      <rPr>
        <sz val="11"/>
        <rFont val="Sans"/>
      </rPr>
      <t xml:space="preserve"> </t>
    </r>
  </si>
  <si>
    <t>= General Knowledge</t>
  </si>
  <si>
    <r>
      <t>WK</t>
    </r>
    <r>
      <rPr>
        <sz val="11"/>
        <rFont val="Sans"/>
      </rPr>
      <t xml:space="preserve"> </t>
    </r>
  </si>
  <si>
    <t>= Working Knowledge</t>
  </si>
  <si>
    <r>
      <t>TK</t>
    </r>
    <r>
      <rPr>
        <sz val="11"/>
        <rFont val="Sans"/>
      </rPr>
      <t xml:space="preserve"> </t>
    </r>
  </si>
  <si>
    <r>
      <rPr>
        <sz val="12"/>
        <rFont val="Sans"/>
      </rPr>
      <t>= Thorough Knowledge</t>
    </r>
  </si>
  <si>
    <t xml:space="preserve">Essential learning units designed to equip participants with the basic skills and knowledge required to perform their role.  </t>
  </si>
  <si>
    <t xml:space="preserve">Learning units cover additional technical competencies and key audit skills for practitioners. Member Firms/geographies are encouraged to consider  these units in their learning plan.  </t>
  </si>
  <si>
    <t>Learning units designed to address a specific need.  Member firms/geographies would determine applicability to their firm or individuals within their firm.</t>
  </si>
  <si>
    <t>GCoE Learning Requirements Chart - 20 January 2022</t>
  </si>
  <si>
    <r>
      <rPr>
        <b/>
        <sz val="16"/>
        <color theme="0"/>
        <rFont val="Sans"/>
      </rPr>
      <t xml:space="preserve">NOTE: </t>
    </r>
    <r>
      <rPr>
        <sz val="16"/>
        <color theme="0"/>
        <rFont val="Sans"/>
      </rPr>
      <t>These learning units are GCoE requirements to be taken over and above the mandatory GAAL Audit Learning (previous tab) for practitioners serving PCAOB engagements.</t>
    </r>
  </si>
  <si>
    <t>Mandatory GCoE Learning Requirements by Level</t>
  </si>
  <si>
    <t>System</t>
  </si>
  <si>
    <t>Topic</t>
  </si>
  <si>
    <t>Source*</t>
  </si>
  <si>
    <t>Experienced Hire #</t>
  </si>
  <si>
    <t>New to PCAOB ##</t>
  </si>
  <si>
    <t>Status</t>
  </si>
  <si>
    <t>Available**</t>
  </si>
  <si>
    <t>Hours***</t>
  </si>
  <si>
    <t>CPE Credit Available?</t>
  </si>
  <si>
    <t xml:space="preserve">DLMS Course No. </t>
  </si>
  <si>
    <t>Comments / Alternate Delivery Options</t>
  </si>
  <si>
    <t>Assistant Initial</t>
  </si>
  <si>
    <t>There are no additional GCoE learning requirements at this level once member firm practitioners have complied with the mandatory learning requirements of the GAAL Audit Curriculum.</t>
  </si>
  <si>
    <t>Assistant Next</t>
  </si>
  <si>
    <t>Field Senior Initial</t>
  </si>
  <si>
    <t>Field Senior Next</t>
  </si>
  <si>
    <t>neutral</t>
  </si>
  <si>
    <t>GCOE-F05</t>
  </si>
  <si>
    <t>Professional Responsibilities: Understanding the Impact of the Foreign Corrupt Practices Act (2018)</t>
  </si>
  <si>
    <t>Other</t>
  </si>
  <si>
    <t xml:space="preserve">U.S. </t>
  </si>
  <si>
    <t>Yes - Field Sr Next and above</t>
  </si>
  <si>
    <t>E-learning</t>
  </si>
  <si>
    <t>GCOE-F08</t>
  </si>
  <si>
    <t xml:space="preserve">Independence: Preapproval, Audit Committee Communications, and Documentation (Global) </t>
  </si>
  <si>
    <t>Ethics and Independence</t>
  </si>
  <si>
    <t>GCoE</t>
  </si>
  <si>
    <t>GLB3687</t>
  </si>
  <si>
    <t xml:space="preserve">Manager Initial </t>
  </si>
  <si>
    <t>GCOE-M03</t>
  </si>
  <si>
    <t>GCOE: Evaluate and Respond to Misstatements (2018)</t>
  </si>
  <si>
    <t>Concluding and Reporting</t>
  </si>
  <si>
    <t>U.S.</t>
  </si>
  <si>
    <t>Yes - Manager Initial</t>
  </si>
  <si>
    <t>Webcast Recording &amp; Assessment 
(E-learning)</t>
  </si>
  <si>
    <t>GLAUDASMT-60</t>
  </si>
  <si>
    <t>Please review *new* LY21 supplement attached to the Saba course enrollment link in conjunction with listening to the web recording.</t>
  </si>
  <si>
    <t>GCOE-PM03</t>
  </si>
  <si>
    <t>Introduction to the Engagement Quality Control Review Process (2018)</t>
  </si>
  <si>
    <t>GLAUDLN-130</t>
  </si>
  <si>
    <t>Manager Next / Partner</t>
  </si>
  <si>
    <t>GCOE-PM06</t>
  </si>
  <si>
    <t>FY22 Engagement Quality Control Reviews – Key Areas of Focus (2021)</t>
  </si>
  <si>
    <t>Yes - Manager Next and above</t>
  </si>
  <si>
    <t>GLAUDLN-291</t>
  </si>
  <si>
    <r>
      <rPr>
        <sz val="14"/>
        <rFont val="Sans"/>
      </rPr>
      <t>Professionals will have no later than the end of the December 2021 year-end report issuance date (March or April 2022) to complete this learning.</t>
    </r>
  </si>
  <si>
    <t>PLACEHOLDER: FY23 Engagement Quality Control Reviews – Key Areas of Focus (2022)</t>
  </si>
  <si>
    <r>
      <rPr>
        <sz val="14"/>
        <rFont val="Calibri"/>
        <family val="2"/>
      </rPr>
      <t>Professionals will have no later than the end of the December 2022 year-end report issuance date (March or April 2023) to complete this learning.</t>
    </r>
  </si>
  <si>
    <t>US GAAP: The requirements in this section apply only to those who are subject to the GCoE learning requirements and who are serving engagements that report under US GAAP or that include a reconciliation to US GAAP.</t>
  </si>
  <si>
    <t>GCoE-GAAP01</t>
  </si>
  <si>
    <t>Fundamental Differences between US GAAP and IFRS: Non-Current Non-Financial Assets, Intangibles, and Liabilities (2022)</t>
  </si>
  <si>
    <t>US GAAP</t>
  </si>
  <si>
    <t>GLAUDLN-300</t>
  </si>
  <si>
    <r>
      <rPr>
        <sz val="14"/>
        <rFont val="Sans"/>
      </rPr>
      <t>These courses are required for professionals who are serving engagements that report under US GAAP or that include a reconciliation to US GAAP.
Fundamental Differences between US GAAP and IFRS: Introduction and Long Term Non-Financial Assets must be taken as the first in the series.  All others may be completed in any order.
Professionals who meet one of the following criteria have already completed this content and do not need to complete these six courses:
- Completed US 301 - U.S. GAAP Comparison with IFRS in a previous year and maintained their compliance with the US Standards curriculum through LY15
- Completed this series of 6 eLearning courses in LY16, LY17, LY18, LY19, and LY20.
New courses have been released and the 2020 versions have been retired. The 2020 versions are equivalent with the 2022 versions.</t>
    </r>
  </si>
  <si>
    <t>GCoE-GAAP02</t>
  </si>
  <si>
    <t>Fundamental Differences between US GAAP and IFRS: Financial Instruments (2022)</t>
  </si>
  <si>
    <t>GLAUDLN-298</t>
  </si>
  <si>
    <t>GCoE-GAAP04</t>
  </si>
  <si>
    <t>Fundamental Differences between US GAAP and IFRS: Employee Benefits (2022)</t>
  </si>
  <si>
    <t>GLAUDLN-296</t>
  </si>
  <si>
    <t>GCoE-GAAP03</t>
  </si>
  <si>
    <t>Fundamental Differences between US GAAP and IFRS: Broad Topics and Miscellaneous (2022)</t>
  </si>
  <si>
    <t>GLAUDLN-301</t>
  </si>
  <si>
    <t>GCoE-GAAP05</t>
  </si>
  <si>
    <t>Fundamental Differences between US GAAP and IFRS: Income Taxes (2022)</t>
  </si>
  <si>
    <t>GLAUDLN-297</t>
  </si>
  <si>
    <t>GCoE-GAAP06</t>
  </si>
  <si>
    <t>Fundamental Differences between US GAAP and IFRS: Revenue, Inventory, and Leases (2022)</t>
  </si>
  <si>
    <t>GLAUDLN-302</t>
  </si>
  <si>
    <t>GCoE-GAAP07</t>
  </si>
  <si>
    <t>Fundamental differences between US GAAP and IFRS: Annual Update (2022)</t>
  </si>
  <si>
    <t>E-Learning</t>
  </si>
  <si>
    <t>GLAUDLN-299</t>
  </si>
  <si>
    <t>This is new content and not equivalent to prior year's course. This course will only be available until 12/31/2022.</t>
  </si>
  <si>
    <t>PLACEHOLDER: Fundamental differences between US GAAP and IFRS: 2023 Versions of the Above Courses</t>
  </si>
  <si>
    <t>Not Yet Available</t>
  </si>
  <si>
    <t>Placeholder for Fundamental Differences courses, which will be released in January 2022 (date is yet to be determined).
In previous years the Fundamental Differences between U.S. GAAP and IFRS courses were released around October each year, and professionals were required to complete them globally once they were available (typically by 31 December). 
The new release date for these courses will be January 2022. Apart from the Annual Update course, the remaining six e-learning courses for 2022 will be equivalent to the 2020 versions. Professional will need to complete these courses (including the Annual Update) by no later than 31 December 2022. 
Completion of the 2020-issued versions of the courses will be considered sufficient/equivalent for 2021 audit engagements and in compliance with GCoE learning requirements. If those courses are retired/replaced with these new courses and a learner has not  completed any courses for 2021 at that point, they should complete the latest versions available.</t>
  </si>
  <si>
    <t xml:space="preserve">Specialists </t>
  </si>
  <si>
    <t>Experienced Hires</t>
  </si>
  <si>
    <t>GCoE-EH01</t>
  </si>
  <si>
    <t>GCoE PCAOB Experienced Hire Pre-Read</t>
  </si>
  <si>
    <t xml:space="preserve">GCoE </t>
  </si>
  <si>
    <t>Yes - Field Sr Initial and above</t>
  </si>
  <si>
    <t>GLAUD-60</t>
  </si>
  <si>
    <t>This pre-read should be completed before the Experienced Hire attends their milestone school.</t>
  </si>
  <si>
    <t>New to PCAOB</t>
  </si>
  <si>
    <t>GCoE-NP02</t>
  </si>
  <si>
    <t xml:space="preserve">New to PCAOB Advancing Audit Quality </t>
  </si>
  <si>
    <t xml:space="preserve">New to PCAOB </t>
  </si>
  <si>
    <t>Virtual-led</t>
  </si>
  <si>
    <t>TBD by MF</t>
  </si>
  <si>
    <r>
      <t xml:space="preserve">For LY21, please reference the Virtual Implementation Guide and Course Supplement and use LY19 materials.
This course is a requirement for all professionals new to performing PCAOB audits at the Field Senior Next and above level.  However, professionals who have already completed the Go the Distance milestone program, do not need to take this course. This course is only a requirement for practitioners who have </t>
    </r>
    <r>
      <rPr>
        <u/>
        <sz val="14"/>
        <rFont val="Sans"/>
      </rPr>
      <t>not</t>
    </r>
    <r>
      <rPr>
        <sz val="14"/>
        <rFont val="Sans"/>
      </rPr>
      <t xml:space="preserve"> yet completed Go the Distance.   </t>
    </r>
  </si>
  <si>
    <t>New to PCAOB Advancing Audit Quality- Assessment</t>
  </si>
  <si>
    <t>Assessment 
(E-learning)</t>
  </si>
  <si>
    <t>GLAUDASMT-80</t>
  </si>
  <si>
    <t>GCoE-NP01</t>
  </si>
  <si>
    <t>PCAOB Standards and Staff Audit Practice Alerts Pre-Read and Assessment</t>
  </si>
  <si>
    <t>GLAUD-59</t>
  </si>
  <si>
    <t>This pre-read should be completed before the New to PCAOB practitioner attends the New to PCAOB Advancing Audit Quality course.</t>
  </si>
  <si>
    <t>= LY21 new material not yet available</t>
  </si>
  <si>
    <t>= LY21 updated material not yet available</t>
  </si>
  <si>
    <t>= LY21 new / updated material available</t>
  </si>
  <si>
    <t>Learning units are required for the level indicated.</t>
  </si>
  <si>
    <t>Optional</t>
  </si>
  <si>
    <t>Learning units are optional for the level indicated.</t>
  </si>
  <si>
    <t>*  E-learnings and webcasts that originate from the U.S. curriculum are being released "as-is" for purposes of the GCoE learning requirements and therefore may contain resources and guidance (e.g., consultation requirements, U.S.-based websites, tools/technology) that are U.S.- specific and may not be applicable in your member firm.</t>
  </si>
  <si>
    <t xml:space="preserve">** Available dates for all courses are subject to change.  </t>
  </si>
  <si>
    <t>*** Learning Hours are based on the estimated duration of the course; for courses not yet released, hours are subject to change.</t>
  </si>
  <si>
    <t>#  An "Experienced Hire" is a practitioner who is new to Deloitte, who will begin working on PCAOB audits, and is therefore subject to the GCoE Learning Requirements Chart for the first time.  For LY21, these people will complete the learning outlined in Column M.  Beginning in LY22, these people will continue to follow the normal GCoE learning requirements for their level.</t>
  </si>
  <si>
    <t>##  Someone who is "New to PCAOB" is an existing practitioner who has been at Deloitte for some time performing non-PCAOB audits using the Deloitte methodology, but who will now begin performing PCAOB audits and is therefore subject to the GCoE Learning Requirements Chart for the first time. For LY21, these people will complete the learning outlined in Column N.  Beginning in LY22, these people will continue to follow the normal GCoE learning requirements for their level.</t>
  </si>
  <si>
    <t>All On Demand Learning is non-mandatory and is applicable to all levels.</t>
  </si>
  <si>
    <t>Program</t>
  </si>
  <si>
    <t>Overview</t>
  </si>
  <si>
    <t>Delivery method</t>
  </si>
  <si>
    <t>Access link</t>
  </si>
  <si>
    <t>Location of Source Materials</t>
  </si>
  <si>
    <t>GAAL development comments</t>
  </si>
  <si>
    <t>TDW3</t>
  </si>
  <si>
    <t>GRA Audit Online Walkthrough</t>
  </si>
  <si>
    <t>On Demand - The Deloitte Way</t>
  </si>
  <si>
    <t>Demonstrates how to populate a Guided Risk Assessment.  This walkthrough should be used in conjunction with the other Quick Reference Guides.</t>
  </si>
  <si>
    <t>Link to Walk-through</t>
  </si>
  <si>
    <t>GAAL E-Learning Catalog</t>
  </si>
  <si>
    <t>TDW4</t>
  </si>
  <si>
    <t>Client Conversations (Spotlight):FAQs</t>
  </si>
  <si>
    <t>Prepare for client conversations ahead of deploying Spotlight</t>
  </si>
  <si>
    <t>NA</t>
  </si>
  <si>
    <t>Self-study</t>
  </si>
  <si>
    <t>Link to Cognia</t>
  </si>
  <si>
    <t>Global Audit &amp; Assurance Deployment &amp; Adoption Community SharePoint</t>
  </si>
  <si>
    <t>Cognia materials are hosted in a separate SharePoint site.  Access to this page may be arranged via kcollins@deloitte.com</t>
  </si>
  <si>
    <t>TDW5</t>
  </si>
  <si>
    <t>QRG Risk Assessment Data Analytics 5 Step Process_PowerBI</t>
  </si>
  <si>
    <t>Sets out the five step process for performing risk assessment data analytics with PowerBI</t>
  </si>
  <si>
    <t>Link to QRG</t>
  </si>
  <si>
    <t>TDW6</t>
  </si>
  <si>
    <t>QRG Risk Assessment Data Analytics 5 Step Process_Spotlight</t>
  </si>
  <si>
    <t>Sets out the five step process for performing risk assessment data analytics with Spotlight</t>
  </si>
  <si>
    <t>TDW7</t>
  </si>
  <si>
    <t>Excel Analytics Toolbar</t>
  </si>
  <si>
    <t>Provides guidance on the use of the Excel Analytics Toolbar</t>
  </si>
  <si>
    <t>TDW13</t>
  </si>
  <si>
    <t>Audit</t>
  </si>
  <si>
    <t>Learn about the Excel Analytics Toolbar</t>
  </si>
  <si>
    <t>Included as G240e on Audit curriculum tab</t>
  </si>
  <si>
    <t>TDW14</t>
  </si>
  <si>
    <t>Introduction to Data Analytics for Audit</t>
  </si>
  <si>
    <t xml:space="preserve">Learn about different types of Data Analytics and where they may be effectively used in an audit engagement. </t>
  </si>
  <si>
    <t>Included as G120e on Audit curriculum tab</t>
  </si>
  <si>
    <t>TDW15</t>
  </si>
  <si>
    <t>Learn about basic statistics terminology, types of audit analytics where statistical measures can be applied, and examples of Excel Analytics functions used to analyze a population</t>
  </si>
  <si>
    <t>Included as G121e on Audit curriculum tab</t>
  </si>
  <si>
    <t>TDW16</t>
  </si>
  <si>
    <t>Best Practices for Working with the RADC - Communication</t>
  </si>
  <si>
    <t>Tips for the onsite team working with the RADC relating to communication between the onsite team and the RADC.</t>
  </si>
  <si>
    <t>Brainshark</t>
  </si>
  <si>
    <t>Link to Brainshark</t>
  </si>
  <si>
    <t>TDW18</t>
  </si>
  <si>
    <t>Learn about this easy to use Microsoft data visualization tool</t>
  </si>
  <si>
    <t>Included as G265e on Audit curriculum tab</t>
  </si>
  <si>
    <t>TDW19</t>
  </si>
  <si>
    <t>Audit Transformation -  Reinvent Audit</t>
  </si>
  <si>
    <t>Reinventing our future together</t>
  </si>
  <si>
    <t>The video file is available should member firms require this, but due to its size it is not possible to upload this to SharePoint. We suggest that you nominate one person per member firm learning team to contact Sid Soni to gain access to the ShareFile site where this is hosted, and download the video content. This nominated person should then set up a member firm ShareFile site to share the video with facilitators. The video also fits onto a 4 GB flash (USB) drive as an alternative option for distribution.</t>
  </si>
  <si>
    <t>TDW22</t>
  </si>
  <si>
    <t>FAQs - Guide for RADC Portal Users</t>
  </si>
  <si>
    <t>Provides answers to frequently asked questions regarding the RADC Portal.</t>
  </si>
  <si>
    <t>Link to FAQs</t>
  </si>
  <si>
    <t>TDW25</t>
  </si>
  <si>
    <t>Top Tips for Working with the RADC</t>
  </si>
  <si>
    <t>RADC personnel provide tips for working with the RADC</t>
  </si>
  <si>
    <t>TDW27</t>
  </si>
  <si>
    <t>Getting started with The Deloitte Way</t>
  </si>
  <si>
    <t>Focuses on the key steps for deploying The Deloitte Way on an audit.</t>
  </si>
  <si>
    <t>TDW28</t>
  </si>
  <si>
    <t>WoW -  A Day in the Life…</t>
  </si>
  <si>
    <t>Reflects on the impact of poor project management on audit engagement and the life of practitioners.</t>
  </si>
  <si>
    <t>TDW29</t>
  </si>
  <si>
    <t>WoW - Stressed</t>
  </si>
  <si>
    <t>Shows how to improve communication and transparency within the team.</t>
  </si>
  <si>
    <t>TDW30</t>
  </si>
  <si>
    <t>WoW - Together</t>
  </si>
  <si>
    <t>Shows how having a definition of ‘done’ is an important way to set expectations in the audit team and make sure that tasks are completed to the required level.</t>
  </si>
  <si>
    <t>TDW31</t>
  </si>
  <si>
    <t>WoW - Missing</t>
  </si>
  <si>
    <t>Highlights what good team communication looks like.</t>
  </si>
  <si>
    <t>TDW32</t>
  </si>
  <si>
    <t>WoW - Ready?</t>
  </si>
  <si>
    <t>Highlights the effective use of the Kanban board</t>
  </si>
  <si>
    <t>TDW33</t>
  </si>
  <si>
    <t>WoW - Tomorrow is Another Day…</t>
  </si>
  <si>
    <t>A look at what our future could look like through the Transformation.</t>
  </si>
  <si>
    <t>TDW34</t>
  </si>
  <si>
    <t>Quick Reference Card  - Completing the Guided Risk Assessment</t>
  </si>
  <si>
    <t>This guide will assist practitioners completing the Guided Risk Assessment in Audit Online.</t>
  </si>
  <si>
    <t>Link to QRC</t>
  </si>
  <si>
    <t>TDW35</t>
  </si>
  <si>
    <t>Best practices for the onsite team working with the RADC - Project management</t>
  </si>
  <si>
    <t>Provides best practices for the onsite teams when working with the RADC.</t>
  </si>
  <si>
    <t>TDW36</t>
  </si>
  <si>
    <t>Daily Stand Up Meeting - Feedback from the field</t>
  </si>
  <si>
    <t>An audit manager shares her experience using daily stand up meetings.</t>
  </si>
  <si>
    <t>TDW37</t>
  </si>
  <si>
    <t>Kanban Board - Feedback from the field</t>
  </si>
  <si>
    <t>An audit manager shares her experience of using the Kanban Board</t>
  </si>
  <si>
    <t>TDW38</t>
  </si>
  <si>
    <t>Best practices for the onsite team working with the RADC – Expectation gap</t>
  </si>
  <si>
    <t>TDW39</t>
  </si>
  <si>
    <t>The Agile project plan</t>
  </si>
  <si>
    <t xml:space="preserve">How to create your own agile project plan and lessons learned from teams who used it. </t>
  </si>
  <si>
    <t>TDW40</t>
  </si>
  <si>
    <t>The Agile Project Plan - Feedback from the field</t>
  </si>
  <si>
    <t>An audit manager shares her experience of using an agile project plan</t>
  </si>
  <si>
    <t>TDW41</t>
  </si>
  <si>
    <t>The Kanban board</t>
  </si>
  <si>
    <t>What does an Kanban board look like and lessons learned from teams who used it.</t>
  </si>
  <si>
    <t>TDW42</t>
  </si>
  <si>
    <t>The Daily Stand-ups</t>
  </si>
  <si>
    <t>Tips for successful stand up meetings and lessons learned from teams.</t>
  </si>
  <si>
    <t>TDW43</t>
  </si>
  <si>
    <t xml:space="preserve">Kanban Template </t>
  </si>
  <si>
    <t>Example Kanban board in Excel – ready for use by your team.</t>
  </si>
  <si>
    <t>Link to Kanban Template</t>
  </si>
  <si>
    <t>TDW44</t>
  </si>
  <si>
    <t>DWW Analytics - Accounts Receivable Customer Analysis</t>
  </si>
  <si>
    <t>Short video advising practitioners how to interpret results from the Customer Analysis analytic available in the Account Receivable Workflow</t>
  </si>
  <si>
    <t>TDW45</t>
  </si>
  <si>
    <t>DWW Analytics - Accounts Receivable Invoice Analysis</t>
  </si>
  <si>
    <t>Short video advising practitioners how to interpret results from the Invoice Analysis analytic available in the Account Receivable Workflow</t>
  </si>
  <si>
    <t>TDW46</t>
  </si>
  <si>
    <t>DWW Analytics - Investments Portfolio Analysis</t>
  </si>
  <si>
    <t>Short video advising practitioners how to interpret results from the Newly Purchased Securities analytic available in the Investments Workflow</t>
  </si>
  <si>
    <t>TDW47</t>
  </si>
  <si>
    <t>DWW Analytics - Property Plant and Equipment Trends Analysis: Asset Stratification</t>
  </si>
  <si>
    <t>Short video advising practitioners how to interpret results from the Asset Stratification analytic available in the Property Plant and Equipment Workflow</t>
  </si>
  <si>
    <t>TDW48</t>
  </si>
  <si>
    <t>DWW Analytics - Property Plant and Equipment Trends Analysis: Asset Scatterplot</t>
  </si>
  <si>
    <t>Short video advising practitioners how to interpret results from the Asset Scatterplot analytic available in the Property Plant and Equipment Workflow</t>
  </si>
  <si>
    <t>TDW49</t>
  </si>
  <si>
    <t>DWW Analytics - Property Plant and Equipment Trends Analysis: Asset Additions and Disposals Scatterplot</t>
  </si>
  <si>
    <t>Short video advising practitioners how to interpret results from the Asset Additions and Disposals Scatterplot analytic available in the Property Plant and Equipment Workflow</t>
  </si>
  <si>
    <t>TDW50</t>
  </si>
  <si>
    <t>DWW Analytics - Property Plant and Equipment Trend Analysis: Useful Life Trends</t>
  </si>
  <si>
    <t>Short video advising practitioners how to interpret results from the Useful Life Trends analytic available in the Property Plant and Equipment Workflow</t>
  </si>
  <si>
    <t>TDW51</t>
  </si>
  <si>
    <t>DWW Analytics - Property Plant and Equipment Trends Analysis: Useful Life Policy Analysis</t>
  </si>
  <si>
    <t>Short video advising practitioners how to interpret results from the Useful Life Policy analytic available in the Property Plant and Equipment Workflow</t>
  </si>
  <si>
    <t>TDW52</t>
  </si>
  <si>
    <t xml:space="preserve">QRG - Creating DWW Analytics in Spotlight  </t>
  </si>
  <si>
    <t>Provides guidance on how to use Spotlight to create the DWW visualizations</t>
  </si>
  <si>
    <t>TDW53</t>
  </si>
  <si>
    <t>FAQs - DWW Analytics Tools</t>
  </si>
  <si>
    <t>Provides answers to frequently asked questions regarding DWW analytics.</t>
  </si>
  <si>
    <t xml:space="preserve">Link to Document </t>
  </si>
  <si>
    <t>TDW54</t>
  </si>
  <si>
    <t xml:space="preserve">Global Audit Analytics Resource Center </t>
  </si>
  <si>
    <t>Provides access to tools, examples and guidance that can help you integrate Audit Analytics into your engagements</t>
  </si>
  <si>
    <t>Link to Resource Center</t>
  </si>
  <si>
    <t>-</t>
  </si>
  <si>
    <t>Contact AuditAssuranceKnow@deloitte.com for access to source materials</t>
  </si>
  <si>
    <t>TDW60</t>
  </si>
  <si>
    <t>DWW Analytics - OPEX Analysis: Transaction Amount Distribution Analysis</t>
  </si>
  <si>
    <t>Short video advising practitioners how to interpret results from the operating expenses transaction amount distribution analytic available in the Operating Expenses Deloitte Way Workflow</t>
  </si>
  <si>
    <t>TDW61</t>
  </si>
  <si>
    <t>DWW Analytics - OPEX Analysis: Amount and volume trend by period Analysis</t>
  </si>
  <si>
    <t>Short video advising practitioners how to interpret results from the operating expenses amount and volume trend by period analytic available in the Operating Expenses Deloitte Way Workflow</t>
  </si>
  <si>
    <t>TDW62</t>
  </si>
  <si>
    <t>DWW Analytics - Payroll Analysis: Payroll Expenses and Headcount Analysis</t>
  </si>
  <si>
    <t>Short video advising practitioners how to interpret results from the payroll expenses and headcount analytic available in the Payroll Deloitte Way Workflow</t>
  </si>
  <si>
    <t>TDW63</t>
  </si>
  <si>
    <t>DWW Analytics - Payroll Analysis: Payroll Accrual and Expense Fluctuations Analysis</t>
  </si>
  <si>
    <t>Short video advising practitioners how to interpret results from the payroll accrual and expense fluctuations analytic available in the Payroll Deloitte Way Workflow</t>
  </si>
  <si>
    <t>TDW64</t>
  </si>
  <si>
    <t>DWW Analytics - Debt Analysis: Debt Activity / Roll-Forward and Drill Down Movements Analysis</t>
  </si>
  <si>
    <t>Short video advising practitioners how to interpret results from the debt activity and roll-forward; and the activity drill down movements analytics available in the Debt Deloitte Way Workflow</t>
  </si>
  <si>
    <t>TDW65</t>
  </si>
  <si>
    <t>DWW Analytics - Debt Analysis: Correlation of Interest Expense and Debt Balance Analysis</t>
  </si>
  <si>
    <t>Short video advising practitioners how to interpret results from the correlation of interest expense and debt balance analytic available in the Debt Deloitte Way Workflow</t>
  </si>
  <si>
    <t>TDW66</t>
  </si>
  <si>
    <t>DWW Analytics - COGS Analysis: Unit Cost vs. Total Cost Distribution Analysis</t>
  </si>
  <si>
    <t>Short video advising practitioners how to interpret results from the unit cost vs. total cost distribution analytic available in the Cost of Goods Sold Deloitte Way Workflow</t>
  </si>
  <si>
    <t>TDW67</t>
  </si>
  <si>
    <t>DWW Analytics - COGS Analysis: Allocation of Production Variance Analysis</t>
  </si>
  <si>
    <t>Short video advising practitioners how to interpret results from the allocation of production variance analytic available in the Cost of Goods Sold Deloitte Way Workflow</t>
  </si>
  <si>
    <t>Updated</t>
  </si>
  <si>
    <t>TDW68</t>
  </si>
  <si>
    <t xml:space="preserve">Non-Account Balance Deloitte Way Workflows Quick Reference Guide </t>
  </si>
  <si>
    <t xml:space="preserve">Highlights the key considerations when completing non-account balance DWWs.  This covers Related Parties,  Subsequent Events,  Going Concern and Litigation and Claims, and Audit Report. 
</t>
  </si>
  <si>
    <t>Note:  The update removed the content related to the Fraud DWW.</t>
  </si>
  <si>
    <t>TDW69</t>
  </si>
  <si>
    <t>An Overview of a Deloitte Way Workflow</t>
  </si>
  <si>
    <t>Provides an overview of a Deloitte Way Workflow document</t>
  </si>
  <si>
    <t>TDW70</t>
  </si>
  <si>
    <t xml:space="preserve">Guidance Card for Onsite teams – Wills, Won’ts, Dos and Don’ts </t>
  </si>
  <si>
    <t>Provides practical guidance for onsite teams working with the RADC</t>
  </si>
  <si>
    <t>Link to Document</t>
  </si>
  <si>
    <t>TDW71</t>
  </si>
  <si>
    <t>Quick Reference Card - Audit Support Team</t>
  </si>
  <si>
    <t>Covers key considerations for working with an Audit Support Team</t>
  </si>
  <si>
    <t>TDW72</t>
  </si>
  <si>
    <t xml:space="preserve">Quick Reference Card - How to deal with manual documents </t>
  </si>
  <si>
    <t>Explains how to deal with situations where the client provides manual/hard copy supporting documentation</t>
  </si>
  <si>
    <t>TDW73</t>
  </si>
  <si>
    <t xml:space="preserve">Quick Reference Card - Considerations for Reviewers of the Guide Risk Assessment </t>
  </si>
  <si>
    <t>This guide sets out the key considerations for reviewers of the Guided Risk Assessment in Audit Online.</t>
  </si>
  <si>
    <t>TDW75</t>
  </si>
  <si>
    <t>FAQs - Audit Online: Guided Risk Assessment</t>
  </si>
  <si>
    <t>Provides answers to frequently asked questions regarding the Guided Risk Assessment in Audit Online.</t>
  </si>
  <si>
    <t>TDW76</t>
  </si>
  <si>
    <t>FAQs - General</t>
  </si>
  <si>
    <t>Provides answers to frequently asked questions regarding The Deloitte Way, Deloitte Way Workflow Packages, Standardized Templates, Analytics, and the RADC</t>
  </si>
  <si>
    <t>TDW77</t>
  </si>
  <si>
    <t xml:space="preserve">Diagnostic Dashboards in Audit Online </t>
  </si>
  <si>
    <t>Highlights the benefits of the integrated diagnostic dashboards in Audit Online and how an engagement team can use them.</t>
  </si>
  <si>
    <t>TDW78</t>
  </si>
  <si>
    <t>Reveal – Data preparation and upload tutorial</t>
  </si>
  <si>
    <t>A short tutorial on how to prepare and upload data into Reveal</t>
  </si>
  <si>
    <t>TDW79</t>
  </si>
  <si>
    <t xml:space="preserve">Reveal – Run regression tutorial </t>
  </si>
  <si>
    <t>A short tutorial on how to run the regression analysis using Reveal</t>
  </si>
  <si>
    <t>TDW80</t>
  </si>
  <si>
    <t xml:space="preserve">Reveal – Analyze results tutorial </t>
  </si>
  <si>
    <t>A short tutorial on how to analyze the results of the regression analysis run in Reveal</t>
  </si>
  <si>
    <t>TDW81</t>
  </si>
  <si>
    <t xml:space="preserve">Reveal – View and compare results tutorial </t>
  </si>
  <si>
    <t>A short tutorial on how to view, compare and archive substantive analytics procedure results in Reveal</t>
  </si>
  <si>
    <t>TDW82</t>
  </si>
  <si>
    <t>Getting Started with the Revenue Deloitte Way Workflows</t>
  </si>
  <si>
    <t>Provides practical guidance on the use of the Revenue DWWs, including EMS and Audit Online considerations.</t>
  </si>
  <si>
    <t>TDW84</t>
  </si>
  <si>
    <t>Good Quality Data for Analytics</t>
  </si>
  <si>
    <t xml:space="preserve">Description of what is considered good quality data for data analytics. </t>
  </si>
  <si>
    <t>TDW85</t>
  </si>
  <si>
    <r>
      <t>DWW Risk Assessment Analytics - Step 1</t>
    </r>
    <r>
      <rPr>
        <sz val="12"/>
        <color rgb="FF000000"/>
        <rFont val="Sans"/>
      </rPr>
      <t xml:space="preserve">: </t>
    </r>
    <r>
      <rPr>
        <sz val="12"/>
        <color theme="1"/>
        <rFont val="Sans"/>
      </rPr>
      <t>Plan the use of analytics</t>
    </r>
  </si>
  <si>
    <t>The DWW risk assessment Data Analytics process can be structured into a 5-step process. This video focuses on what activities to perform in Step 1: Plan the use of analytics</t>
  </si>
  <si>
    <t>TDW86</t>
  </si>
  <si>
    <r>
      <t>DWW Risk Assessment Analytics - Step 2</t>
    </r>
    <r>
      <rPr>
        <sz val="12"/>
        <color rgb="FF000000"/>
        <rFont val="Sans"/>
      </rPr>
      <t xml:space="preserve">: </t>
    </r>
    <r>
      <rPr>
        <sz val="12"/>
        <color theme="1"/>
        <rFont val="Sans"/>
      </rPr>
      <t>Extract the data</t>
    </r>
  </si>
  <si>
    <t>The DWW risk assessment Data Analytics process can be structured into a 5-step process. This video focuses on what activities to perform in Step 2: Extract the data</t>
  </si>
  <si>
    <t>TDW87</t>
  </si>
  <si>
    <r>
      <t>DWW Risk Assessment Analytics - Step 3</t>
    </r>
    <r>
      <rPr>
        <sz val="12"/>
        <color rgb="FF000000"/>
        <rFont val="Sans"/>
      </rPr>
      <t xml:space="preserve">: </t>
    </r>
    <r>
      <rPr>
        <sz val="12"/>
        <color theme="1"/>
        <rFont val="Sans"/>
      </rPr>
      <t>Prepare the data for use</t>
    </r>
  </si>
  <si>
    <t>The DWW risk assessment Data Analytics process can be structured into a 5-step process. This video focuses on what activities to perform in Step 3: Prepare the data for use</t>
  </si>
  <si>
    <t>TDW88</t>
  </si>
  <si>
    <r>
      <t>DWW Risk Assessment Analytics - Step 4</t>
    </r>
    <r>
      <rPr>
        <sz val="12"/>
        <color rgb="FF000000"/>
        <rFont val="Sans"/>
      </rPr>
      <t xml:space="preserve">: </t>
    </r>
    <r>
      <rPr>
        <sz val="12"/>
        <color theme="1"/>
        <rFont val="Sans"/>
      </rPr>
      <t>Generate analytic visuals</t>
    </r>
  </si>
  <si>
    <t>The DWW risk assessment Data Analytics process can be structured into a 5-step process. This video focuses on what activities to perform in Step 4: Generate analytic visuals</t>
  </si>
  <si>
    <t>TDW89</t>
  </si>
  <si>
    <r>
      <t>DWW Risk Assessment Analytics - Step 5</t>
    </r>
    <r>
      <rPr>
        <sz val="12"/>
        <color rgb="FF000000"/>
        <rFont val="Sans"/>
      </rPr>
      <t xml:space="preserve">: </t>
    </r>
    <r>
      <rPr>
        <sz val="12"/>
        <color theme="1"/>
        <rFont val="Sans"/>
      </rPr>
      <t>Interpret the outputs &amp; document results</t>
    </r>
  </si>
  <si>
    <t xml:space="preserve">The DWW risk assessment Data Analytics process can be structured into a 5-step process. This video focuses on what activities to perform in Step 5: Interpret the outputs &amp; document </t>
  </si>
  <si>
    <t>TDW91</t>
  </si>
  <si>
    <t>Quick Reference Guide -  Content Updates in Audit Online</t>
  </si>
  <si>
    <t>This guide provides practical guidance on the content update process for Audit Online.</t>
  </si>
  <si>
    <t>TDW92</t>
  </si>
  <si>
    <t>RADC Conversations with Clients Booklet</t>
  </si>
  <si>
    <t>Using RADCs to complete audit work can lead to interesting and sometimes difficult client conversations. This guide will equip you with information to support you in those conversations. This booklet has been prepared for audit partners and their teams.</t>
  </si>
  <si>
    <t>Link to Booklet</t>
  </si>
  <si>
    <t>Member firms wanting to translate this document, are requested to contact qrawat@deloitte.co.uk for further information.</t>
  </si>
  <si>
    <t>TDW93</t>
  </si>
  <si>
    <t>Quick Reference Card - Diagnostics Quality Dashboards</t>
  </si>
  <si>
    <t>Learn about the new capabilities of the Diagnostics Quality Dashboards and how these will support you on your engagements.</t>
  </si>
  <si>
    <t>TDW95</t>
  </si>
  <si>
    <t>Industrial Products and Construction Over-Time Revenue Deloitte Way Workflow</t>
  </si>
  <si>
    <t>This module will help you to better understand the actions you need to take, to successfully implement the workflow on your engagements.</t>
  </si>
  <si>
    <t>TDW96</t>
  </si>
  <si>
    <t>Industrial Products and Construction Over-Time Revenue Substantive Testing Quick Reference Guide</t>
  </si>
  <si>
    <t>This Quick Reference Guide will help you understand the requirements for using the standardized substantive testing templates that are included with the industrial products and construction revenue over-time Deloitte Way Workflow.</t>
  </si>
  <si>
    <t>TDW97</t>
  </si>
  <si>
    <t xml:space="preserve">Transportation: Freight Revenue  Deloitte Way Workflow - Cut-off Testing
</t>
  </si>
  <si>
    <t xml:space="preserve">This module will help you to understand the actions you will need to take, to successfully address the cut-off risks of material misstatement relating to Transportation Freight Revenue.
</t>
  </si>
  <si>
    <t>TDW98</t>
  </si>
  <si>
    <t>Quick Reference Guide - File carryforward and create new from existing file</t>
  </si>
  <si>
    <t>Provides guidance on the key steps for carrying forward or copying your EMS engagement file in EMS, and highlights behaviours in the GRA and RADC Portal in Audit Online.</t>
  </si>
  <si>
    <t>TDW99</t>
  </si>
  <si>
    <t xml:space="preserve">Services Revenue Recognized Over Time Deloitte Way Workflow 
</t>
  </si>
  <si>
    <t xml:space="preserve">This module will help you identify the information we may obtain as audit evidence when substantively testing revenue in the services industry, specifically when the revenue is recognized over time.  This also includes tips for a successful completion of the Services Revenue Recognized Over Time GRA workflows.
</t>
  </si>
  <si>
    <t>TDW100</t>
  </si>
  <si>
    <t>Quick Reference Card - Generic DWW</t>
  </si>
  <si>
    <t>Provides an overview of the Generic DWW and the key considerations for successfully implementing this workflow on your engagements.</t>
  </si>
  <si>
    <t>TDW101</t>
  </si>
  <si>
    <t>FAQs - Estimates</t>
  </si>
  <si>
    <t>Provides answers to frequently asked questions on the accounting estimates content included within the Generic Guided Risk Assessment.</t>
  </si>
  <si>
    <t>TDW102</t>
  </si>
  <si>
    <t>Generic GRA: Interactive example</t>
  </si>
  <si>
    <t>This document highlights and demonstrates the key considerations for the identification and assessment of risk factors and RoMMs relating to accounting estimates, within the Generic Account Balance GRA.</t>
  </si>
  <si>
    <t>TDW103</t>
  </si>
  <si>
    <t>Getting started with the Income Tax Deloitte Way Workflow</t>
  </si>
  <si>
    <t>TDW104</t>
  </si>
  <si>
    <t>Quick Reference Card: Guided Risk Assessment - Content updates for PPE and Debt 2020</t>
  </si>
  <si>
    <t>This document will help you understand how the 2020 updates to the Property Plant and Equipment, and Debt DWWs will impact your GRAs in Audit Online.</t>
  </si>
  <si>
    <t>TDW105</t>
  </si>
  <si>
    <t>Getting started with the Banking Deloitte Way Workflows</t>
  </si>
  <si>
    <t xml:space="preserve">This module will help you understand the actions you need to take, to successfully implement The Deloitte Way on your Banking and Capital Markets engagements. </t>
  </si>
  <si>
    <t>TDW106</t>
  </si>
  <si>
    <t>RADC Portal Learning Guide</t>
  </si>
  <si>
    <t>This resource includes quick reference guidance and curated links to bitesize walkthrough videos covering key features and functionalities of the RADC Portal.</t>
  </si>
  <si>
    <t>TDW107</t>
  </si>
  <si>
    <t>RADC Execution Plan</t>
  </si>
  <si>
    <t>Video demonstration of key functionality within the RADC Execution Plan</t>
  </si>
  <si>
    <t>TDW108</t>
  </si>
  <si>
    <t>RADC Portal – v5.2 Enhancements</t>
  </si>
  <si>
    <t>Demonstration video of the key enhancements of v5.2 of RADC Portal</t>
  </si>
  <si>
    <t>TDW109</t>
  </si>
  <si>
    <t>Quick Reference Card - Stand Up Meetings</t>
  </si>
  <si>
    <t>Learn how to plan and run successful stand up meetings</t>
  </si>
  <si>
    <t>TDW110</t>
  </si>
  <si>
    <t>Quick Reference Card - Working in Sprints</t>
  </si>
  <si>
    <t>Understand how working in sprints can enhance your audit</t>
  </si>
  <si>
    <t>TDW111</t>
  </si>
  <si>
    <t>Quick Reference Card - Delegation</t>
  </si>
  <si>
    <t>Key considerations for delegation in an audit context</t>
  </si>
  <si>
    <t>TDW112</t>
  </si>
  <si>
    <t>Quick Reference Card - DWW Substantive Testing Templates</t>
  </si>
  <si>
    <t>Understand the key expectations for using Deloitte Way Workflow substantive testing templates</t>
  </si>
  <si>
    <t>TDW113</t>
  </si>
  <si>
    <t>Debrief Meeting Placemat</t>
  </si>
  <si>
    <t>Included suggested topics/areas and questions to guide your discussion and outcomes for your Debrief Meeting</t>
  </si>
  <si>
    <t>TDW114</t>
  </si>
  <si>
    <t>Audit Strategy Meeting Placemat</t>
  </si>
  <si>
    <t>Included suggested topics/areas and questions to guide your discussion and outcomes for your Audit Strategy Meeting</t>
  </si>
  <si>
    <t>TDW115</t>
  </si>
  <si>
    <t>Guide to Successful Debrief and Audit Strategy Meetings</t>
  </si>
  <si>
    <t xml:space="preserve">This document provides guidance on how to effectively run both of these meetings.  </t>
  </si>
  <si>
    <t>IFRS 9.1</t>
  </si>
  <si>
    <t>Financial assets - overview (IFRS 9)</t>
  </si>
  <si>
    <t xml:space="preserve">Classify financial assets under IFRS 9 and determine their measurement </t>
  </si>
  <si>
    <t>GAAL e-learning Catalog</t>
  </si>
  <si>
    <t>IFRS 9.2</t>
  </si>
  <si>
    <t>Financial assets - determining the business model (IFRS 9)</t>
  </si>
  <si>
    <t>Accounting / Financial Instruments</t>
  </si>
  <si>
    <t>Describe a business model is, the different types of business models and characteristics of those business models that are essential in the classification of financial assets under IFRS 9</t>
  </si>
  <si>
    <t>IFRS 9.3</t>
  </si>
  <si>
    <t>Financial assets - solely payments of principal and interest (IFRS 9)</t>
  </si>
  <si>
    <t>Assess whether an instrument has contractual cash flows that are solely payment of principal and interest</t>
  </si>
  <si>
    <t>IFRS 9.4</t>
  </si>
  <si>
    <t>Investments in equity instruments (IFRS 9)</t>
  </si>
  <si>
    <t>Classify investments in equity instruments under IFRS 9 and determine their measurement</t>
  </si>
  <si>
    <t>IFRS 9.5</t>
  </si>
  <si>
    <t>Financial liabilities (IFRS 9)</t>
  </si>
  <si>
    <t>Describe the key concepts relating to the classification and measurement of financial liabilities under IFRS 9</t>
  </si>
  <si>
    <t>IFRS 9.6</t>
  </si>
  <si>
    <t>Accounts receivable and contract assets (IFRS 9)</t>
  </si>
  <si>
    <t>Classify accounts receivables and contract assets under IFRS 9 and determine their measurement, including impairment considerations</t>
  </si>
  <si>
    <t>IFRS 9.7</t>
  </si>
  <si>
    <t>Loans, bonds, debentures and intercompany loan receivables (IFRS 9)</t>
  </si>
  <si>
    <t>Classify loans, bonds, debentures and intercompany loan receivables under IFRS 9 and determine their measurement, including impairment considerations</t>
  </si>
  <si>
    <t>IFRS 9.8</t>
  </si>
  <si>
    <t>Expected credit loss (ECL) overview (IFRS 9)</t>
  </si>
  <si>
    <t>Describe the expected credit loss model under IFRS 9, including scope and key concepts</t>
  </si>
  <si>
    <t>IFRS 9.9</t>
  </si>
  <si>
    <t>General overview of hedge accounting (IFRS 9)</t>
  </si>
  <si>
    <r>
      <t>Describe the basic principles of hedge accounting, with a focus on key terms and related mechanics associated with hedge accounting</t>
    </r>
    <r>
      <rPr>
        <b/>
        <sz val="12"/>
        <color theme="1"/>
        <rFont val="Sans"/>
      </rPr>
      <t xml:space="preserve"> </t>
    </r>
  </si>
  <si>
    <t>IFRS 9.10</t>
  </si>
  <si>
    <t>Hedge accounting - interest rate risk (IFRS 9)</t>
  </si>
  <si>
    <t>Identify the common scenarios associated with hedging against interest rate risk and apply the basics of fair value hedge accounting</t>
  </si>
  <si>
    <t>IFRS 9.11</t>
  </si>
  <si>
    <t>Hedge accounting - foreign currency risk (IFRS 9)</t>
  </si>
  <si>
    <t>Identify the common scenarios associated with hedging against foreign currency risk</t>
  </si>
  <si>
    <t>IFRS 9.12</t>
  </si>
  <si>
    <t>Hedge accounting – commodity price risk (IFRS 9)</t>
  </si>
  <si>
    <t>Identify the common scenarios associated with hedging against commodity price risk</t>
  </si>
  <si>
    <t>IFRS 9.13</t>
  </si>
  <si>
    <t>New possibilities with IFRS 9 hedge accounting (IFRS 9)</t>
  </si>
  <si>
    <t>Describe key changes from IAS 39 to highlight some of the most important benefits of adoption of IFRS 9</t>
  </si>
  <si>
    <t>IFRS 9.15</t>
  </si>
  <si>
    <t>Modification of financial instruments (IFRS 9)</t>
  </si>
  <si>
    <t xml:space="preserve">Describe the key modification requirements associated with IFRS 9, including accounting for the modification or exchange of financial liabilities that do not result in derecognition (Amendment issued by the IASB in October 2017) </t>
  </si>
  <si>
    <t>IFRS 9.16</t>
  </si>
  <si>
    <t>Financial Instrument Disclosures - Overview (IFRS 9)</t>
  </si>
  <si>
    <t>Describe the objective and scope of IFRS 7, including the classes of financial instruments and level of disclosures</t>
  </si>
  <si>
    <t>IFRS 9.17</t>
  </si>
  <si>
    <t>Financial Instrument Disclosures - Significance (IFRS 9)</t>
  </si>
  <si>
    <t>Describe the objective of IFRS 7 in the context of the significance of financial instruments</t>
  </si>
  <si>
    <t>IFRS 9.18</t>
  </si>
  <si>
    <t>Financial Instrument Disclosures - Nature and cause (IFRS 9)</t>
  </si>
  <si>
    <t xml:space="preserve">How to apply a model (based on control) to revenue transactions to determine when revenue should be recognized </t>
  </si>
  <si>
    <t>IFRS 9.19</t>
  </si>
  <si>
    <t>IFRS 9 Enhanced Audit Content Guide</t>
  </si>
  <si>
    <t>Use the IFRS 9 Guide on audit engagements to assist to effectively draft RoMMs and design the appropriate audit response</t>
  </si>
  <si>
    <t>IFRS 9.20</t>
  </si>
  <si>
    <t>Prepayment features with negative compensation (IFRS 9)</t>
  </si>
  <si>
    <t xml:space="preserve">Describe the accounting for prepayment features with negative compensation (Amendment issued by the IASB in October 2017) </t>
  </si>
  <si>
    <t>IFRS 9.21</t>
  </si>
  <si>
    <t>Classification &amp; Measurement, and Impairment: Intercompany loan receivables (IFRS 9)</t>
  </si>
  <si>
    <t>Classify intercompany loan receivables under IFRS 9 and determine their measurement, including impairment considerations</t>
  </si>
  <si>
    <t>IFRS 9.22</t>
  </si>
  <si>
    <t>Presentation of financial instruments (IFRS 9)</t>
  </si>
  <si>
    <r>
      <t>Describe the impact on the presentation of financial instruments in the profit or loss for those derivatives that fail own use</t>
    </r>
    <r>
      <rPr>
        <sz val="12"/>
        <color rgb="FF000000"/>
        <rFont val="Sans"/>
      </rPr>
      <t> </t>
    </r>
  </si>
  <si>
    <t>IFRS 9.23</t>
  </si>
  <si>
    <t>Green finance (IFRS 9)</t>
  </si>
  <si>
    <t>Describe the key considerations associated with green finance from the investors' perspective, including the four main types of green bonds, along with the accounting impact of the "green" element.</t>
  </si>
  <si>
    <t>IFRS 9.24</t>
  </si>
  <si>
    <t>Interest Rate Benchmark Reform (IFRS 9)</t>
  </si>
  <si>
    <t>Describe the amendments to IAS 39 Financial Instruments: Recognition and Measurement and IFRS 9 Financial Instruments regarding interbank offer rates.</t>
  </si>
  <si>
    <t>IFRS 15.1</t>
  </si>
  <si>
    <t>Scope considerations (IFRS 15)</t>
  </si>
  <si>
    <t>Accounting / Revenue</t>
  </si>
  <si>
    <t>Assess the applicability of IFRS 15 to customer contracts</t>
  </si>
  <si>
    <t>IFRS 15.2</t>
  </si>
  <si>
    <t>Identify the contract with the customer (IFRS 15)</t>
  </si>
  <si>
    <t xml:space="preserve">Identify a contract with a customer as per Step 1 of the five-step revenue model framework </t>
  </si>
  <si>
    <t>IFRS 15.3</t>
  </si>
  <si>
    <t>Contract combination (IFRS 15)</t>
  </si>
  <si>
    <t>Identify when multiple customer contracts must be combined and accounted for as a single contract</t>
  </si>
  <si>
    <t>IFRS 15.4</t>
  </si>
  <si>
    <t>Contract modifications (IFRS 15)</t>
  </si>
  <si>
    <t>Account for contract modifications</t>
  </si>
  <si>
    <t>IFRS 15.5</t>
  </si>
  <si>
    <t>Identifying performance obligations (IFRS 15)</t>
  </si>
  <si>
    <t xml:space="preserve">Identify performance obligations in a contract </t>
  </si>
  <si>
    <t>IFRS 15.6</t>
  </si>
  <si>
    <t>Warranties (IFRS 15)</t>
  </si>
  <si>
    <t>Account for the different warranty types under IFRS 15</t>
  </si>
  <si>
    <t>IFRS 15.7</t>
  </si>
  <si>
    <t>Non-refundable upfront fees (IFRS 15)</t>
  </si>
  <si>
    <t>Account for non-refundable up-front fees</t>
  </si>
  <si>
    <t>IFRS 15.8</t>
  </si>
  <si>
    <t>Assessing material rights (IFRS 15)</t>
  </si>
  <si>
    <t>Determine whether an option for additional goods or services represents a material right</t>
  </si>
  <si>
    <t>IFRS 15.9</t>
  </si>
  <si>
    <t>Loyalty programs (IFRS 15)</t>
  </si>
  <si>
    <t>Account for loyalty programs</t>
  </si>
  <si>
    <t>MP4</t>
  </si>
  <si>
    <t>Link</t>
  </si>
  <si>
    <t>IFRS 15.10</t>
  </si>
  <si>
    <t>Coupons and gift cards (IFRS 15)</t>
  </si>
  <si>
    <t>Account for coupons and gift cards</t>
  </si>
  <si>
    <t>IFRS 15.11</t>
  </si>
  <si>
    <t>Optional goods and services versus variable consideration (IFRS 15)</t>
  </si>
  <si>
    <t>Differentiate between an option to purchase additional goods or services and variable consideration</t>
  </si>
  <si>
    <t>IFRS 15.12</t>
  </si>
  <si>
    <t>Variable consideration (IFRS 15)</t>
  </si>
  <si>
    <t>Identify and account for variable consideration in a contract with a customer</t>
  </si>
  <si>
    <t>IFRS 15.13</t>
  </si>
  <si>
    <t>Significant financing component (IFRS 15)</t>
  </si>
  <si>
    <t>Identify and measure a significant financing component in a contract with a customer</t>
  </si>
  <si>
    <t>IFRS 15.14</t>
  </si>
  <si>
    <t xml:space="preserve"> Consideration payable to a customer (IFRS 15)</t>
  </si>
  <si>
    <r>
      <t>Account for consideration payable in a contract to a customer</t>
    </r>
    <r>
      <rPr>
        <b/>
        <i/>
        <sz val="12"/>
        <color theme="1"/>
        <rFont val="Sans"/>
      </rPr>
      <t xml:space="preserve"> </t>
    </r>
  </si>
  <si>
    <t>IFRS 15.15</t>
  </si>
  <si>
    <t>Non-cash consideration (IFRS 15)</t>
  </si>
  <si>
    <t xml:space="preserve">Account for non-cash consideration received from customers  </t>
  </si>
  <si>
    <t>IFRS 15.16</t>
  </si>
  <si>
    <t>Determination of stand-alone selling price (IFRS 15)</t>
  </si>
  <si>
    <t xml:space="preserve">Allocate the transaction price to the performance obligations using the stand-alone selling price </t>
  </si>
  <si>
    <t>IFRS 15.17</t>
  </si>
  <si>
    <t>Allocation of a discount (IFRS 15)</t>
  </si>
  <si>
    <t xml:space="preserve">Allocate discounts to performance obligations </t>
  </si>
  <si>
    <t>IFRS 15.18</t>
  </si>
  <si>
    <t>Concept of control: Determining when to recognize revenue (IFRS 15)</t>
  </si>
  <si>
    <t>IFRS 15.19</t>
  </si>
  <si>
    <t>Revenue recognized at a point in time (IFRS 15)</t>
  </si>
  <si>
    <t xml:space="preserve">Identify when to apply point in time revenue recognition and determine at which specific point in time it is appropriate to recognize revenue </t>
  </si>
  <si>
    <t>IFRS 15.20</t>
  </si>
  <si>
    <t>Measuring progress for revenue recognized over time (IFRS 15)</t>
  </si>
  <si>
    <t xml:space="preserve">Recognize revenue over time when a reasonable measure of progress is available </t>
  </si>
  <si>
    <t>IFRS 15.21</t>
  </si>
  <si>
    <t>Licensing - overview (IFRS 15)</t>
  </si>
  <si>
    <t>Account for licensing transactions</t>
  </si>
  <si>
    <t>IFRS 15.22</t>
  </si>
  <si>
    <t>Contract costs (IFRS 15)</t>
  </si>
  <si>
    <t>Account for contracts costs incurred in a contract with a customer</t>
  </si>
  <si>
    <t>IFRS 15.23</t>
  </si>
  <si>
    <t>Principal versus agent (IFRS 15)</t>
  </si>
  <si>
    <t>Determine whether an entity is acting as a principal or an agent</t>
  </si>
  <si>
    <t>IFRS 15.24</t>
  </si>
  <si>
    <t>IFRS 15 Disclosure requirements (IFRS 15)</t>
  </si>
  <si>
    <t>Apply the disclosure requirements of IFRS 15</t>
  </si>
  <si>
    <t>IFRS 15.26</t>
  </si>
  <si>
    <t>IFRS 15 Enhanced Audit Content Guide</t>
  </si>
  <si>
    <t>Use the IFRS 15 Guide on audit engagements to assist with drafting RoMMs and designing the appropriate audit response</t>
  </si>
  <si>
    <t>4.30</t>
  </si>
  <si>
    <t>IFRS 15.27</t>
  </si>
  <si>
    <t>Allocating variable consideration (IFRS 15)</t>
  </si>
  <si>
    <t>Determine how to allocate variable consideration between performance obligations</t>
  </si>
  <si>
    <t>IFRS 15.28</t>
  </si>
  <si>
    <t>Repurchase agreements - Forward contracts and call options (IFRS 15)</t>
  </si>
  <si>
    <t>Identify a repurchase agreement and summarize the accounting for forward contracts and call options</t>
  </si>
  <si>
    <t>IFRS 15.29</t>
  </si>
  <si>
    <t>Repurchase agreements - Put options (IFRS 15)</t>
  </si>
  <si>
    <t>Identify a repurchase agreement and summarize the accounting for put options</t>
  </si>
  <si>
    <t>IFRS 15.30</t>
  </si>
  <si>
    <t>Identification and presentation of contract assets, receivables, contract liabilities and refund liability (IFRS 15)</t>
  </si>
  <si>
    <t xml:space="preserve">Determine how to identify and present in accordance with IFRS 15 in the statement of financial position </t>
  </si>
  <si>
    <t>IFRS 15.31</t>
  </si>
  <si>
    <t>Consignment arrangements (IFRS 15)</t>
  </si>
  <si>
    <t>Determine how to identify a consignment arrangement and when to recognize revenue</t>
  </si>
  <si>
    <t>IFRS 15.32</t>
  </si>
  <si>
    <t>Bill-and-hold arrangements (IFRS 15)</t>
  </si>
  <si>
    <t>Identify when the customer has control as part of a bill and hold arrangement</t>
  </si>
  <si>
    <t>IFRS 15.33</t>
  </si>
  <si>
    <t>Customer acceptance clause (IFRS 15)</t>
  </si>
  <si>
    <t>Understand how customer acceptance should be considered when evaluating when a customer obtains control</t>
  </si>
  <si>
    <t>IFRS 15.34</t>
  </si>
  <si>
    <t>Customer’s unexercised rights – “breakage” (IFRS 15)</t>
  </si>
  <si>
    <t xml:space="preserve">Determine when and the amount of breakage is recognized as revenue </t>
  </si>
  <si>
    <t>IFRS 15.35</t>
  </si>
  <si>
    <t>Software as a Service (IFRS 15)</t>
  </si>
  <si>
    <t>Account for Software as a Service (SaaS) cloud computing arrangements from a service provider’s (or a supplier’s) perspective</t>
  </si>
  <si>
    <t>IFRS 16.1</t>
  </si>
  <si>
    <t>Identifying a lease - overview (IFRS 16)</t>
  </si>
  <si>
    <t>Accounting / Leases</t>
  </si>
  <si>
    <t>Identify when a contract contains or is a lease based on the lease definition and guidance</t>
  </si>
  <si>
    <t>GAAL E-learning Catalog</t>
  </si>
  <si>
    <t>IFRS 16.2</t>
  </si>
  <si>
    <t>Identifying a lease - identified asset (IFRS 16)</t>
  </si>
  <si>
    <t>Determine whether an identified asset exists (1st criteria for identifying a lease)</t>
  </si>
  <si>
    <t>IFRS 16.3</t>
  </si>
  <si>
    <t>Identifying a lease - right to control an identified asset (IFRS 16)</t>
  </si>
  <si>
    <t>Determine whether the customer has the right to obtain substantially all the economic benefits and has the right to direct the use of an identified asset (2nd criteria for identifying a lease)</t>
  </si>
  <si>
    <t>IFRS 16.4</t>
  </si>
  <si>
    <t>Lease term - overview (IFRS 16)</t>
  </si>
  <si>
    <t>Determine the lease term</t>
  </si>
  <si>
    <t>IFRS 16.5</t>
  </si>
  <si>
    <t>Lease term -enforceable rights and obligations (IFRS 16)</t>
  </si>
  <si>
    <t>Identify the enforceable period of a lease for purposes of determining the lease term</t>
  </si>
  <si>
    <t>IFRS 16.6</t>
  </si>
  <si>
    <t>Lease term - extension and termination options (IFRS 16)</t>
  </si>
  <si>
    <t>Assess and reassess extension and termination options in a lease for purposes of determining the lease term</t>
  </si>
  <si>
    <t>IFRS 16.7</t>
  </si>
  <si>
    <t>Lease payment overview for lessees (IFRS 16)</t>
  </si>
  <si>
    <t xml:space="preserve">Identify lease payments </t>
  </si>
  <si>
    <t>IFRS 16.8</t>
  </si>
  <si>
    <t>Variable lease payments for lessees (IFRS 16)</t>
  </si>
  <si>
    <t>Account for variable lease payments</t>
  </si>
  <si>
    <t>IFRS 16.9</t>
  </si>
  <si>
    <t>Initial measurement of  right-of-use asset and lease liability by lessees (IFRS 16)</t>
  </si>
  <si>
    <t>Account for a right-of-use asset and lease liability on initial recognition</t>
  </si>
  <si>
    <t>IFRS 16.10</t>
  </si>
  <si>
    <t>Discount rate for lessees (IFRS 16)</t>
  </si>
  <si>
    <t>Determine the appropriate discount rate to calculate the lease liability for lessees</t>
  </si>
  <si>
    <t>IFRS 16.11</t>
  </si>
  <si>
    <t>Subsequent measurement of right-of-use asset and lease liability by lessees (IFRS 16)</t>
  </si>
  <si>
    <t>Account for a right-of-use asset and lease liability after the lease commencement date</t>
  </si>
  <si>
    <t>IFRS 16.12</t>
  </si>
  <si>
    <t>Lessor accounting - modifications and subleases (IFRS 16)</t>
  </si>
  <si>
    <t>Account for lease modifications and subleases from a lessor perspective</t>
  </si>
  <si>
    <t>IFRS 16.13</t>
  </si>
  <si>
    <t>Scope and recognition exemptions (IFRS 16)</t>
  </si>
  <si>
    <t>Assess the applicability of IFRS 16 to contracts and apply the recognition exemptions</t>
  </si>
  <si>
    <t>IFRS 16.14</t>
  </si>
  <si>
    <t>IFRS 16 Enhanced audit content guide for lessees</t>
  </si>
  <si>
    <t>Use the IFRS 16 Enhanced Audit Content on audit engagements to assist with drafting RoMMs and designing the appropriate audit response</t>
  </si>
  <si>
    <t>4.13</t>
  </si>
  <si>
    <t>IFRS 16.15</t>
  </si>
  <si>
    <t>Disclosure requirements (IFRS 16)</t>
  </si>
  <si>
    <t>Apply the key disclosure requirements of IFRS 16</t>
  </si>
  <si>
    <t>IFRS 16.16</t>
  </si>
  <si>
    <t>Sale and leaseback transactions (IFRS 16)</t>
  </si>
  <si>
    <t>Account for sale and leaseback transactions</t>
  </si>
  <si>
    <t>IFRS 16.18</t>
  </si>
  <si>
    <t>Lease modifications for lessees (IFRS 16)</t>
  </si>
  <si>
    <t>Addresses how lessees account for lease modifications</t>
  </si>
  <si>
    <t>IFRS 16.19</t>
  </si>
  <si>
    <t>COVID-19 Related Rent Concessions (IFRS 16)</t>
  </si>
  <si>
    <t>Describes the COVID-19 Related Rent Concession amendment to IFRS 16 Leases</t>
  </si>
  <si>
    <t xml:space="preserve">IFRS-COVID </t>
  </si>
  <si>
    <t>Accounting / COVID-19</t>
  </si>
  <si>
    <t>Summarizes the key accounting considerations related to COVID-19</t>
  </si>
  <si>
    <t>GAAL e-learning catalog</t>
  </si>
  <si>
    <t>IAS 38.1</t>
  </si>
  <si>
    <t>Accounting for Cryptocurrencies</t>
  </si>
  <si>
    <t>Accounting / Other Accounting</t>
  </si>
  <si>
    <t>Describe cryptocurrencies and accounting for holders</t>
  </si>
  <si>
    <t>IAS 29.1</t>
  </si>
  <si>
    <t>Accounting in Hyperinflationary Economies</t>
  </si>
  <si>
    <t>Parent financial statements (not reporting in a hyperinflationary currency) accounting for foreign operations in a hyperinflationary economies.</t>
  </si>
  <si>
    <t>IAS 23.1</t>
  </si>
  <si>
    <t>Capitalization of borrowing costs</t>
  </si>
  <si>
    <t>Describe the definitions and principles regarding how and when borrowing costs are to be capitalized and how to deal with specific application issues.</t>
  </si>
  <si>
    <t>IAS 1.1</t>
  </si>
  <si>
    <t>Explain the difference between significant judgments in applying accounting standards versus accounting estimates, as well as the required disclosures for each in accordance with IAS 1</t>
  </si>
  <si>
    <t>IAS 1.2</t>
  </si>
  <si>
    <t>Summarize the factors to consider when evaluating the appropriate presentation and disclosure of supplier financing arrangements, including the impact on key metrics</t>
  </si>
  <si>
    <t>IAS 1.3</t>
  </si>
  <si>
    <t>Describe non-GAAP measures and our responsibility as auditors in relation to these measures when included in annual reports</t>
  </si>
  <si>
    <t>Definition of a Business (Amendments to IFRS 3)</t>
  </si>
  <si>
    <t>Identifying a business for the purposes of IFRS 3 Business Combinations</t>
  </si>
  <si>
    <t>This is on demand learning is an extract from the Closing Out 2020 webcast</t>
  </si>
  <si>
    <t>AE1</t>
  </si>
  <si>
    <t>Diagnostics Quality Dashboards - Sarah's story</t>
  </si>
  <si>
    <t>Audit Methodology</t>
  </si>
  <si>
    <t>Discover how the Diagnostics Quality Dashboards can support the auditor in obtaining quickly a status of the milestone's completion.</t>
  </si>
  <si>
    <t>AE2</t>
  </si>
  <si>
    <t>Diagnostics Quality Dashboards - Thomas' story</t>
  </si>
  <si>
    <t>Discover how the Diagnostics Quality Dashboards can support the auditor in getting an overview of key planning metrics.</t>
  </si>
  <si>
    <t>AE3</t>
  </si>
  <si>
    <t>Diagnostics Quality Dashboards - Nicolas' story</t>
  </si>
  <si>
    <t>Discover how the Diagnostics Quality Dashboards can support the auditor in identifying documentation exceptions.</t>
  </si>
  <si>
    <t>AE4</t>
  </si>
  <si>
    <t>Diagnostics Quality Dashboards - Lucy's story</t>
  </si>
  <si>
    <t>Discover how the Diagnostics Quality Dashboards can support the auditor in getting insights from peers on risk assessment.</t>
  </si>
  <si>
    <t>AE5</t>
  </si>
  <si>
    <t>EMS Quality Dashboards - Overview</t>
  </si>
  <si>
    <t>What are the EMS quality dashboards, how can you access them and how to make the best of them.</t>
  </si>
  <si>
    <t>AE8</t>
  </si>
  <si>
    <t>Audit Excellence 2018 - Risk Assessment</t>
  </si>
  <si>
    <t>Key reminders from 'Alex'</t>
  </si>
  <si>
    <t>AE9</t>
  </si>
  <si>
    <t>Audit Excellence 2018 - Internal Control</t>
  </si>
  <si>
    <t>AE10</t>
  </si>
  <si>
    <t>Audit Excellence 2018 - Management Override of Controls</t>
  </si>
  <si>
    <t>AE11</t>
  </si>
  <si>
    <t>Addressing management override of controls in EMS</t>
  </si>
  <si>
    <t>Audit Methodology, audit tools</t>
  </si>
  <si>
    <t>How to use EMS to document procedures to address management override of controls.</t>
  </si>
  <si>
    <t>AE12</t>
  </si>
  <si>
    <t>Documenting controls in EMS</t>
  </si>
  <si>
    <t>Demonstrate how to properly document controls in EMS including EMS functionalities relating to controls and key internal control considerations.</t>
  </si>
  <si>
    <t>AE13</t>
  </si>
  <si>
    <t>Cycle-Based Procedures: Key Concepts</t>
  </si>
  <si>
    <t>Covers the key concepts for performing cycle-based procedures</t>
  </si>
  <si>
    <t>AE14</t>
  </si>
  <si>
    <t>Cycle-Based Procedures: Process Overview</t>
  </si>
  <si>
    <t>Provides an overview of the process for performing cycle-based procedures</t>
  </si>
  <si>
    <t>AE15</t>
  </si>
  <si>
    <t>Cycle-Based Journal Entry Automation (Self-Service) Template Tutorial</t>
  </si>
  <si>
    <t>Step-by-step demo of how to utilize the cycle-based Journal Entry automation (self-service) template for performing Journal Entry Analysis.</t>
  </si>
  <si>
    <t>AE16</t>
  </si>
  <si>
    <t>Cycle-Based Functionality in Spotlight</t>
  </si>
  <si>
    <t>Focuses on the use of Spotlight to perform the journal entry analysis that is necessary, when planning to perform cycle-based procedures.</t>
  </si>
  <si>
    <t>TNS</t>
  </si>
  <si>
    <t>Global Audit and Assurance Experienced Assistant Learning Journey</t>
  </si>
  <si>
    <t>TNS Cura Journey</t>
  </si>
  <si>
    <t xml:space="preserve"> This journey includes targeted learning and resources to develop a deeper understanding of topics and content relevant to an Experienced Assistant working on an audit engagement.</t>
  </si>
  <si>
    <t>Various learning resources hosted in Cura</t>
  </si>
  <si>
    <t>Link to Cura Journey</t>
  </si>
  <si>
    <t xml:space="preserve">The journey includes mandatory e-learnings and non-mandatory learning content for completion after attending the Raise the Bar (either live or virtual) program. </t>
  </si>
  <si>
    <t>PON_A1</t>
  </si>
  <si>
    <t>Analytics success story #1 - winning a new engagement</t>
  </si>
  <si>
    <t>Analytics</t>
  </si>
  <si>
    <t xml:space="preserve">Describe how data analytics was used as part of an audit proposal. </t>
  </si>
  <si>
    <t>PON_A2</t>
  </si>
  <si>
    <t>Analytics success story #2 - saving time on risk assessment</t>
  </si>
  <si>
    <t xml:space="preserve">Describe how data analytics was used to save time on manual tasks and obtain more insight. </t>
  </si>
  <si>
    <t>PON_A3</t>
  </si>
  <si>
    <t>Analytics success story #3 - enhancing audit procedures</t>
  </si>
  <si>
    <t xml:space="preserve">Describe how data analytics was used to identify items for greater audit interest and focus the audit testing. </t>
  </si>
  <si>
    <t>PON_A4</t>
  </si>
  <si>
    <t>Spotlight - discover the PPE module</t>
  </si>
  <si>
    <t>Analytics, Audit Tools</t>
  </si>
  <si>
    <t>Identify the main analytics capabilities of Spotlight PPE module.</t>
  </si>
  <si>
    <t>PON_A5</t>
  </si>
  <si>
    <t>Spotlight - discover the AP module</t>
  </si>
  <si>
    <t>Identify the main analytics capabilities of Spotlight AP module.</t>
  </si>
  <si>
    <t>PON_A6</t>
  </si>
  <si>
    <t>Excel Analytics use case - import wizard</t>
  </si>
  <si>
    <t>Demonstrates how the import wizard function can be used in the audit to identify a fraud.</t>
  </si>
  <si>
    <t>PON_AM1</t>
  </si>
  <si>
    <t>Confidentiality essentials</t>
  </si>
  <si>
    <t>Identify key steps to prevent confidentiality breaches.</t>
  </si>
  <si>
    <t>PON_AM2</t>
  </si>
  <si>
    <t>Tests of Details Whiteboard</t>
  </si>
  <si>
    <t>What is a test of details and how to perform one.</t>
  </si>
  <si>
    <t>PON_AM3</t>
  </si>
  <si>
    <t>Substantive Analytical Procedures Whiteboard</t>
  </si>
  <si>
    <t>What is a substantive analytical procedure and how to perform one.</t>
  </si>
  <si>
    <t>PON_AM4</t>
  </si>
  <si>
    <t>Example of effective walkthrough</t>
  </si>
  <si>
    <t xml:space="preserve">This video demonstrate what an effective walkthrough looks like. </t>
  </si>
  <si>
    <t>PON_AM5</t>
  </si>
  <si>
    <t>Audit Quality Milestones - Key Reminders</t>
  </si>
  <si>
    <t>Reminders on the benefits of AQMs, activities to perform and related documentation.</t>
  </si>
  <si>
    <t>Audit Quality Milestones - Key Reminders - becurious (edcast.eu)</t>
  </si>
  <si>
    <t>LEV01</t>
  </si>
  <si>
    <t>Accessing and Viewing Common Tools</t>
  </si>
  <si>
    <t>This video demonstrates the various ways in which common tools can be accessed and viewed within Levvia working papers.</t>
  </si>
  <si>
    <t>LEV02</t>
  </si>
  <si>
    <t>LEV03</t>
  </si>
  <si>
    <t>Attaching Common Tools</t>
  </si>
  <si>
    <t>This video demonstrates the various ways in which common tools can be attached within Levvia working papers.</t>
  </si>
  <si>
    <t>LEV04</t>
  </si>
  <si>
    <t>Common Tool - Attachment</t>
  </si>
  <si>
    <t>This video demonstrates how to use this common tool to attach a file to a Levvia working paper, edit the attachment details, how to unlink the attachment and how to view the details of the attachment.</t>
  </si>
  <si>
    <t>LEV05</t>
  </si>
  <si>
    <t>LEV06</t>
  </si>
  <si>
    <t>LEV07</t>
  </si>
  <si>
    <t>Common Tool - Cross Reference</t>
  </si>
  <si>
    <t>LEV08</t>
  </si>
  <si>
    <t>Common Tool - Flag</t>
  </si>
  <si>
    <t>LEV09</t>
  </si>
  <si>
    <t>Common Tool - Review Note</t>
  </si>
  <si>
    <t>This video demonstrates how to use this common tool to create and edit Review Notes in Levvia. The video also demonstrates how to address, delete and view Review Notes within working papers.</t>
  </si>
  <si>
    <t>LEV10</t>
  </si>
  <si>
    <t>Common Tool - Tickmark</t>
  </si>
  <si>
    <t>This video demonstrates how to use this common tool to create, link and edit a Tickmark in Levvia. The video also demonstrates how to unlink, delete and view Tickmarks added to working papers.</t>
  </si>
  <si>
    <t>LEV11</t>
  </si>
  <si>
    <t>Creating a Custom ROMM, Custom Control and Custom Procedure</t>
  </si>
  <si>
    <t>This video demonstrates how to create a Custom ROMM, Custom Control and Custom Procedure in a Levvia working paper.</t>
  </si>
  <si>
    <t>LEV13</t>
  </si>
  <si>
    <t>Sign-offs</t>
  </si>
  <si>
    <t>This video demonstrates how to sign off a Levvia working paper as well as how to review and delete sign-offs.</t>
  </si>
  <si>
    <t>LEV14</t>
  </si>
  <si>
    <t>LEV15</t>
  </si>
  <si>
    <t>LEV16</t>
  </si>
  <si>
    <t>Specialists</t>
  </si>
  <si>
    <t>Global A&amp;A Auditor's Specialist Cura Journeys</t>
  </si>
  <si>
    <t>Specialist Curriculum Cura Journeys</t>
  </si>
  <si>
    <t>These journeys include GAAL mandatory learning requirements, discipline-specific courses, and additional resources for specialists participating on audit engagements.  Separate journeys for each specialist discipline (both foundational and annual update) have been created. For specialists who do not align with one of the nine specialist disciplines, general journeys have been created that are not discipline-specific.</t>
  </si>
  <si>
    <t>Global A&amp;A Channel – Specialists tab</t>
  </si>
  <si>
    <t>Note - the existing 2021 journeys have been maintained on Cura, but will be removed with the addition of the 2022 journeys. Please see the GAAL Specialist Curriculum — 2021 Cura Journeys: Implementation Guide included with the source materials on the GAAL e-learning catalog for further information.</t>
  </si>
  <si>
    <t>= New material not yet available</t>
  </si>
  <si>
    <t>= Updated material not yet available</t>
  </si>
  <si>
    <t>= New/updated material available</t>
  </si>
  <si>
    <t>The Assurance Learning Curriculum is available in a separate Excel Workbook.</t>
  </si>
  <si>
    <t>Please click here and access as per below screenshot -</t>
  </si>
  <si>
    <t>GAAL Mandatory Learning - Includes content mandated and owned by GAAL</t>
  </si>
  <si>
    <t>GAAL mandatory learning (DPM 3984)</t>
  </si>
  <si>
    <t>All levels 
(Assistant initial to partner)</t>
  </si>
  <si>
    <t>Assessment hours</t>
  </si>
  <si>
    <t>Assessment available</t>
  </si>
  <si>
    <t xml:space="preserve">Assessment DLMS course no. </t>
  </si>
  <si>
    <t>Assessment class ID</t>
  </si>
  <si>
    <t>Comments/
Alternate delivery options</t>
  </si>
  <si>
    <t>First year participating on an audit engagement</t>
  </si>
  <si>
    <t>Subsequent years</t>
  </si>
  <si>
    <t>Specialist Audit Foundations (SAF) (Note 1) - formerly NEW SPECIALISTS</t>
  </si>
  <si>
    <t>S101</t>
  </si>
  <si>
    <t>Yes (see note 1)</t>
  </si>
  <si>
    <t>S102</t>
  </si>
  <si>
    <t>S103</t>
  </si>
  <si>
    <t>S104</t>
  </si>
  <si>
    <t>S105</t>
  </si>
  <si>
    <t>S106</t>
  </si>
  <si>
    <t>S107</t>
  </si>
  <si>
    <t>22852 Policy: Controls over Audit Tools</t>
  </si>
  <si>
    <t>E-learning assessment is embedded within the e-learning and links to Learning.Net.</t>
  </si>
  <si>
    <t>Auditor's Specialist Excellence (Note 2) - formerly EXPERIENCED SPECIALISTS</t>
  </si>
  <si>
    <t>Yes (see note 2)</t>
  </si>
  <si>
    <t>US Specialist courses made available</t>
  </si>
  <si>
    <t>S301</t>
  </si>
  <si>
    <t>2020 Auditor's Specialist: Inspections and Audit Update</t>
  </si>
  <si>
    <t>GLAUDLN-247</t>
  </si>
  <si>
    <t>0001744261</t>
  </si>
  <si>
    <t>US course (i.e., not globalized) made available globally for member firm consideration. This course provides an overview of important matters for internal specialists participating in audit engagements in FY21. It covers the types and importance of inspections as well as leading practices observed from the 2020 inspection process. Additionally, it covers the impacts of COVID-19 on an audit engagement; how to prepare for transition to Omnia, the global audit platform; and the benefits of Omnia’s enhanced functionality. The course discusses the importance and impact of each of these topics to internal specialists participating on an audit engagement.  Note course is scheduled to discontinue within Saba on 16 Nov 2022.</t>
  </si>
  <si>
    <t>S302</t>
  </si>
  <si>
    <t>2021 Specialist Inspections and Hot Topics</t>
  </si>
  <si>
    <t>GLAUDLN-295</t>
  </si>
  <si>
    <t>0001829105</t>
  </si>
  <si>
    <t>US course (i.e., not globalized) made available globally for member firm consideration.  This course provides an overview of important matters for internal specialists participating in audit engagements in FY22. The course covers the types and importance of inspections as well as leading practices observed from the 2021 inspection process.  Topics addressed include:  1) Findings from the 2021 inspection cycle, including critical audit matters and independence; 2) leading practices for successful specialist integration; 3) audit documentation; 4) Deloitte Omnia; and 5) impact of ESG-related matters on audits.</t>
  </si>
  <si>
    <t>S303</t>
  </si>
  <si>
    <t>2022 Specialist: Inspections and Hot Topics</t>
  </si>
  <si>
    <t>If the US releases an Inspections and Hot Topics course in 2022, GAAL will make it available for member firm consideration.  This content will not be mandatory for specialists outside the US.</t>
  </si>
  <si>
    <t>Data and analytics specialists</t>
  </si>
  <si>
    <t>S401</t>
  </si>
  <si>
    <t>Data Extraction and Management</t>
  </si>
  <si>
    <t>Yes (for data and analytics specialists using Spotlight)</t>
  </si>
  <si>
    <t>Member firms should not deploy existing course materials until further notice.</t>
  </si>
  <si>
    <t>Actuarial specialists</t>
  </si>
  <si>
    <t>Yes (for actuaries auditing insurance/reinsurance contracts under IFRS 17)</t>
  </si>
  <si>
    <t>See "IFRS" tab herein for details on the IFRS 17 Insurance Contracts learning series</t>
  </si>
  <si>
    <t>Discipline-Specific content - Includes content mandated and/or recommended and owned at the discipline level, but is maintained here by GAAL for information purposes (Note 3)</t>
  </si>
  <si>
    <t>Contact for Materials</t>
  </si>
  <si>
    <t xml:space="preserve">Assessment DLMS   Course No. </t>
  </si>
  <si>
    <t>Information Technology (IT)</t>
  </si>
  <si>
    <t>IT Auditor's Specialist Foundational Curriculum - IT-specific content</t>
  </si>
  <si>
    <t>2022 IT Auditor's Specialist Foundational curriculum is expected to be communicated by June 2022.  For questions related to learning to be deployed until that time, please contact Brooks Castaneda &lt;bcastaneda@deloitte.com&gt;.</t>
  </si>
  <si>
    <t>IT Auditor's Specialist Annual Update - IT-specific content</t>
  </si>
  <si>
    <t>2022 IT Auditor's Specialist Annual Update curriculum is expected to be communicated by June 2022.</t>
  </si>
  <si>
    <t>Tax</t>
  </si>
  <si>
    <t>Tax Auditor's Specialist Annual Update Curriculum - Tax-specific content</t>
  </si>
  <si>
    <t>Tax Specialist Audit Update Course: Uncertain Tax Treatments</t>
  </si>
  <si>
    <t>Mandated by Specialist Discipline (see note 3)</t>
  </si>
  <si>
    <t>Debbie Vogel</t>
  </si>
  <si>
    <r>
      <t>Course being developed for global tax specialists outside the US.</t>
    </r>
    <r>
      <rPr>
        <b/>
        <sz val="12"/>
        <rFont val="Sans"/>
      </rPr>
      <t xml:space="preserve"> Completion will be mandated by Global Tax by 31 December 2022. </t>
    </r>
    <r>
      <rPr>
        <sz val="12"/>
        <rFont val="Sans"/>
      </rPr>
      <t xml:space="preserve"> </t>
    </r>
  </si>
  <si>
    <t>Further courses are currently being considered by Global Tax</t>
  </si>
  <si>
    <t>Data Analytics</t>
  </si>
  <si>
    <t>Notes: GAAL curriculum (DPM 3984)</t>
  </si>
  <si>
    <r>
      <t xml:space="preserve">1) </t>
    </r>
    <r>
      <rPr>
        <b/>
        <sz val="12"/>
        <rFont val="Sans"/>
      </rPr>
      <t xml:space="preserve">Specialist Audit Foundations (SAF) </t>
    </r>
    <r>
      <rPr>
        <sz val="12"/>
        <rFont val="Sans"/>
      </rPr>
      <t xml:space="preserve">courses must  be completed by </t>
    </r>
    <r>
      <rPr>
        <b/>
        <sz val="12"/>
        <rFont val="Sans"/>
      </rPr>
      <t>all internal specialists</t>
    </r>
    <r>
      <rPr>
        <sz val="12"/>
        <rFont val="Sans"/>
      </rPr>
      <t xml:space="preserve"> who participate on an audit by performing audit procedures to assist in obtaining or evaluating audit evidence for the </t>
    </r>
    <r>
      <rPr>
        <u/>
        <sz val="12"/>
        <rFont val="Sans"/>
      </rPr>
      <t xml:space="preserve">first time </t>
    </r>
    <r>
      <rPr>
        <sz val="12"/>
        <rFont val="Sans"/>
      </rPr>
      <t>and have not previously completed these courses (or their equivalents).  This requirement is applicable irrespective of the time spent on audit engagements.</t>
    </r>
  </si>
  <si>
    <r>
      <t xml:space="preserve">2) </t>
    </r>
    <r>
      <rPr>
        <b/>
        <sz val="12"/>
        <rFont val="Sans"/>
      </rPr>
      <t xml:space="preserve">Auditor's Specialist Excellence (Spec-Ex) </t>
    </r>
    <r>
      <rPr>
        <sz val="12"/>
        <rFont val="Sans"/>
      </rPr>
      <t xml:space="preserve">courses are required to be completed by </t>
    </r>
    <r>
      <rPr>
        <b/>
        <sz val="12"/>
        <rFont val="Sans"/>
      </rPr>
      <t>all internal specialists</t>
    </r>
    <r>
      <rPr>
        <sz val="12"/>
        <rFont val="Sans"/>
      </rPr>
      <t xml:space="preserve"> who have</t>
    </r>
    <r>
      <rPr>
        <u/>
        <sz val="12"/>
        <rFont val="Sans"/>
      </rPr>
      <t xml:space="preserve"> completed the Specialist Audit Foundations (SAF) courses (or their equivalents) in a previous year* </t>
    </r>
    <r>
      <rPr>
        <sz val="12"/>
        <rFont val="Sans"/>
      </rPr>
      <t xml:space="preserve">and who continue to participate on an audit by performing audit procedures to assist in obtaining or evaluating audit evidence in the current year.   This requirement is applicable irrespective of the time spent on audit engagements. 
</t>
    </r>
    <r>
      <rPr>
        <i/>
        <sz val="12"/>
        <rFont val="Sans"/>
      </rPr>
      <t xml:space="preserve">*this assumes that SAF courses are completed in compliance with GAAL policies and communicated deadlines. </t>
    </r>
  </si>
  <si>
    <t>Notes: Discipline-specific curriculum</t>
  </si>
  <si>
    <r>
      <t xml:space="preserve">3) </t>
    </r>
    <r>
      <rPr>
        <b/>
        <sz val="12"/>
        <rFont val="Sans"/>
      </rPr>
      <t xml:space="preserve">Discipline-specific </t>
    </r>
    <r>
      <rPr>
        <sz val="12"/>
        <rFont val="Sans"/>
      </rPr>
      <t xml:space="preserve">courses include audit-related content released globally for internal specialists who participate on an audit by performing audit procedures to assist in obtaining or evaluating audit evidence by specific specialist disciplines (e.g., Tax, IT). Unless otherwise noted, these courses are developed and owned by the specialist discipline and are </t>
    </r>
    <r>
      <rPr>
        <b/>
        <sz val="12"/>
        <rFont val="Sans"/>
      </rPr>
      <t>not considered part of the mandatory specialist learning requirements under DPM 3984</t>
    </r>
    <r>
      <rPr>
        <sz val="12"/>
        <rFont val="Sans"/>
      </rPr>
      <t>. (They may, however, be mandated by global specialist disciplines).</t>
    </r>
  </si>
  <si>
    <t>Click here for Auditor's Specialist Learning - Frequently Asked Questions.</t>
  </si>
  <si>
    <t xml:space="preserve">Essential learning units designed to equip participants with the basic skills and knowledge required to perform their role. </t>
  </si>
  <si>
    <t>Mandated by Specialist Discipline</t>
  </si>
  <si>
    <t>Learning units that cover audit-related topics specific to a specialist discipline that are mandated for auditor's specialists within that discipline.</t>
  </si>
  <si>
    <t>New column</t>
  </si>
  <si>
    <t>Mandatory learning</t>
  </si>
  <si>
    <t>LU ~</t>
  </si>
  <si>
    <t xml:space="preserve">Title </t>
  </si>
  <si>
    <t xml:space="preserve">Program </t>
  </si>
  <si>
    <t>ADC Analyst</t>
  </si>
  <si>
    <t>ADC Analyst Next****</t>
  </si>
  <si>
    <t>ADC Senior Analyst</t>
  </si>
  <si>
    <t xml:space="preserve">Team Leader (including rotators) </t>
  </si>
  <si>
    <t>ADC Experienced hire</t>
  </si>
  <si>
    <t>ADC Analyst Support Services - exemptions**</t>
  </si>
  <si>
    <t xml:space="preserve">LU Status </t>
  </si>
  <si>
    <t xml:space="preserve">LU Available on </t>
  </si>
  <si>
    <t>Planned LU update for 2022</t>
  </si>
  <si>
    <t>Assessment Status</t>
  </si>
  <si>
    <t xml:space="preserve">Assessment available </t>
  </si>
  <si>
    <t>Minutes</t>
  </si>
  <si>
    <t xml:space="preserve">e-learning DLMS Course no. </t>
  </si>
  <si>
    <t xml:space="preserve">Assessment </t>
  </si>
  <si>
    <t xml:space="preserve">Assessment Hours </t>
  </si>
  <si>
    <t>Assessment DLMS Course no.</t>
  </si>
  <si>
    <t>Timing of delivery</t>
  </si>
  <si>
    <t>Link to learning materials</t>
  </si>
  <si>
    <t>Link to source files</t>
  </si>
  <si>
    <t xml:space="preserve">Comments/ Alternate delivery options </t>
  </si>
  <si>
    <t>Column1</t>
  </si>
  <si>
    <t>ADC Analyst and ADC Analyst Next (experienced ADC Analyst)</t>
  </si>
  <si>
    <t>AST001</t>
  </si>
  <si>
    <t>Starting Your Journey Program V20 - SYJ (not including eLearning) - see next tab for details***</t>
  </si>
  <si>
    <t xml:space="preserve">Starting Your Journey </t>
  </si>
  <si>
    <t>No, but some recommended depending on role</t>
  </si>
  <si>
    <t>Some - see next tab</t>
  </si>
  <si>
    <t>GLB4629</t>
  </si>
  <si>
    <t xml:space="preserve">Induction program designed to be run in induction phase for ADC Analyst </t>
  </si>
  <si>
    <t>SharePoint</t>
  </si>
  <si>
    <t>Prerequisite for Excel sessions,  Analytics Toolbar add-in needs to be installed. 
Starting Your Journey virtual delivery is now available on SharePoint (See Link to content)</t>
  </si>
  <si>
    <t xml:space="preserve">E-learning assessment is embedded within the e-learning </t>
  </si>
  <si>
    <t>Should be completed during Starting Your Journey(before live work requests)</t>
  </si>
  <si>
    <t>https://sabacloud.deloitteresources.com/Saba/Web_spf/E103PRD0001/common/leclassview/dowbt-0001736701</t>
  </si>
  <si>
    <t>Source files available in GAAL learning catalog</t>
  </si>
  <si>
    <t>Business Chemistry - Find Your Style</t>
  </si>
  <si>
    <t>Pre-work to be completed before Professionalism and Teaming SYJ221</t>
  </si>
  <si>
    <t xml:space="preserve">https://businesschemistry.deloitte.com/ </t>
  </si>
  <si>
    <t xml:space="preserve">Replaces the previously retired course on SABA UKX-BC </t>
  </si>
  <si>
    <t>Should be completed during ADC initial learning (before live work requests)</t>
  </si>
  <si>
    <t>https://sabacloud.deloitteresources.com/Saba/Web_spf/E103PRD0001/common/ledetail/GLB2244</t>
  </si>
  <si>
    <t>Independence Policy Awareness</t>
  </si>
  <si>
    <t>https://sabacloud.deloitteresources.com/Saba/Web_spf/E103PRD0001/common/leclassview/dowbt-01664149</t>
  </si>
  <si>
    <t xml:space="preserve">From GAAL audit new hire curriculum. Coordinate with local Director of Independence. </t>
  </si>
  <si>
    <t>https://sabacloud.deloitteresources.com/Saba/Web_spf/E103PRD0001/common/leclassview/dowbt-01623176</t>
  </si>
  <si>
    <t>Member firms have the option to take either version. If you have US-based learners (or others requiring this), then they need (want) the CPE (continuing professional education) credits and should take that option. That CPE version will count for 1.0 CPE credits.  Please also note - One should take either "With Final Exam" or "Without Final Exam" course, but not both. No-one who has completed the old version should be required to complete either of the new versions as the content has not changed.</t>
  </si>
  <si>
    <t>EMS The Basics (Y@D216e)</t>
  </si>
  <si>
    <t>Exempt unless using EMS</t>
  </si>
  <si>
    <t>https://sabacloud.deloitteresources.com/Saba/Web_spf/E103PRD0001/common/ledetail/cours000000000629736</t>
  </si>
  <si>
    <t>From GAAL audit new hire curriculum</t>
  </si>
  <si>
    <t>Exempt unless using Excel Analytics</t>
  </si>
  <si>
    <t>https://sabacloud.deloitteresources.com/Saba/Web_spf/E103PRD0001/app/shared;spf-url=common%2Fledetail%2FGLB4102</t>
  </si>
  <si>
    <t>From GAAL audit new hire curriculum. 'Prerequisite for Excel Analytics Challenge.  Analytics Toolbar add-in needs to be installed.</t>
  </si>
  <si>
    <t>AST121</t>
  </si>
  <si>
    <t>Audit Support Team: Sampling and Substanive Procedures</t>
  </si>
  <si>
    <t>Exempt</t>
  </si>
  <si>
    <t>GL-AUD-0000317055</t>
  </si>
  <si>
    <t>0001824159</t>
  </si>
  <si>
    <t xml:space="preserve">Should be completed during ADC second year. This course can be completed early. </t>
  </si>
  <si>
    <t>https://sabacloud.deloitteresources.com/Saba/Web_spf/E103PRD0001/common/ledetail/GL-AUD-0000317055</t>
  </si>
  <si>
    <t>Source files on SharePoint</t>
  </si>
  <si>
    <t>Soure files will be added on SharePoint</t>
  </si>
  <si>
    <t>ADC122</t>
  </si>
  <si>
    <t>Audit Support Team: Assertions Deep Dive</t>
  </si>
  <si>
    <t>GL-AUD-0000317372</t>
  </si>
  <si>
    <t>0001824511</t>
  </si>
  <si>
    <t>https://sabacloud.deloitteresources.com/Saba/Web_spf/E103PRD0001/common/leclassview/dowbt-0001824511</t>
  </si>
  <si>
    <t>ADC123</t>
  </si>
  <si>
    <t>Audit Support Team: Accounting Trail Setter</t>
  </si>
  <si>
    <t>GL-AUD-0000317386</t>
  </si>
  <si>
    <t>ADC Senior Analyst and ADC Team Leader</t>
  </si>
  <si>
    <t>AST100</t>
  </si>
  <si>
    <t>Achieving Your Leadership Potential Program (AYLP)</t>
  </si>
  <si>
    <t xml:space="preserve">Achieving Your Leadership Potential </t>
  </si>
  <si>
    <t>Yes (if applicable)</t>
  </si>
  <si>
    <t xml:space="preserve">Complete within 12 months of starting team leader role </t>
  </si>
  <si>
    <t>This is the live in-person version of this content, and a virtual version is also available in the same location, based on the same content.</t>
  </si>
  <si>
    <t>Pre-work to be completed as part of AST100</t>
  </si>
  <si>
    <t>https://sabacloud.deloitteresources.com/Saba/Web_spf/E103PRD0001/common/leclassview/dowbt-01661366</t>
  </si>
  <si>
    <t>AST101</t>
  </si>
  <si>
    <t xml:space="preserve">Performing an RADC hot check </t>
  </si>
  <si>
    <t>AST 101</t>
  </si>
  <si>
    <t>TBC</t>
  </si>
  <si>
    <t>Source files for assessment available on 31 Jul 2022</t>
  </si>
  <si>
    <t>This is the live in-person version of this content, and a virtual version is also available in the same location, based on the same content</t>
  </si>
  <si>
    <t>AST102</t>
  </si>
  <si>
    <t xml:space="preserve">Personal productivity, time management and well-being </t>
  </si>
  <si>
    <t>AST103</t>
  </si>
  <si>
    <t>Building trust based relationships and Communication with confidence</t>
  </si>
  <si>
    <t>Please note that this course does include a video, and the source file for this is available at this link - https://deloitteuk.sharefile.com/home/shared/fo641b6e-d0d6-4c01-a0bc-b92d542017f7. However, for facilitators, the video link is included and it can be played directly. This video (and much of the content) originated from the GAAL program - Your Role As a Senior – so if you have specific local translation or supplementation needs, please connect with your member firm learning team who may already have been through the process.</t>
  </si>
  <si>
    <t>AST104</t>
  </si>
  <si>
    <t>Using the Team Leader Toolkit (name TBC)</t>
  </si>
  <si>
    <t>TBC - expected self-study, with coach support</t>
  </si>
  <si>
    <t>DWW learning*</t>
  </si>
  <si>
    <t>AST200</t>
  </si>
  <si>
    <t xml:space="preserve">Auditing Trade Accounts Receivable </t>
  </si>
  <si>
    <t>Yes (as included in SYJ program)</t>
  </si>
  <si>
    <t xml:space="preserve">N/A </t>
  </si>
  <si>
    <t xml:space="preserve">Now - Updated
</t>
  </si>
  <si>
    <t>AST200a</t>
  </si>
  <si>
    <t>GL-AUD-0000323776</t>
  </si>
  <si>
    <t>0001832456</t>
  </si>
  <si>
    <t>AST201</t>
  </si>
  <si>
    <t xml:space="preserve">Auditing Property, Plant and Equipment </t>
  </si>
  <si>
    <t xml:space="preserve">Now
</t>
  </si>
  <si>
    <t>AST201a</t>
  </si>
  <si>
    <t>GL-AUD-0000324763</t>
  </si>
  <si>
    <t>0001833720</t>
  </si>
  <si>
    <t>AST202</t>
  </si>
  <si>
    <t>Auditing Cash</t>
  </si>
  <si>
    <t>GLB4841</t>
  </si>
  <si>
    <t>01695623</t>
  </si>
  <si>
    <t>Selection is mandatory as specified and timing at centre discretion. However, it is required at an individual level for completing work requests on the ABCOTD.</t>
  </si>
  <si>
    <t>AST203</t>
  </si>
  <si>
    <t>Auditing Accounts Payable</t>
  </si>
  <si>
    <t>AST204</t>
  </si>
  <si>
    <t>Auditing Investments in Debt and Equity Securities</t>
  </si>
  <si>
    <t>Source files for assessment available upon release of assessment</t>
  </si>
  <si>
    <t>AST205</t>
  </si>
  <si>
    <t>Auditing Cost of Sales and Operating Expenses</t>
  </si>
  <si>
    <t>AST205 - Cost of Sales</t>
  </si>
  <si>
    <t>GLB4917 (Cost of Sales)</t>
  </si>
  <si>
    <t>01722053</t>
  </si>
  <si>
    <t>AST205 - Operating Expense</t>
  </si>
  <si>
    <t>AST206</t>
  </si>
  <si>
    <t>Auditing Payroll Expense and Related Accruals</t>
  </si>
  <si>
    <t>GLB4900</t>
  </si>
  <si>
    <t>01708807</t>
  </si>
  <si>
    <t>AST208</t>
  </si>
  <si>
    <t>Auditing Debt (2020)</t>
  </si>
  <si>
    <t>AST210</t>
  </si>
  <si>
    <t>Auditing Ship &amp; Bill Revenue</t>
  </si>
  <si>
    <t>GLB4644</t>
  </si>
  <si>
    <t>01647446</t>
  </si>
  <si>
    <t>AST211</t>
  </si>
  <si>
    <t>Auditing Loans Receivable and the Associated Interest Income</t>
  </si>
  <si>
    <t>AST212</t>
  </si>
  <si>
    <t xml:space="preserve">Audit Support Team: Auditing Banking and Capital Markets Revenue – Trade Commissions </t>
  </si>
  <si>
    <t>GLB4634</t>
  </si>
  <si>
    <t>https://sabacloud.deloitteresources.com/Saba/Web_spf/E103PRD0001/app/shared;spf-url=common%2Fleclassview%2Fdowbt-01642405</t>
  </si>
  <si>
    <t>AST213</t>
  </si>
  <si>
    <t>Audit Support Team: Auditing Oil and Gas Revenue (Upstream and Midstream)</t>
  </si>
  <si>
    <t>GLB4632</t>
  </si>
  <si>
    <t>https://sabacloud.deloitteresources.com/Saba/Web_spf/E103PRD0001/common/leclassview/dowbt-01641315</t>
  </si>
  <si>
    <t>AST214</t>
  </si>
  <si>
    <t>Audit Support Team: Auditing Media Revenue</t>
  </si>
  <si>
    <t>GLB4643</t>
  </si>
  <si>
    <t>https://sabacloud.deloitteresources.com/Saba/Web_spf/E103PRD0001/common/ledetail/GLB4643</t>
  </si>
  <si>
    <t>AST215</t>
  </si>
  <si>
    <t>Audit Support Team: Auditing Telecommunications Revenue</t>
  </si>
  <si>
    <t>GLB4640</t>
  </si>
  <si>
    <t>https://sabacloud.deloitteresources.com/Saba/Web_spf/E103PRD0001/common/ledetail/GLB4640</t>
  </si>
  <si>
    <t>AST216</t>
  </si>
  <si>
    <t>Audit Support Team: Auditing Real Estate Rental and Related Revenue</t>
  </si>
  <si>
    <t>GLB4642</t>
  </si>
  <si>
    <t>https://sabacloud.deloitteresources.com/Saba/Web_spf/E103PRD0001/common/leclassview/dowbt-01647423</t>
  </si>
  <si>
    <t>AST217</t>
  </si>
  <si>
    <r>
      <t>Audit Support Team : Auditing Point of Sale Revenue</t>
    </r>
    <r>
      <rPr>
        <sz val="12"/>
        <color theme="1"/>
        <rFont val="Calibri"/>
        <family val="2"/>
      </rPr>
      <t xml:space="preserve"> and Gift Card Liability</t>
    </r>
  </si>
  <si>
    <t>GLB4753</t>
  </si>
  <si>
    <t>Timing at RADCs discretion based on DWW needs</t>
  </si>
  <si>
    <t>https://sabacloud.deloitteresources.com/Saba/Web_spf/E103PRD0001/common/leclassview/dowbt-0001670283</t>
  </si>
  <si>
    <t>AST218</t>
  </si>
  <si>
    <t>Auditing Inventory</t>
  </si>
  <si>
    <t>e-learning and Facilitator led</t>
  </si>
  <si>
    <t xml:space="preserve">Use this link (https://flip.deloitte.com/library/3e79fbda-c845-46ca-ad50-c5d4cb513eae) for quick access to Digital Pre-learning </t>
  </si>
  <si>
    <t>AST219</t>
  </si>
  <si>
    <t>Auditing using the Generic DWW</t>
  </si>
  <si>
    <t>Facilitator led</t>
  </si>
  <si>
    <t>AST250</t>
  </si>
  <si>
    <t>Multi-step Selection - For RADCs</t>
  </si>
  <si>
    <t xml:space="preserve">N/A for the on Demand module </t>
  </si>
  <si>
    <t xml:space="preserve">Brainshark </t>
  </si>
  <si>
    <t>AST220</t>
  </si>
  <si>
    <t>Auditing Lease Liabilities and Right-of-Use Assets</t>
  </si>
  <si>
    <t>AST221</t>
  </si>
  <si>
    <t>Auditing Accrued Expenses and Other Liabilities</t>
  </si>
  <si>
    <t>GL-AUD-0000254922</t>
  </si>
  <si>
    <t>https://sabacloud.deloitteresources.com/Saba/Web_spf/E103PRD0001/common/ledetail/GL-AUD-0000254922</t>
  </si>
  <si>
    <t>AST222</t>
  </si>
  <si>
    <t>Auditing Transportation Revenue - Freight</t>
  </si>
  <si>
    <t>GLB4980</t>
  </si>
  <si>
    <t>https://sabacloud.deloitteresources.com/Saba/Web_spf/E103PRD0001/common/leclassview/dowbt-0001748649</t>
  </si>
  <si>
    <t>AST223</t>
  </si>
  <si>
    <t xml:space="preserve">Auditing Services Revenue - Recognized at a Point in Time and Over Time </t>
  </si>
  <si>
    <t>GL-AUD-0000258526</t>
  </si>
  <si>
    <t>https://sabacloud.deloitteresources.com/Saba/Web_spf/E103PRD0001/common/ledetail/GL-AUD-0000258526</t>
  </si>
  <si>
    <t>AST224</t>
  </si>
  <si>
    <t>Auditing Contract Assets and Contract Liabilities</t>
  </si>
  <si>
    <t>GL-AUD-0000260437</t>
  </si>
  <si>
    <t>https://sabacloud.deloitteresources.com/Saba/Web_spf/E103PRD0001/common/ledetail/GL-AUD-0000260437</t>
  </si>
  <si>
    <t>AST225</t>
  </si>
  <si>
    <t>Auditing Banking and Securities - Deposits</t>
  </si>
  <si>
    <t>Link to learning materials available on 10 Dec 21</t>
  </si>
  <si>
    <t>AST226</t>
  </si>
  <si>
    <t>Auditing Technology Revenue – Subscription</t>
  </si>
  <si>
    <t>GL-AUD-0000292464</t>
  </si>
  <si>
    <t>https://sabacloud.deloitteresources.com/Saba/Web_spf/E103PRD0001/common/leclassview/dowbt-0001793974</t>
  </si>
  <si>
    <t>AST227</t>
  </si>
  <si>
    <t>Auditing Media Revenue – Content Licensing and Consumer Products</t>
  </si>
  <si>
    <t>GL-AUD-0000292365</t>
  </si>
  <si>
    <t>https://sabacloud.deloitteresources.com/Saba/Web_spf/E103PRD0001/common/leclassview/dowbt-0001793901</t>
  </si>
  <si>
    <t>Complete only if relevant for Centre (not needed for testing template work under the Deloitte Way)</t>
  </si>
  <si>
    <t>https://sabacloud.deloitteresources.com/Saba/Web_spf/E103PRD0001/common/ledetail/cours000000000629743</t>
  </si>
  <si>
    <t xml:space="preserve">Creating a Process Flow Diagram </t>
  </si>
  <si>
    <t>https://sabacloud.deloitteresources.com/Saba/Web_spf/E103PRD0001/common/ledetail/GLB4091</t>
  </si>
  <si>
    <t>https://sabacloud.deloitteresources.com/Saba/Web_spf/E103PRD0001/common/leclassview/dowbt-00865639</t>
  </si>
  <si>
    <t>New (for this curriculum)</t>
  </si>
  <si>
    <t>None</t>
  </si>
  <si>
    <t xml:space="preserve"> E-learning assessment is embedded within the e-learning - 'GLAUDLN-20</t>
  </si>
  <si>
    <t xml:space="preserve">
https://sabacloud.deloitteresources.com/Saba/Web_spf/E103PRD0001/common/leclassview/dowbt-01514428</t>
  </si>
  <si>
    <t>From GAAL technical curriculum</t>
  </si>
  <si>
    <t>AST510</t>
  </si>
  <si>
    <t>ADC Technical Excellence 2022</t>
  </si>
  <si>
    <t>c. 960</t>
  </si>
  <si>
    <t>c. 16</t>
  </si>
  <si>
    <t>To deliver in calendar year 2022</t>
  </si>
  <si>
    <t>AST411</t>
  </si>
  <si>
    <t>More of the Task pilot learning v21</t>
  </si>
  <si>
    <t>Yes (as applicable), except rotators</t>
  </si>
  <si>
    <t>Provided directly to pilot participants</t>
  </si>
  <si>
    <t>AST412</t>
  </si>
  <si>
    <t>More of the Task learning v22</t>
  </si>
  <si>
    <t>To align with launch</t>
  </si>
  <si>
    <t>c. 480</t>
  </si>
  <si>
    <t>c. 8</t>
  </si>
  <si>
    <t xml:space="preserve">Support Services </t>
  </si>
  <si>
    <t>AST600</t>
  </si>
  <si>
    <t>ADC Support Services - Introduction</t>
  </si>
  <si>
    <t>AST601</t>
  </si>
  <si>
    <t>ADC Support Services - Concluding</t>
  </si>
  <si>
    <t>The learning is mandatory for 2021 onwards for ADC Audit Analysts and ADC Senior Audit Analysts who will be required to complete the listed Support Services requests. 
ADCs are however recommended to consider deployment of this content in 2020, particularly to individuals with little or no experience previously of delivering these requests.</t>
  </si>
  <si>
    <t>AST602</t>
  </si>
  <si>
    <t>ADC Support Services - Planning</t>
  </si>
  <si>
    <t>Levvia Learning  - Note - no updates are shown, but depending on outcome of Levvia v3 scope, updates may be made for 30 June 2022</t>
  </si>
  <si>
    <t>AST700 v21</t>
  </si>
  <si>
    <t>The Deloitte Way for VSAs for RADCs - Introduction to Levvia</t>
  </si>
  <si>
    <t>The Deloitte Way for VSAs for RADCs</t>
  </si>
  <si>
    <t>Before completing any work on Levvia.</t>
  </si>
  <si>
    <t>Practitioners that have previously completed this learning and worked on Levvia v1 engagements do not need to re-take this learning.</t>
  </si>
  <si>
    <t>AST701 v21</t>
  </si>
  <si>
    <t>The Deloitte Way for VSAs for RADCs - Levvia Transition Lab</t>
  </si>
  <si>
    <t>Before completing any work on Levvia file transitions from EMS.</t>
  </si>
  <si>
    <t>AST702 v21</t>
  </si>
  <si>
    <t>The Deloitte Way for VSAs for RADCs - Substantive testing in Levvia</t>
  </si>
  <si>
    <t>After completing Introduction to Levvia, but before completing any substantive testing work in Levvia.</t>
  </si>
  <si>
    <t>Omnia Learning (Important Note: Further to the below, there is a suite of on-demand learning resources, which includes Quick Reference Guides, Leading Practices, and in-platform Guided Tours, which are expected to be used in the flow of work)</t>
  </si>
  <si>
    <t>AST800</t>
  </si>
  <si>
    <t>Deloittte Omnia v4 transition</t>
  </si>
  <si>
    <t xml:space="preserve">Facilitator Learning </t>
  </si>
  <si>
    <t>Legend</t>
  </si>
  <si>
    <r>
      <rPr>
        <b/>
        <sz val="12"/>
        <color theme="1"/>
        <rFont val="Calibri"/>
        <family val="2"/>
      </rPr>
      <t>Comments and footnotes</t>
    </r>
    <r>
      <rPr>
        <sz val="12"/>
        <color theme="1"/>
        <rFont val="Calibri"/>
        <family val="2"/>
      </rPr>
      <t>:
- If you need access to the SharePoint site to access the content in the links, please contact Rhea Wood (rhwood@deloitte.co.uk). 
- For links to the GAAL curriculum site, please contact Sid Soni (sisoni@deloitte.com). 
- For all other queries, please contact Colin Mandy (cmandy@deloitte.co.uk).</t>
    </r>
  </si>
  <si>
    <t xml:space="preserve">Mandatory if applicable </t>
  </si>
  <si>
    <t>Mandatory as applicable- this content can be delivered as determined by the local RADC (in combination with its associated MF as applicable). DWW learning for a particular account balance is required learning before completion of that template, but not all RADC team members need to work on all templates.</t>
  </si>
  <si>
    <t>* For ADC DWW learning modules, all known releases relevant to ADCs as at December 2021 have been included in this curriculum chart. Updates to DWW learning are likely only to be made as a result of continuous improvement of DWWs and where this is the case, the curriculum chart will be updated and a communication will be made.</t>
  </si>
  <si>
    <t>Elective</t>
  </si>
  <si>
    <t>** ADC practitioners solely working on Support Services i.e. not performing any Deloitte Way Workflow procedures (for example entirely focused on confirmations) are entitled to some exemptions as noted in this column and on the SYJ Program tab.</t>
  </si>
  <si>
    <t>Content already available</t>
  </si>
  <si>
    <t>*** Comments and guidance to support ADC Audit Analysts who do not join with a large group or where ADCs are looking at alternative scheduling options:
- Mandatory learning requirements are communicated separately, but based on this chart. Learning is expected to be delivered within the learning year.</t>
  </si>
  <si>
    <t>Content not yet released</t>
  </si>
  <si>
    <t>- Provided the learning units themselves are delivered as written, the program can be modularized and delivered in a way to meet your needs. This means there are options for delivery beyond the provided agenda (although note that the provided agenda has been crafted to create a balanced learning experience).</t>
  </si>
  <si>
    <t>Updated materials not yet released (but previous version is available)</t>
  </si>
  <si>
    <t>- Contact the GAAL team if you wish to discuss your plans in more detail and wish to explore alternative delivery approaches.</t>
  </si>
  <si>
    <t>**** ADC Analyst Next, or Experienced ADC Analyst is equivalent to ADC Analyst 2 for ADCs that use that terminology. This level is equivalent to second year ADC Analysts not promoted to ADC Senior Analyst. If ADC practitioners are promoted to ADC Senior Analyst after one year (so they are never at Experienced ADC Analyst level), then this content would still be mandatory for them.</t>
  </si>
  <si>
    <t>Course title</t>
  </si>
  <si>
    <t>Grade</t>
  </si>
  <si>
    <t>Length (hrs)</t>
  </si>
  <si>
    <t>Requirement and Timing</t>
  </si>
  <si>
    <t>Direct link to Brainshark</t>
  </si>
  <si>
    <t>Link to Source Files</t>
  </si>
  <si>
    <t>Planned release date</t>
  </si>
  <si>
    <t>Notes</t>
  </si>
  <si>
    <t>PON1</t>
  </si>
  <si>
    <t>DWW template fundamentals learning</t>
  </si>
  <si>
    <t>Video demonstrating the basic general format, logic, flow and content of the DWW templates</t>
  </si>
  <si>
    <t>All</t>
  </si>
  <si>
    <t>21 minutes</t>
  </si>
  <si>
    <t>Video</t>
  </si>
  <si>
    <t>Learning completed at point of need</t>
  </si>
  <si>
    <t>Coming soon</t>
  </si>
  <si>
    <t>https://www.brainshark.com/deloittegl/vu?pi=zGQzHHW7dzUDTWz0</t>
  </si>
  <si>
    <t>This point of need resource video includes fundamental principles that are still applicable; however, the templates have been updated since release of this video. The Brainshark link to the video has been included here as the fundamentals of the video are still applicable to DWW templates. The updated point of need resource is expected by 14 January.</t>
  </si>
  <si>
    <t>PON6</t>
  </si>
  <si>
    <t>DWW Investments (Debt &amp; Equity Securities) fundamentals learning</t>
  </si>
  <si>
    <t>Video demonstrating basic Investments (Debt &amp; Equity Securities) theory and template outline and walkthrough</t>
  </si>
  <si>
    <t>20 minutes</t>
  </si>
  <si>
    <t xml:space="preserve">Learning completed at point of need </t>
  </si>
  <si>
    <t>https://www.brainshark.com/deloittegl/vu?pi=zHhzuZ5nWzUnAGz0</t>
  </si>
  <si>
    <t xml:space="preserve">The point of need resource for this module is being updated. A Brainshark link to the existing PON video as the theory is still relevant; however, the template has since been updated. The updated point of need resource is expected by 14 January. </t>
  </si>
  <si>
    <t>PON7</t>
  </si>
  <si>
    <t>DWW Cost of Goods Sold learning</t>
  </si>
  <si>
    <t>Video demonstrating basic theory of the Cost of Goods Sold balance and template outline and walkthrough</t>
  </si>
  <si>
    <t>23 minutes</t>
  </si>
  <si>
    <t>https://www.brainshark.com/deloittegl/vu?pi=zGyzsfI3HzUnAGz0</t>
  </si>
  <si>
    <t>PON9</t>
  </si>
  <si>
    <t>DWW Payroll Liability and Expense</t>
  </si>
  <si>
    <t>Video demonstrating basic theory of the Payroll Liability and Expense balance and template outline and walkthrough</t>
  </si>
  <si>
    <t>27 minutes</t>
  </si>
  <si>
    <t>https://www.brainshark.com/deloittegl/vu?pi=zGtzEXEAuzUnAGz0</t>
  </si>
  <si>
    <t>PON11</t>
  </si>
  <si>
    <t>DWW Revenue S&amp;B</t>
  </si>
  <si>
    <t>Video demonstrating basic theory of the Revenue Ship &amp; Bill balance and template outline and walkthrough</t>
  </si>
  <si>
    <t>33 minutes</t>
  </si>
  <si>
    <t>https://www.brainshark.com/deloittegl/vu?pi=zGZzy4ADRzUnAGz0</t>
  </si>
  <si>
    <t>PON12</t>
  </si>
  <si>
    <t>DWW Cash Fundaments learning</t>
  </si>
  <si>
    <t>Video demonstrating basic theory of the Cash balance and template outline and walkthrough</t>
  </si>
  <si>
    <t>22 minutes</t>
  </si>
  <si>
    <t>https://www.brainshark.com/1/player/deloittegl?pi=zHbzLQqfOzUnAGz0&amp;r3f1=241e60333f326a78287619732926207e336279197d333b242232747a0366242a327e34687859&amp;fb=0</t>
  </si>
  <si>
    <t>PON13</t>
  </si>
  <si>
    <t>DWW Property, Plant, &amp; Equipment (General) fundamentals learning</t>
  </si>
  <si>
    <t>Video demonstrating basic theory of the PPE balance and template outline and walkthrough</t>
  </si>
  <si>
    <t>37 minutes</t>
  </si>
  <si>
    <t>https://www.brainshark.com/1/player/deloittegl?pi=zHdz1thQgzUnAGz0&amp;r3f1=3d07792a262b7361316f006a303f39672a7b6000642a223d3b2b6d631a7f3d332b672d716140&amp;fb=0</t>
  </si>
  <si>
    <t>DWW Accounts Payable fundamentals learning</t>
  </si>
  <si>
    <t>Video demonstrating basic theory of the Accounts Payable balance and template outline and walkthrough</t>
  </si>
  <si>
    <t>39 minutes</t>
  </si>
  <si>
    <t>https://www.brainshark.com/1/player/deloittegl?pi=zHRznEXaMzUnAGz0&amp;r3f1=af95ebb8b4b9e1f3a3fd92f8a2adabf5b8e9f292f6b8b0afa9b9fff188edafa1b9f5bfe3f3d2&amp;fb=0</t>
  </si>
  <si>
    <t>PON14</t>
  </si>
  <si>
    <t>DWW Trade Accounts Receivable</t>
  </si>
  <si>
    <t>Point of need resource demonstrating the theory of the Trade Accounts Receivable balance</t>
  </si>
  <si>
    <t>The point of need resource is expected to be released 14 January.</t>
  </si>
  <si>
    <t>PON15</t>
  </si>
  <si>
    <t>DWW Operating Expenses</t>
  </si>
  <si>
    <t>Point of need resource demonstrating the theory of the Operating Expensebalance</t>
  </si>
  <si>
    <r>
      <t>Watch this video and complete the imbedded exercise to understand the fundamentals of multi-step selection and how to complete multi-step sample selection in the DWW substantive testing templates.</t>
    </r>
    <r>
      <rPr>
        <sz val="12"/>
        <color rgb="FF000000"/>
        <rFont val="Calibri"/>
        <family val="2"/>
      </rPr>
      <t xml:space="preserve"> </t>
    </r>
  </si>
  <si>
    <t>25 minutes</t>
  </si>
  <si>
    <t>https://cognia.deloitteresources.com/#/app/solution/0901ff8181e2a619</t>
  </si>
  <si>
    <t>https://www.brainshark.com/1/player/deloittegl?pi=zFpzHk5mzGNmKz0&amp;r3f1=90aad4878b86decc9cc2adc79d9294ca87d6cdadc9878f909686c0ceb7d2909e86ca80dccced&amp;fb=0</t>
  </si>
  <si>
    <t>PON16</t>
  </si>
  <si>
    <t>Audit Support Team: Auditing Media Revenue - Content and Consumer Products Licensing - Step-by-Step guide</t>
  </si>
  <si>
    <t>Step-by-step guide in PPT walking through the template for each specific topic</t>
  </si>
  <si>
    <t>Varies</t>
  </si>
  <si>
    <t>PPT</t>
  </si>
  <si>
    <t>PON17</t>
  </si>
  <si>
    <t>Audit Support Team: Auditing Technology Revenue - Subscription - Step-by-Step guide</t>
  </si>
  <si>
    <t>PON18</t>
  </si>
  <si>
    <t>Audit Support Team: Auditing Services Revenue - Step-by-Step guide</t>
  </si>
  <si>
    <t>PON19</t>
  </si>
  <si>
    <t>Audit Support Team: Auditing Transportation Revenue - Freight - Step-by-Step guide</t>
  </si>
  <si>
    <t>PON20</t>
  </si>
  <si>
    <t>Audit Support Team: Auditing Point of Sale Revenue and Gift Card Liability - Step-by-Step guide</t>
  </si>
  <si>
    <t>PON21</t>
  </si>
  <si>
    <t>Audit Support Team: Oil and Gas Revenue - Upstream and Midstream - Step-by-Step guide</t>
  </si>
  <si>
    <t>PON22</t>
  </si>
  <si>
    <t>Audit Support Team: Banking and Capital Markets - Revenue - Trade Comissions - Step-by-Step guide</t>
  </si>
  <si>
    <t>PON23</t>
  </si>
  <si>
    <t>Audit Support Team: Auditing Media Revenue - Step-by-Step guide</t>
  </si>
  <si>
    <t>PON24</t>
  </si>
  <si>
    <t>Audit Support Team: Auditing Real Estate Rental and Related Revenue - Step-by-Step guide</t>
  </si>
  <si>
    <t>*PON = Point Of Need (i.e. not tracked or mandatory - accessible when needed)</t>
  </si>
  <si>
    <t>Please note - New updates are colored in Green</t>
  </si>
  <si>
    <t>Date</t>
  </si>
  <si>
    <t>Curriculum</t>
  </si>
  <si>
    <t>LU number</t>
  </si>
  <si>
    <t>LU name</t>
  </si>
  <si>
    <t>What has changed</t>
  </si>
  <si>
    <t>On Demand</t>
  </si>
  <si>
    <t>Updated the version number and the link to Brainshark</t>
  </si>
  <si>
    <t>Updated the Comments section</t>
  </si>
  <si>
    <t>Updated columns C, R, T, and U for rows 24-30, added row 21, updated cell C31</t>
  </si>
  <si>
    <t>Updated course availability, version, and deleted comment</t>
  </si>
  <si>
    <t>Removed "Retire" from column A</t>
  </si>
  <si>
    <t>Updated availability</t>
  </si>
  <si>
    <t>Updated Assessment DLMS Course Number, Assessment Class ID, and Link to GAAL Catalog</t>
  </si>
  <si>
    <t>ADC</t>
  </si>
  <si>
    <t>Course released in December</t>
  </si>
  <si>
    <t>Course release date updated</t>
  </si>
  <si>
    <t>Digging Deeper: Ant-Fraud Program &amp; Controls and Audit Responses to Fraud Risks</t>
  </si>
  <si>
    <t>Header date changed</t>
  </si>
  <si>
    <t>Course included in Deloitte Levvia Learning section. Materials are included in S@D portal.</t>
  </si>
  <si>
    <t>Course added as a line item</t>
  </si>
  <si>
    <t>Included a line item in row 84 and updated cells "Z" and "AA" in row 127</t>
  </si>
  <si>
    <t>Course final assessment released</t>
  </si>
  <si>
    <t>Updated comment in cell A91</t>
  </si>
  <si>
    <t>Updated comment in cell A92</t>
  </si>
  <si>
    <t>Updated link to materials</t>
  </si>
  <si>
    <t>Updated course name</t>
  </si>
  <si>
    <t>Updated Comment</t>
  </si>
  <si>
    <t>Course Added</t>
  </si>
  <si>
    <t>Added accounting estimates pre-work on rows 178-180</t>
  </si>
  <si>
    <t xml:space="preserve">IAS 37 Onerous contracts  </t>
  </si>
  <si>
    <t>Changed course name</t>
  </si>
  <si>
    <t>Course release date and comment updated</t>
  </si>
  <si>
    <t>GL-AUD-0000334150</t>
  </si>
  <si>
    <t>0001844728</t>
  </si>
  <si>
    <t>Course released</t>
  </si>
  <si>
    <t>22852 Policy: Controls over Audit Tools (2022)</t>
  </si>
  <si>
    <t>GLAUDLN-303</t>
  </si>
  <si>
    <t>0001845000</t>
  </si>
  <si>
    <t>The DLMS Course ID and Class ID have changed from the previous version of the course (DLMS Course # GLAUDLN-129).</t>
  </si>
  <si>
    <t>Course released and related details updated</t>
  </si>
  <si>
    <t>Updated the LU Status to green, updated the link to GAAL Learning Catalog, Changed the version to V21</t>
  </si>
  <si>
    <t>Updated mandatory learning status from Field Senior Next to Partner</t>
  </si>
  <si>
    <t>As a result of changes to the DTTL AAM 29600 Evaluate Audit Results, Including Misstatements, this eLearning is applicable for all levels from Field Senior Next through to Partner.  This eLearning will sit within the Experienced Senior: Take the Lead milestone program on a go forward basis, but for the current year, it is mandatory for all levels from Field Senior Next through to Partner.</t>
  </si>
  <si>
    <t>Professional Skepticism in Practice</t>
  </si>
  <si>
    <t>TE535e</t>
  </si>
  <si>
    <t xml:space="preserve">What’s new in Deloitte Omnia </t>
  </si>
  <si>
    <t>G250EL</t>
  </si>
  <si>
    <t>The Deloitte Way for VSAs for Engagement Leaders</t>
  </si>
  <si>
    <t>Yes 
(if applicable and not completed G250)</t>
  </si>
  <si>
    <t xml:space="preserve">This program is specifically designed for engagement leaders of Tier 4 VSA engagements executed in Deloitte Levvia for the first time. 
This program provides member firms with options for upskilling Engagement Leaders - it is not mandatory for member firms to deploy this content.  Engagement leaders will need to attend either this program or the more detailed, “hands-on” program: G250 The Deloitte Way for VSAs. If engagement leaders attended G250 in the past they do not need to attend this course.    
This program is not designed for and should not be delivered to other engagement team members. </t>
  </si>
  <si>
    <t>The Deloitte Way for VSAs: What's new in Deloitte Levvia</t>
  </si>
  <si>
    <t>Mandatory for practitioners who have performed audits in Deloitte Levvia prior to the September 2022 release of Deloitte Levvia.</t>
  </si>
  <si>
    <t>TE530 3e</t>
  </si>
  <si>
    <t>TE530 4e</t>
  </si>
  <si>
    <t>Assurance Readiness</t>
  </si>
  <si>
    <t>Course removed</t>
  </si>
  <si>
    <t>Course title changed</t>
  </si>
  <si>
    <t>TBD by MF (see comments)</t>
  </si>
  <si>
    <t>Delivery method updated</t>
  </si>
  <si>
    <t>Course Removed</t>
  </si>
  <si>
    <t>LU number, availability date, delivery method, and cells U71, V71, W71, X71, Y71, and Z71 updated</t>
  </si>
  <si>
    <t>Course duration updated and cells U72, V72, W72, X72, Y72, and Z72 updated</t>
  </si>
  <si>
    <t>Course availability date, assessment availability date, and assessment hours updated</t>
  </si>
  <si>
    <t>Course duration updated</t>
  </si>
  <si>
    <t xml:space="preserve">- Member firms may choose to deploy this learning to audit practitioners at the Assistant Initial level. However, this is not mandatory.  A version of the Jump In program which incorporates in Deloitte Omnia will be made available to member firms in August 2022.
- This learning unit is not mandatory for Deloitte Omnia Accelerators </t>
  </si>
  <si>
    <t>New course</t>
  </si>
  <si>
    <t>Course availability date updated, comments updated</t>
  </si>
  <si>
    <t>Course availability updated</t>
  </si>
  <si>
    <t>Course name changed, course availability date, course duration, and course comments updated</t>
  </si>
  <si>
    <t>Operating Segments</t>
  </si>
  <si>
    <t>Updated March 2022.</t>
  </si>
  <si>
    <t>Update and name change</t>
  </si>
  <si>
    <t>Data Preparation Program</t>
  </si>
  <si>
    <t>Updated LU title and availability date</t>
  </si>
  <si>
    <t>Updated the LU availability date</t>
  </si>
  <si>
    <t>Replaced all non-functioning links to GAAL Learning Catalog and e-Learning Catalog with functioning links</t>
  </si>
  <si>
    <t>GL-AUD-0000339674</t>
  </si>
  <si>
    <t>0001851828</t>
  </si>
  <si>
    <t>GL-AUD-0000342748</t>
  </si>
  <si>
    <t>0001855000</t>
  </si>
  <si>
    <t>GL-AUD-0000342245</t>
  </si>
  <si>
    <t>0001854679</t>
  </si>
  <si>
    <t>GL-AUD-0000341362</t>
  </si>
  <si>
    <t>0001853483</t>
  </si>
  <si>
    <t>Course availability, hours, learning links, assessment details, and comment updated</t>
  </si>
  <si>
    <t>Course availability, hours, learning links, and assessment details updated</t>
  </si>
  <si>
    <t>Virtual classroom or live</t>
  </si>
  <si>
    <t xml:space="preserve">
GL-AUD-0000339721</t>
  </si>
  <si>
    <t>0001851899</t>
  </si>
  <si>
    <t>0001855693  </t>
  </si>
  <si>
    <t>0001854876</t>
  </si>
  <si>
    <t>0001855838</t>
  </si>
  <si>
    <t>Refer to the Implementation Guidance for important information regarding delivery options depending on local circumstances.</t>
  </si>
  <si>
    <t>Updated Class ID</t>
  </si>
  <si>
    <t>Updated course availability, course hours, and delivery method</t>
  </si>
  <si>
    <t xml:space="preserve">Updated course availability, delivery method, assessment details, link to catalog, and version </t>
  </si>
  <si>
    <t xml:space="preserve">Updated course availability, delivery method, assessment details, comment, link to catalog, and version </t>
  </si>
  <si>
    <t>Updated course availability, e-learning DLMS course number, and Class ID</t>
  </si>
  <si>
    <t>GL-AUD-0000280662</t>
  </si>
  <si>
    <t xml:space="preserve">- This program is only applicable for Deloitte Omnia Accelerators.
- The learning materials for the April 2022 release are designed to be used with the v3 learning environment in Deloitte Omnia.
- This program will be updated for Deloitte Omnia v4 and released when the v4 learning environment becomes available, which is expected in June 2022. </t>
  </si>
  <si>
    <t>Release of program materials. Release date for the related Final Assessment has been updated.</t>
  </si>
  <si>
    <t>Updated course availability</t>
  </si>
  <si>
    <t>Updated assessment availability date</t>
  </si>
  <si>
    <t xml:space="preserve">    IFRS 9 Short term receivables</t>
  </si>
  <si>
    <t xml:space="preserve">    IFRS 17 Applying guidance for insurance contracts issued</t>
  </si>
  <si>
    <r>
      <t>The Hot topics/common pitfalls series consists of elective learning modules designed to improve an auditor’s accounting knowledge on individual hot topics or common pitfalls for FY22 (i.e., specific topics within IFRS 15, IFRS 9,</t>
    </r>
    <r>
      <rPr>
        <sz val="12"/>
        <color rgb="FFFF0000"/>
        <rFont val="Sans"/>
      </rPr>
      <t xml:space="preserve"> </t>
    </r>
    <r>
      <rPr>
        <sz val="12"/>
        <color theme="1"/>
        <rFont val="Sans"/>
      </rPr>
      <t>IFRS 17,</t>
    </r>
    <r>
      <rPr>
        <sz val="12"/>
        <color rgb="FFFF0000"/>
        <rFont val="Sans"/>
      </rPr>
      <t xml:space="preserve"> </t>
    </r>
    <r>
      <rPr>
        <sz val="12"/>
        <rFont val="Sans"/>
      </rPr>
      <t>IAS 36, IAS 37, IFRS 13, IAS 32, and IFRS 16). Each member firm/geography is required to consult internally and mandate discrete topics accordingly based on implementation guidance provided.</t>
    </r>
  </si>
  <si>
    <t>Added course on row 166</t>
  </si>
  <si>
    <t>Added course on row 167</t>
  </si>
  <si>
    <t>IFRS 9 Short term receivables</t>
  </si>
  <si>
    <t>IFRS 17 Applying guidance for insurance contracts issued</t>
  </si>
  <si>
    <t>GL-AUD-0000344161</t>
  </si>
  <si>
    <t>0001856102</t>
  </si>
  <si>
    <t xml:space="preserve">- The learning materials for the March 2022 release are designed to be used with the v3 learning environment in Deloitte Omnia.
- These materials will be updated later in 2022 for use with the v4 learning environment when this becomes available. This is not expected to be before June 2022.
- Member firms may choose to deploy this program to audit practitioners at the Assistant Initial level. However, this is not mandatory.  A version of the Jump In program, which incorporates Deloitte Omnia will be made available to member firms in August 2022.
- This learning should be deployed to Experienced Hires (where possible).  We are looking at alternative options for Experienced Hires for late 2022.  </t>
  </si>
  <si>
    <t>Release of updated course.</t>
  </si>
  <si>
    <t>Release date has been updated.</t>
  </si>
  <si>
    <t>Release of program materials.</t>
  </si>
  <si>
    <t>Coming Soon</t>
  </si>
  <si>
    <t>GL-AUD-0000347208</t>
  </si>
  <si>
    <t xml:space="preserve"> 0001860188</t>
  </si>
  <si>
    <t>-Although this ETBL is not mandatory due to the complexity of tracking ETBL completion, member firms are expected to deploy this ETBL to all engagement teams transitioning to Deloitte Omnia this year. 
- This ETBL is not applicable to engagements that have already transitioned to Deloitte Omnia (as part of the v3 limited deployment).
- Member firms may choose to include other engagement team members in this ETBL (if they will be involved in transition activities).</t>
  </si>
  <si>
    <t>Release of ETBL materials.</t>
  </si>
  <si>
    <t>DO203e</t>
  </si>
  <si>
    <t>Release of e-learning in Saba.</t>
  </si>
  <si>
    <t>Deloitte Omnia Accelerator Program Final Assessment</t>
  </si>
  <si>
    <t>Release of final assessment in Saba + source materials.</t>
  </si>
  <si>
    <t>DO211e</t>
  </si>
  <si>
    <t>What's new in Deloitte Omnia (April 2022)</t>
  </si>
  <si>
    <t>Release of e-learning in Saba + source materials.</t>
  </si>
  <si>
    <t>Specialist Audit Foundations:  Introduction to Auditing (2022)</t>
  </si>
  <si>
    <t>Specialist Audit Foundations:  Professional Responsibilities (2022)</t>
  </si>
  <si>
    <t>Specialist Audit Foundations:  Risk Assessment (2022)</t>
  </si>
  <si>
    <t>Specialist Audit Foundations:  Involvement of Specialists on Audits (2022)</t>
  </si>
  <si>
    <t>Specialist Audit Foundations:  Concluding and Reporting Responsibilities (2022)</t>
  </si>
  <si>
    <t>Specialist Audit Foundations:  Effective Audit Documentation (2022)</t>
  </si>
  <si>
    <t>S101-S106</t>
  </si>
  <si>
    <t>Specialist Audit Foundations series</t>
  </si>
  <si>
    <t>Updated course availability and course names for all courses in the series; updated course durations for S102 and S103</t>
  </si>
  <si>
    <t>Updated link and course availability</t>
  </si>
  <si>
    <t>GL-AUD-0000342551</t>
  </si>
  <si>
    <t>0001854849</t>
  </si>
  <si>
    <t>Course duration excludes pre-work (50 minutes) and optional content (30 minutes).</t>
  </si>
  <si>
    <t>30/08/2022</t>
  </si>
  <si>
    <t>Update release date changed from June to August</t>
  </si>
  <si>
    <t>Added "update" and LU release date changed</t>
  </si>
  <si>
    <t>GL-AUD-0000348338</t>
  </si>
  <si>
    <t>0001862217</t>
  </si>
  <si>
    <t>Final assessment released</t>
  </si>
  <si>
    <t>Deloitte Omnia Experience Final Assessment</t>
  </si>
  <si>
    <t>yes</t>
    <phoneticPr fontId="148" type="noConversion"/>
  </si>
  <si>
    <t>Provide an estimated availability date and course hours, and assement details</t>
    <phoneticPr fontId="45" type="noConversion"/>
  </si>
  <si>
    <t>Provide an estimated availability date and course hours, and assement details, and delete the comment.</t>
    <phoneticPr fontId="45" type="noConversion"/>
  </si>
  <si>
    <t>Update the course hours</t>
    <phoneticPr fontId="45" type="noConversion"/>
  </si>
  <si>
    <t>Provide an estimated availability date and course hours</t>
    <phoneticPr fontId="45" type="noConversion"/>
  </si>
  <si>
    <t>Provide the assessment details</t>
    <phoneticPr fontId="45" type="noConversion"/>
  </si>
  <si>
    <t>Added a new version</t>
    <phoneticPr fontId="45" type="noConversion"/>
  </si>
  <si>
    <t xml:space="preserve"> Statement of cash flows </t>
  </si>
  <si>
    <t xml:space="preserve"> Statement of cash flows fac-led</t>
  </si>
  <si>
    <t xml:space="preserve"> Accounting Policies, Changes in Accounting Estimates and Errors</t>
  </si>
  <si>
    <t xml:space="preserve"> Employee Benefits</t>
  </si>
  <si>
    <t xml:space="preserve"> Employee Benefits fac-led</t>
  </si>
  <si>
    <t xml:space="preserve"> The Effects of Changes in Foreign Exchange Rates</t>
  </si>
  <si>
    <t xml:space="preserve"> Fair Value Measurement</t>
  </si>
  <si>
    <t xml:space="preserve"> Fair Value Measurement fac-led</t>
  </si>
  <si>
    <t xml:space="preserve"> Leases - Advanced</t>
  </si>
  <si>
    <t xml:space="preserve"> Leases - Advanced (v21</t>
  </si>
  <si>
    <t xml:space="preserve"> Leases </t>
  </si>
  <si>
    <t xml:space="preserve"> First-time Adoption of IFRS Standards</t>
  </si>
  <si>
    <t xml:space="preserve"> Income Taxes (Part 2</t>
  </si>
  <si>
    <t>GL-AUD-0000343289</t>
  </si>
  <si>
    <t>GL-AUD-0000342603</t>
  </si>
  <si>
    <t>GL-AUD-0000343497</t>
  </si>
  <si>
    <t>Updated all broken links to GAAL Learning Catalog and eLearning Catalog</t>
  </si>
  <si>
    <t>LU status and availability updated</t>
  </si>
  <si>
    <t>Leases</t>
  </si>
  <si>
    <t>Link updated in cell W108</t>
  </si>
  <si>
    <t>Link to Learning Catalog updated</t>
  </si>
  <si>
    <t>V21 (Virtual) with V22 supplement</t>
  </si>
  <si>
    <t>Journal Entries</t>
  </si>
  <si>
    <t>Common Tool - Control</t>
  </si>
  <si>
    <t>Common Tool - Risk</t>
  </si>
  <si>
    <t>Trial Balance- Editing, Deleting and Creating Custom Content</t>
  </si>
  <si>
    <t>LEV17</t>
  </si>
  <si>
    <t>Engagement File Creation and Engagement Properties</t>
  </si>
  <si>
    <t>LEV18</t>
  </si>
  <si>
    <t>Dashboards</t>
  </si>
  <si>
    <t>Common Tool - Misstatements</t>
  </si>
  <si>
    <t>This video demonstrates how to use this common tool to link an existing control, create a custom control, edit the linked control, unlink controls and delete controls.</t>
  </si>
  <si>
    <t>This video demonstrates how to use this common tool to link an existing ROMM, create a custom ROMM, edit a ROMM, unlink ROMMs, delete ROMMs and view the ROMMs linked in a working paper.</t>
  </si>
  <si>
    <t>This video demonstrates how to use this common tool to create a Cross Reference, finalizing the cross references in a working paper and navigating between Cross References.</t>
  </si>
  <si>
    <t xml:space="preserve">This video demonstrates how to use this common tool to create, edit, close, reopen and delete a Flag. </t>
  </si>
  <si>
    <t>Trial Balance Importing, Exporting and Other Functionality</t>
  </si>
  <si>
    <t>This video demonstrates the trial balance import and export process as well as other functionality such as switching between trial balance views, replacing a trial balance and using the search function.</t>
  </si>
  <si>
    <t>This video demonstrates how to add, delete and view a Journal Entry in Levvia.</t>
  </si>
  <si>
    <t>This video demonstrates how to edit, delete and create custom content within the the trial balance function.</t>
  </si>
  <si>
    <t>This video demonstrates how to complete the engagement file creation process, manage the engagement team members and review the engagement file properties.</t>
  </si>
  <si>
    <t>LEV19</t>
  </si>
  <si>
    <t>Adding a Journal Entry</t>
  </si>
  <si>
    <t>Course deleted</t>
  </si>
  <si>
    <t>LU availability and duration updated</t>
  </si>
  <si>
    <t xml:space="preserve">LU availability, duration, name and overview updated </t>
  </si>
  <si>
    <t xml:space="preserve">LU availability, duration, and overview updated </t>
  </si>
  <si>
    <t>New course added</t>
  </si>
  <si>
    <t>Course availability date updated</t>
  </si>
  <si>
    <t>Course availability date updated, US course code cell updated</t>
  </si>
  <si>
    <t>Version updated</t>
  </si>
  <si>
    <t>Version and notes updated</t>
  </si>
  <si>
    <t>GLAUDLN-325</t>
  </si>
  <si>
    <t>0001864293</t>
  </si>
  <si>
    <t>GLAUDLN-328</t>
  </si>
  <si>
    <t>0001864288</t>
  </si>
  <si>
    <t>GLAUDLN-330</t>
  </si>
  <si>
    <t>0001865297</t>
  </si>
  <si>
    <t>GLAUDLN-326</t>
  </si>
  <si>
    <t>0001864294</t>
  </si>
  <si>
    <t>GLAUDLN-327</t>
  </si>
  <si>
    <t>0001864290</t>
  </si>
  <si>
    <t>S203</t>
  </si>
  <si>
    <t>2022 Specialist Excellence:  Risk Assessment and Understanding Internal Control</t>
  </si>
  <si>
    <t>S204</t>
  </si>
  <si>
    <t>2022 Specialist Excellence:  Direction, Supervision and Review; Professional Skepticism</t>
  </si>
  <si>
    <t xml:space="preserve"> Accounting and Auditing Fundamentals for Data Analytics Specialists </t>
  </si>
  <si>
    <t>Strongly Recommended by Specialist Discipline (see note 3)</t>
  </si>
  <si>
    <t>Facilitator-led (Live or Virtual)</t>
  </si>
  <si>
    <t>Danielle Kearney</t>
  </si>
  <si>
    <r>
      <t xml:space="preserve">It is </t>
    </r>
    <r>
      <rPr>
        <b/>
        <sz val="12"/>
        <color theme="1"/>
        <rFont val="Sans"/>
      </rPr>
      <t>strongly recommended</t>
    </r>
    <r>
      <rPr>
        <sz val="12"/>
        <color theme="1"/>
        <rFont val="Sans"/>
      </rPr>
      <t xml:space="preserve"> that member firms deploy this course to data analytics specialists at all levels in 2022.  Note that actual course content totals approximately 7 hours; total duration if delivered in a single day (including lunch and breaks) is approximately 8.5 hours.</t>
    </r>
  </si>
  <si>
    <t>Recommended by Specialist Discipline</t>
  </si>
  <si>
    <t>Learning units that cover audit-related topics specific to a specialist discipline that are recommended for auditor's specialists within that discipline.</t>
  </si>
  <si>
    <t>Updated course availability date</t>
  </si>
  <si>
    <t xml:space="preserve">Added new data analytics discipline-specific course for specialists </t>
  </si>
  <si>
    <t>S203-S204</t>
  </si>
  <si>
    <t>2022 Specialist Excellence</t>
  </si>
  <si>
    <t>Updated course details for upcoming 2022 Specialist Excellence courses</t>
  </si>
  <si>
    <t>Release of S101, S102, S103, S105, S106 e-learnings in Saba and related source materials.  Updated course availability date for S104.</t>
  </si>
  <si>
    <t>GLAUDLN-329</t>
  </si>
  <si>
    <t>0001864287</t>
  </si>
  <si>
    <r>
      <t>Equivalency is being granted for the entire Specialist Audit Foundations series, based on completion of the entire predecessor (Driving Professional Excellence G180e-G185e) series.  For the rare circumstance where specialists completed some (but not all) of the predecessor series, course equivalencies are granted in SABA as denoted below:  
-</t>
    </r>
    <r>
      <rPr>
        <b/>
        <sz val="12"/>
        <rFont val="Sans"/>
      </rPr>
      <t>S101: Specialist Audit Foundations:  Introduction to Auditing (2022) =</t>
    </r>
    <r>
      <rPr>
        <sz val="12"/>
        <rFont val="Sans"/>
      </rPr>
      <t xml:space="preserve"> G180e: Driving Professional Excellence: Introduction to Auditing for Internal Specialists Participating in Audit Engagements 
-</t>
    </r>
    <r>
      <rPr>
        <b/>
        <sz val="12"/>
        <rFont val="Sans"/>
      </rPr>
      <t>S102: Specialist Audit Foundations:  Professional Responsibilities (2022) =</t>
    </r>
    <r>
      <rPr>
        <sz val="12"/>
        <rFont val="Sans"/>
      </rPr>
      <t xml:space="preserve"> G181e: Driving Professional Excellence: Core Responsibilities for Internal Specialists Participating in Audit Engagements
-</t>
    </r>
    <r>
      <rPr>
        <b/>
        <sz val="12"/>
        <rFont val="Sans"/>
      </rPr>
      <t>S103: Specialist Audit Foundations:  Risk Assessment (2022)</t>
    </r>
    <r>
      <rPr>
        <sz val="12"/>
        <rFont val="Sans"/>
      </rPr>
      <t xml:space="preserve"> </t>
    </r>
    <r>
      <rPr>
        <b/>
        <sz val="12"/>
        <rFont val="Sans"/>
      </rPr>
      <t>=</t>
    </r>
    <r>
      <rPr>
        <sz val="12"/>
        <rFont val="Sans"/>
      </rPr>
      <t xml:space="preserve"> G182e: Driving Professional Excellence: Audit Planning for Internal Specialists </t>
    </r>
    <r>
      <rPr>
        <b/>
        <sz val="12"/>
        <rFont val="Sans"/>
      </rPr>
      <t>+</t>
    </r>
    <r>
      <rPr>
        <sz val="12"/>
        <rFont val="Sans"/>
      </rPr>
      <t xml:space="preserve"> G184e: Driving Professional Excellence: Internal Controls for Internal Specialists
-</t>
    </r>
    <r>
      <rPr>
        <b/>
        <sz val="12"/>
        <rFont val="Sans"/>
      </rPr>
      <t>S104: Specialist Audit Foundations:  Involvement of Specialists on Audits (2022)</t>
    </r>
    <r>
      <rPr>
        <sz val="12"/>
        <rFont val="Sans"/>
      </rPr>
      <t xml:space="preserve"> = G182e: Driving Professional Excellence: Audit Planning for Internal Specialists </t>
    </r>
    <r>
      <rPr>
        <b/>
        <sz val="12"/>
        <rFont val="Sans"/>
      </rPr>
      <t>+</t>
    </r>
    <r>
      <rPr>
        <sz val="12"/>
        <rFont val="Sans"/>
      </rPr>
      <t xml:space="preserve"> G184e: Driving Professional Excellence: Internal Controls for Internal Specialists
-</t>
    </r>
    <r>
      <rPr>
        <b/>
        <sz val="12"/>
        <rFont val="Sans"/>
      </rPr>
      <t>S105: Specialist Audit Foundations:  Concluding and Reporting Responsibilities (2022)</t>
    </r>
    <r>
      <rPr>
        <sz val="12"/>
        <rFont val="Sans"/>
      </rPr>
      <t xml:space="preserve"> = G185e:  Driving Professional Excellence: Reporting and Concluding Responsibilities for Internal Specialists
-</t>
    </r>
    <r>
      <rPr>
        <b/>
        <sz val="12"/>
        <rFont val="Sans"/>
      </rPr>
      <t>S106: Specialist Audit Foundations:  Effective Audit Documentation (2022)</t>
    </r>
    <r>
      <rPr>
        <sz val="12"/>
        <rFont val="Sans"/>
      </rPr>
      <t xml:space="preserve"> = G183e: Driving Professional Excellence: Effective Audit Documentation for Internal Specialists</t>
    </r>
  </si>
  <si>
    <t>Release of S104 e-learning in Saba and related source materials.  Also updated comment related to Specialist Audit Foundations series to reflect individual course equivalencies.</t>
  </si>
  <si>
    <t>This video demonstrates how to use this common tool to create, link, delete and edit misstatements as well as evaluate audit results.</t>
  </si>
  <si>
    <t xml:space="preserve">This video demonstrates the Dashboard feature giving an overview of its two subcategories, the “Engagement overview” and the “Engagement status”. </t>
  </si>
  <si>
    <t>Course overview, course duration and course link updated</t>
  </si>
  <si>
    <t>Course duration and course link updated</t>
  </si>
  <si>
    <t>GAAL Learning Catalog - V21 (Virtual)</t>
  </si>
  <si>
    <t>GAAL Learning Catalog - V22 Supplement (Virtual)</t>
  </si>
  <si>
    <t>GAAL Learning Catalog - V21 Virtual</t>
  </si>
  <si>
    <t>Experienced Senior: Take the Lead - BrainQuest (Interactive digital quiz)</t>
  </si>
  <si>
    <t>Digital learning</t>
  </si>
  <si>
    <t>Updated links to Learning Catalog</t>
  </si>
  <si>
    <t>Duration does not include breaks. The V22 supplement should be used by the facilitator alongside the ATP V21 (virtual) version for 2022 delivery of the program. The AAE module will be released on 31st May</t>
  </si>
  <si>
    <t>Updated comment in cell Z28</t>
  </si>
  <si>
    <t>GL-AUD-0000347051</t>
  </si>
  <si>
    <t>0001860030</t>
  </si>
  <si>
    <t>Course made available</t>
  </si>
  <si>
    <t>Updated availability date</t>
  </si>
  <si>
    <t>Course removed from Curriculum Chart</t>
  </si>
  <si>
    <t>Course duration and course availability date updated</t>
  </si>
  <si>
    <t>Course availaility date updated</t>
  </si>
  <si>
    <t>LU availability date and Assessment status and availability date updated</t>
  </si>
  <si>
    <t>TTL705e</t>
  </si>
  <si>
    <t>Engagement Economics Theory</t>
  </si>
  <si>
    <t>TTL110e</t>
  </si>
  <si>
    <t>Evaluating Misstatements</t>
  </si>
  <si>
    <t>TTL115e</t>
  </si>
  <si>
    <t>Understanding automated Controls</t>
  </si>
  <si>
    <t>TTL100</t>
  </si>
  <si>
    <t>TTL700</t>
  </si>
  <si>
    <t>TTL120e</t>
  </si>
  <si>
    <t>BrainQuest (Interactive digital quiz)</t>
  </si>
  <si>
    <t>New interactive quiz to be completed as part of the the universal curriculum Take the Lead program</t>
  </si>
  <si>
    <t>LTS110e</t>
  </si>
  <si>
    <t>LTS105</t>
  </si>
  <si>
    <t>LTS100</t>
  </si>
  <si>
    <t>LTS700</t>
  </si>
  <si>
    <t>Being the Primary Reviewer</t>
  </si>
  <si>
    <t>Practitioners that completed M100e Review Techniques do not need to re-take this program.</t>
  </si>
  <si>
    <t>Course renamed and course code added</t>
  </si>
  <si>
    <t>Course code added</t>
  </si>
  <si>
    <t>Course renamed, course code added, equivalence to M100e added, changed availaiblity date.</t>
  </si>
  <si>
    <t>Update, name and level change</t>
  </si>
  <si>
    <t>Implementing Analytics: Statistical Analysis</t>
  </si>
  <si>
    <t xml:space="preserve">now </t>
  </si>
  <si>
    <t>01626674</t>
  </si>
  <si>
    <t>GLAUDLN-304 (simulation only)</t>
  </si>
  <si>
    <t>GLAUDLN-179(Simulation only)</t>
  </si>
  <si>
    <t>01658964</t>
  </si>
  <si>
    <t>Please note - Anyone other than US CPA or anyone needing US CPE credit should use the global version
DPP consistents of 6 pre-requsite modules with mini assessments followed by the simulation. All content including links to SABA are hosted on the following webpage: https://develop.deloitte.com/data-preparation-program</t>
  </si>
  <si>
    <t>The assessment is 30 minutes, the simulation is 2hrs 30 minutes in two separate publishes. All content including links to SABA are hosted on the following webpage: https://develop.deloitte.com/analyzing-visualizing-and-interpreting-data</t>
  </si>
  <si>
    <t xml:space="preserve">Course released </t>
  </si>
  <si>
    <t xml:space="preserve">Updated name and availability date </t>
  </si>
  <si>
    <t>Updated availability date and applicable levels</t>
  </si>
  <si>
    <t>GL-AUD-0000352780</t>
  </si>
  <si>
    <t>0001868931</t>
  </si>
  <si>
    <t>Course and course materials released</t>
  </si>
  <si>
    <t>Exp. Senior 3+*</t>
  </si>
  <si>
    <t>Senior
Initial</t>
  </si>
  <si>
    <t>Senior
Next</t>
  </si>
  <si>
    <r>
      <t xml:space="preserve">Essential learning units designed to equip participants with the basic skills and knowledge required to perform their role.  The majority of mandatory learning units address technical competencies.
</t>
    </r>
    <r>
      <rPr>
        <sz val="12"/>
        <color rgb="FFFF0000"/>
        <rFont val="Sans"/>
      </rPr>
      <t>* The Experienced Senior 3+ level may not exist in your Member Firm and is meant for practitioners who have had four busy seasons of field experience. You may choose to deliver this at Senior Next or Manager Initial level depending on your Member Firm structure.</t>
    </r>
  </si>
  <si>
    <t>New level added - Experienced Senior 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</si>
</sst>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2">
    <numFmt numFmtId="43" formatCode="_(* #,##0.00_);_(* \(#,##0.00\);_(* &quot;-&quot;??_);_(@_)"/>
    <numFmt numFmtId="164" formatCode="_-* #,##0.00_-;\-* #,##0.00_-;_-* &quot;-&quot;??_-;_-@_-"/>
    <numFmt numFmtId="165" formatCode="_ * #,##0.00_ ;_ * \-#,##0.00_ ;_ * &quot;-&quot;??_ ;_ @_ "/>
    <numFmt numFmtId="166" formatCode="_ * #,##0.0_ ;_ * \-#,##0.0_ ;_ * &quot;-&quot;??_ ;_ @_ "/>
    <numFmt numFmtId="167" formatCode="_-* #,##0.0_-;\-* #,##0.0_-;_-* &quot;-&quot;??_-;_-@_-"/>
    <numFmt numFmtId="168" formatCode="_-* #,##0_-;\-* #,##0_-;_-* &quot;-&quot;?_-;_-@_-"/>
    <numFmt numFmtId="169" formatCode="0.0"/>
    <numFmt numFmtId="170" formatCode="_ * #,##0_ ;_ * \-#,##0_ ;_ * &quot;-&quot;??_ ;_ @_ "/>
    <numFmt numFmtId="171" formatCode="_(* #,##0.0_);_(* \(#,##0.0\);_(* &quot;-&quot;?_);_(@_)"/>
    <numFmt numFmtId="172" formatCode="[$-409]d\-mmm\-yy;@"/>
    <numFmt numFmtId="173" formatCode="_(* #,##0_);_(* \(#,##0\);_(* &quot;-&quot;?_);_(@_)"/>
    <numFmt numFmtId="174" formatCode="[$-409]dd\-mmm\-yy;@"/>
  </numFmts>
  <fonts count="155">
    <font>
      <sz val="11"/>
      <color theme="1"/>
      <name val="Verdana"/>
      <family val="2"/>
      <scheme val="minor"/>
    </font>
    <font>
      <sz val="9"/>
      <color theme="1"/>
      <name val="Verdana"/>
      <family val="2"/>
    </font>
    <font>
      <sz val="10"/>
      <name val="Arial"/>
      <family val="2"/>
    </font>
    <font>
      <sz val="11"/>
      <color theme="1"/>
      <name val="Verdana"/>
      <family val="2"/>
      <scheme val="minor"/>
    </font>
    <font>
      <b/>
      <sz val="15"/>
      <color theme="3"/>
      <name val="Verdana"/>
      <family val="2"/>
      <scheme val="minor"/>
    </font>
    <font>
      <sz val="22"/>
      <color indexed="9"/>
      <name val="Wingdings"/>
      <charset val="2"/>
    </font>
    <font>
      <sz val="12"/>
      <color rgb="FF0000FF"/>
      <name val="Wingdings"/>
      <charset val="2"/>
    </font>
    <font>
      <u/>
      <sz val="10"/>
      <color indexed="12"/>
      <name val="Arial"/>
      <family val="2"/>
    </font>
    <font>
      <sz val="12"/>
      <color rgb="FFFFC000"/>
      <name val="Wingdings"/>
      <charset val="2"/>
    </font>
    <font>
      <sz val="12"/>
      <color rgb="FFFF0000"/>
      <name val="Wingdings"/>
      <charset val="2"/>
    </font>
    <font>
      <sz val="12"/>
      <color theme="4"/>
      <name val="Wingdings"/>
      <charset val="2"/>
    </font>
    <font>
      <sz val="10"/>
      <name val="Wingdings"/>
      <charset val="2"/>
    </font>
    <font>
      <sz val="11"/>
      <color rgb="FF0000FF"/>
      <name val="Wingdings"/>
      <charset val="2"/>
    </font>
    <font>
      <sz val="9"/>
      <name val="Verdana"/>
      <family val="3"/>
      <charset val="136"/>
      <scheme val="minor"/>
    </font>
    <font>
      <u/>
      <sz val="10"/>
      <color theme="10"/>
      <name val="Arial"/>
      <family val="2"/>
    </font>
    <font>
      <strike/>
      <sz val="12"/>
      <color indexed="12"/>
      <name val="Wingdings"/>
      <charset val="2"/>
    </font>
    <font>
      <u/>
      <sz val="11"/>
      <color theme="10"/>
      <name val="Verdana"/>
      <family val="2"/>
      <scheme val="minor"/>
    </font>
    <font>
      <sz val="14"/>
      <color rgb="FF0000FF"/>
      <name val="Wingdings"/>
      <charset val="2"/>
    </font>
    <font>
      <sz val="14"/>
      <color rgb="FFFF0000"/>
      <name val="Wingdings"/>
      <charset val="2"/>
    </font>
    <font>
      <sz val="14"/>
      <color rgb="FFFFC000"/>
      <name val="Wingdings"/>
      <charset val="2"/>
    </font>
    <font>
      <sz val="14"/>
      <color theme="4"/>
      <name val="Wingdings"/>
      <charset val="2"/>
    </font>
    <font>
      <b/>
      <sz val="9"/>
      <color theme="1"/>
      <name val="Verdana"/>
      <family val="2"/>
    </font>
    <font>
      <b/>
      <sz val="10"/>
      <color theme="0"/>
      <name val="Verdana"/>
      <family val="2"/>
    </font>
    <font>
      <sz val="10"/>
      <color theme="1"/>
      <name val="Verdana"/>
      <family val="2"/>
    </font>
    <font>
      <sz val="14"/>
      <color rgb="FF00B050"/>
      <name val="Wingdings"/>
      <charset val="2"/>
    </font>
    <font>
      <sz val="10"/>
      <name val="Calibri"/>
      <family val="2"/>
    </font>
    <font>
      <sz val="10"/>
      <color indexed="9"/>
      <name val="Wingdings"/>
      <charset val="2"/>
    </font>
    <font>
      <sz val="10"/>
      <color rgb="FF339966"/>
      <name val="Wingdings"/>
      <charset val="2"/>
    </font>
    <font>
      <sz val="10"/>
      <color rgb="FFFF0000"/>
      <name val="Wingdings"/>
      <charset val="2"/>
    </font>
    <font>
      <sz val="10"/>
      <color rgb="FF0000FF"/>
      <name val="Wingdings"/>
      <charset val="2"/>
    </font>
    <font>
      <sz val="10"/>
      <color theme="4"/>
      <name val="Wingdings"/>
      <charset val="2"/>
    </font>
    <font>
      <b/>
      <sz val="10"/>
      <color theme="0"/>
      <name val="Wingdings"/>
      <charset val="2"/>
    </font>
    <font>
      <sz val="10"/>
      <color indexed="12"/>
      <name val="Wingdings"/>
      <charset val="2"/>
    </font>
    <font>
      <b/>
      <sz val="15"/>
      <color theme="3"/>
      <name val="Calibri"/>
      <family val="2"/>
    </font>
    <font>
      <b/>
      <sz val="10"/>
      <color rgb="FFFF0000"/>
      <name val="Calibri"/>
      <family val="2"/>
    </font>
    <font>
      <sz val="10"/>
      <name val="Calibri"/>
      <family val="2"/>
    </font>
    <font>
      <sz val="22"/>
      <color indexed="9"/>
      <name val="Calibri"/>
      <family val="2"/>
    </font>
    <font>
      <b/>
      <sz val="14"/>
      <color theme="0"/>
      <name val="Wingdings"/>
      <charset val="2"/>
    </font>
    <font>
      <strike/>
      <sz val="12"/>
      <color theme="4"/>
      <name val="Wingdings"/>
      <charset val="2"/>
    </font>
    <font>
      <sz val="12"/>
      <color theme="1"/>
      <name val="Wingdings"/>
      <charset val="2"/>
    </font>
    <font>
      <sz val="12"/>
      <name val="Wingdings"/>
      <charset val="2"/>
    </font>
    <font>
      <sz val="36"/>
      <name val="Calibri Light"/>
      <family val="2"/>
    </font>
    <font>
      <sz val="10"/>
      <name val="Calibri Light"/>
      <family val="2"/>
    </font>
    <font>
      <sz val="36"/>
      <color theme="4"/>
      <name val="Calibri Light"/>
      <family val="2"/>
    </font>
    <font>
      <sz val="10"/>
      <color theme="4"/>
      <name val="Calibri Light"/>
      <family val="2"/>
    </font>
    <font>
      <sz val="9"/>
      <name val="Verdana"/>
      <family val="3"/>
      <charset val="136"/>
      <scheme val="minor"/>
    </font>
    <font>
      <sz val="10"/>
      <color rgb="FFFFC000"/>
      <name val="Wingdings"/>
      <charset val="2"/>
    </font>
    <font>
      <b/>
      <sz val="11"/>
      <color theme="3"/>
      <name val="Verdana"/>
      <family val="2"/>
      <scheme val="minor"/>
    </font>
    <font>
      <b/>
      <sz val="11"/>
      <color theme="3"/>
      <name val="Calibri"/>
      <family val="2"/>
    </font>
    <font>
      <b/>
      <sz val="12"/>
      <color theme="0"/>
      <name val="Wingdings"/>
      <charset val="2"/>
    </font>
    <font>
      <strike/>
      <sz val="12"/>
      <color rgb="FFFF0000"/>
      <name val="Wingdings"/>
      <charset val="2"/>
    </font>
    <font>
      <b/>
      <sz val="14"/>
      <name val="Wingdings"/>
      <charset val="2"/>
    </font>
    <font>
      <sz val="12"/>
      <name val="Sans"/>
    </font>
    <font>
      <b/>
      <sz val="12"/>
      <name val="Sans"/>
    </font>
    <font>
      <sz val="11"/>
      <name val="Sans"/>
    </font>
    <font>
      <sz val="12"/>
      <color indexed="9"/>
      <name val="Sans"/>
    </font>
    <font>
      <b/>
      <sz val="12"/>
      <color indexed="9"/>
      <name val="Sans"/>
    </font>
    <font>
      <b/>
      <sz val="18"/>
      <color theme="4"/>
      <name val="Sans"/>
    </font>
    <font>
      <b/>
      <sz val="16"/>
      <color rgb="FFFF0000"/>
      <name val="Sans"/>
    </font>
    <font>
      <b/>
      <sz val="12"/>
      <color rgb="FF0070C0"/>
      <name val="Sans"/>
    </font>
    <font>
      <b/>
      <sz val="14"/>
      <name val="Sans"/>
    </font>
    <font>
      <b/>
      <sz val="12"/>
      <color theme="1"/>
      <name val="Sans"/>
    </font>
    <font>
      <b/>
      <sz val="12"/>
      <color theme="0"/>
      <name val="Sans"/>
    </font>
    <font>
      <b/>
      <sz val="10"/>
      <color theme="0"/>
      <name val="Sans"/>
    </font>
    <font>
      <b/>
      <sz val="12"/>
      <color rgb="FFFF0000"/>
      <name val="Sans"/>
    </font>
    <font>
      <sz val="12"/>
      <color theme="1"/>
      <name val="Sans"/>
    </font>
    <font>
      <sz val="12"/>
      <color theme="0"/>
      <name val="Sans"/>
    </font>
    <font>
      <u/>
      <sz val="12"/>
      <color indexed="12"/>
      <name val="Sans"/>
    </font>
    <font>
      <sz val="10"/>
      <color rgb="FF000000"/>
      <name val="Sans"/>
    </font>
    <font>
      <u/>
      <sz val="10"/>
      <color indexed="12"/>
      <name val="Sans"/>
    </font>
    <font>
      <strike/>
      <sz val="12"/>
      <name val="Sans"/>
    </font>
    <font>
      <sz val="12"/>
      <color rgb="FF000000"/>
      <name val="Sans"/>
    </font>
    <font>
      <sz val="12"/>
      <color theme="4"/>
      <name val="Sans"/>
    </font>
    <font>
      <sz val="12"/>
      <color rgb="FFFF0000"/>
      <name val="Sans"/>
    </font>
    <font>
      <sz val="10"/>
      <name val="Sans"/>
    </font>
    <font>
      <b/>
      <sz val="22"/>
      <name val="Sans"/>
    </font>
    <font>
      <b/>
      <i/>
      <sz val="12"/>
      <name val="Sans"/>
    </font>
    <font>
      <sz val="11"/>
      <color theme="1"/>
      <name val="Sans"/>
    </font>
    <font>
      <strike/>
      <sz val="11"/>
      <name val="Sans"/>
    </font>
    <font>
      <b/>
      <sz val="18"/>
      <color theme="0"/>
      <name val="Sans"/>
    </font>
    <font>
      <u/>
      <sz val="12"/>
      <name val="Sans"/>
    </font>
    <font>
      <b/>
      <sz val="11"/>
      <name val="Sans"/>
    </font>
    <font>
      <b/>
      <sz val="11"/>
      <color theme="1"/>
      <name val="Sans"/>
    </font>
    <font>
      <sz val="22"/>
      <color indexed="9"/>
      <name val="Sans"/>
    </font>
    <font>
      <b/>
      <sz val="24"/>
      <name val="Sans"/>
    </font>
    <font>
      <sz val="16"/>
      <color theme="0"/>
      <name val="Sans"/>
    </font>
    <font>
      <b/>
      <sz val="16"/>
      <color theme="0"/>
      <name val="Sans"/>
    </font>
    <font>
      <sz val="16"/>
      <color indexed="9"/>
      <name val="Sans"/>
    </font>
    <font>
      <b/>
      <sz val="16"/>
      <color indexed="9"/>
      <name val="Sans"/>
    </font>
    <font>
      <sz val="16"/>
      <name val="Sans"/>
    </font>
    <font>
      <b/>
      <sz val="16"/>
      <color theme="1"/>
      <name val="Sans"/>
    </font>
    <font>
      <b/>
      <sz val="14"/>
      <color theme="0"/>
      <name val="Sans"/>
    </font>
    <font>
      <sz val="14"/>
      <name val="Sans"/>
    </font>
    <font>
      <b/>
      <sz val="14"/>
      <color theme="1"/>
      <name val="Sans"/>
    </font>
    <font>
      <sz val="14"/>
      <color theme="0"/>
      <name val="Sans"/>
    </font>
    <font>
      <u/>
      <sz val="14"/>
      <color theme="10"/>
      <name val="Sans"/>
    </font>
    <font>
      <strike/>
      <sz val="14"/>
      <name val="Sans"/>
    </font>
    <font>
      <b/>
      <i/>
      <sz val="14"/>
      <name val="Sans"/>
    </font>
    <font>
      <sz val="14"/>
      <color theme="1"/>
      <name val="Sans"/>
    </font>
    <font>
      <u/>
      <sz val="12"/>
      <color theme="10"/>
      <name val="Sans"/>
    </font>
    <font>
      <u/>
      <sz val="14"/>
      <name val="Sans"/>
    </font>
    <font>
      <sz val="11"/>
      <color theme="0"/>
      <name val="Sans"/>
    </font>
    <font>
      <sz val="10"/>
      <color theme="1"/>
      <name val="Sans"/>
    </font>
    <font>
      <sz val="11"/>
      <color indexed="52"/>
      <name val="Sans"/>
    </font>
    <font>
      <u/>
      <sz val="12"/>
      <color rgb="FF0000FF"/>
      <name val="Sans"/>
    </font>
    <font>
      <b/>
      <i/>
      <sz val="12"/>
      <color theme="1"/>
      <name val="Sans"/>
    </font>
    <font>
      <sz val="22"/>
      <name val="Sans"/>
    </font>
    <font>
      <b/>
      <sz val="20"/>
      <color theme="0"/>
      <name val="Sans"/>
    </font>
    <font>
      <sz val="16"/>
      <color theme="1"/>
      <name val="Sans"/>
    </font>
    <font>
      <i/>
      <sz val="12"/>
      <name val="Sans"/>
    </font>
    <font>
      <sz val="20"/>
      <color theme="1"/>
      <name val="Sans"/>
    </font>
    <font>
      <b/>
      <i/>
      <sz val="16"/>
      <color rgb="FF000000"/>
      <name val="Sans"/>
    </font>
    <font>
      <sz val="12"/>
      <color rgb="FF313131"/>
      <name val="Sans"/>
    </font>
    <font>
      <b/>
      <strike/>
      <sz val="12"/>
      <color rgb="FFFF0000"/>
      <name val="Sans"/>
    </font>
    <font>
      <strike/>
      <u/>
      <sz val="12"/>
      <color indexed="12"/>
      <name val="Sans"/>
    </font>
    <font>
      <b/>
      <sz val="12"/>
      <color rgb="FFFF0000"/>
      <name val="Wingdings"/>
      <charset val="2"/>
    </font>
    <font>
      <sz val="11"/>
      <color theme="1"/>
      <name val="Wingdings"/>
      <charset val="2"/>
    </font>
    <font>
      <b/>
      <sz val="16"/>
      <color theme="1"/>
      <name val="Wingdings"/>
      <charset val="2"/>
    </font>
    <font>
      <sz val="12"/>
      <color rgb="FF313131"/>
      <name val="Wingdings"/>
      <charset val="2"/>
    </font>
    <font>
      <b/>
      <sz val="22"/>
      <name val="Wingdings"/>
      <charset val="2"/>
    </font>
    <font>
      <sz val="16"/>
      <color rgb="FF339966"/>
      <name val="Wingdings"/>
      <charset val="2"/>
    </font>
    <font>
      <sz val="11"/>
      <color rgb="FFFF0000"/>
      <name val="Wingdings"/>
      <charset val="2"/>
    </font>
    <font>
      <b/>
      <sz val="16"/>
      <color theme="4"/>
      <name val="Sans"/>
    </font>
    <font>
      <sz val="11"/>
      <name val="Wingdings"/>
      <charset val="2"/>
    </font>
    <font>
      <sz val="28"/>
      <name val="Calibri Light"/>
      <family val="2"/>
    </font>
    <font>
      <u/>
      <sz val="14"/>
      <color indexed="12"/>
      <name val="Sans"/>
    </font>
    <font>
      <sz val="14"/>
      <name val="Calibri"/>
      <family val="2"/>
    </font>
    <font>
      <sz val="11"/>
      <name val="Calibri"/>
      <family val="2"/>
    </font>
    <font>
      <b/>
      <sz val="10"/>
      <color theme="0"/>
      <name val="Calibri"/>
      <family val="2"/>
    </font>
    <font>
      <sz val="12"/>
      <name val="Calibri"/>
      <family val="2"/>
    </font>
    <font>
      <u/>
      <sz val="14"/>
      <color theme="10"/>
      <name val="Verdana"/>
      <family val="2"/>
      <scheme val="minor"/>
    </font>
    <font>
      <sz val="12"/>
      <color theme="1"/>
      <name val="Calibri"/>
      <family val="2"/>
    </font>
    <font>
      <b/>
      <sz val="12"/>
      <color theme="1"/>
      <name val="Calibri"/>
      <family val="2"/>
    </font>
    <font>
      <b/>
      <sz val="12"/>
      <color theme="0"/>
      <name val="Calibri"/>
      <family val="2"/>
    </font>
    <font>
      <b/>
      <u/>
      <sz val="12"/>
      <color theme="1"/>
      <name val="Calibri"/>
      <family val="2"/>
    </font>
    <font>
      <sz val="12"/>
      <color rgb="FFFF0000"/>
      <name val="Calibri"/>
      <family val="2"/>
    </font>
    <font>
      <b/>
      <sz val="12"/>
      <color rgb="FFFF0000"/>
      <name val="Calibri"/>
      <family val="2"/>
    </font>
    <font>
      <u/>
      <sz val="12"/>
      <color indexed="12"/>
      <name val="Calibri"/>
      <family val="2"/>
    </font>
    <font>
      <strike/>
      <sz val="12"/>
      <color theme="4"/>
      <name val="Calibri"/>
      <family val="2"/>
    </font>
    <font>
      <strike/>
      <sz val="12"/>
      <color theme="1"/>
      <name val="Calibri"/>
      <family val="2"/>
    </font>
    <font>
      <b/>
      <strike/>
      <sz val="12"/>
      <color theme="1"/>
      <name val="Calibri"/>
      <family val="2"/>
    </font>
    <font>
      <strike/>
      <sz val="12"/>
      <name val="Calibri"/>
      <family val="2"/>
    </font>
    <font>
      <u/>
      <sz val="10"/>
      <color indexed="12"/>
      <name val="Calibri"/>
      <family val="2"/>
    </font>
    <font>
      <u/>
      <sz val="10"/>
      <color theme="10"/>
      <name val="Calibri"/>
      <family val="2"/>
    </font>
    <font>
      <u/>
      <sz val="12"/>
      <color theme="10"/>
      <name val="Calibri"/>
      <family val="2"/>
    </font>
    <font>
      <sz val="12"/>
      <color rgb="FF000000"/>
      <name val="Calibri"/>
      <family val="2"/>
    </font>
    <font>
      <sz val="12"/>
      <color rgb="FF333333"/>
      <name val="Calibri"/>
      <family val="2"/>
    </font>
    <font>
      <u/>
      <sz val="12"/>
      <color indexed="12"/>
      <name val="Sans "/>
    </font>
    <font>
      <u/>
      <sz val="11"/>
      <color theme="11"/>
      <name val="Verdana"/>
      <family val="2"/>
      <scheme val="minor"/>
    </font>
    <font>
      <strike/>
      <sz val="12"/>
      <color rgb="FFFFC000"/>
      <name val="Verdana"/>
      <family val="2"/>
    </font>
    <font>
      <sz val="12"/>
      <name val="Verdana"/>
      <family val="2"/>
    </font>
    <font>
      <sz val="12"/>
      <name val="Calibri"/>
      <family val="2"/>
    </font>
    <font>
      <u/>
      <sz val="12"/>
      <color indexed="12"/>
      <name val="Calibri"/>
      <family val="2"/>
    </font>
    <font>
      <sz val="10"/>
      <color rgb="FF86BC25"/>
      <name val="Wingdings"/>
      <charset val="2"/>
    </font>
    <font>
      <b/>
      <sz val="14"/>
      <color rgb="FFFF0000"/>
      <name val="Sans"/>
    </font>
  </fonts>
  <fills count="29">
    <fill>
      <patternFill patternType="none"/>
    </fill>
    <fill>
      <patternFill patternType="gray125"/>
    </fill>
    <fill>
      <patternFill patternType="solid">
        <fgColor theme="1"/>
        <bgColor indexed="64"/>
      </patternFill>
    </fill>
    <fill>
      <patternFill patternType="solid">
        <fgColor theme="3" tint="-0.499984740745262"/>
        <bgColor indexed="64"/>
      </patternFill>
    </fill>
    <fill>
      <patternFill patternType="solid">
        <fgColor theme="0"/>
        <bgColor indexed="64"/>
      </patternFill>
    </fill>
    <fill>
      <patternFill patternType="solid">
        <fgColor theme="4"/>
        <bgColor indexed="64"/>
      </patternFill>
    </fill>
    <fill>
      <patternFill patternType="solid">
        <fgColor theme="0" tint="-0.249977111117893"/>
        <bgColor indexed="64"/>
      </patternFill>
    </fill>
    <fill>
      <patternFill patternType="solid">
        <fgColor theme="7"/>
        <bgColor indexed="64"/>
      </patternFill>
    </fill>
    <fill>
      <patternFill patternType="solid">
        <fgColor rgb="FF00B0F0"/>
        <bgColor indexed="64"/>
      </patternFill>
    </fill>
    <fill>
      <patternFill patternType="solid">
        <fgColor rgb="FF012169"/>
        <bgColor indexed="64"/>
      </patternFill>
    </fill>
    <fill>
      <patternFill patternType="solid">
        <fgColor theme="3"/>
        <bgColor indexed="64"/>
      </patternFill>
    </fill>
    <fill>
      <patternFill patternType="solid">
        <fgColor theme="6"/>
        <bgColor indexed="64"/>
      </patternFill>
    </fill>
    <fill>
      <patternFill patternType="solid">
        <fgColor theme="2"/>
        <bgColor indexed="64"/>
      </patternFill>
    </fill>
    <fill>
      <patternFill patternType="solid">
        <fgColor rgb="FF92D050"/>
        <bgColor indexed="64"/>
      </patternFill>
    </fill>
    <fill>
      <patternFill patternType="solid">
        <fgColor theme="0" tint="-0.14999847407452621"/>
        <bgColor indexed="64"/>
      </patternFill>
    </fill>
    <fill>
      <patternFill patternType="solid">
        <fgColor rgb="FFBFBFBF"/>
        <bgColor rgb="FF000000"/>
      </patternFill>
    </fill>
    <fill>
      <patternFill patternType="solid">
        <fgColor rgb="FFFFFF00"/>
        <bgColor indexed="64"/>
      </patternFill>
    </fill>
    <fill>
      <patternFill patternType="solid">
        <fgColor theme="9"/>
        <bgColor indexed="64"/>
      </patternFill>
    </fill>
    <fill>
      <patternFill patternType="solid">
        <fgColor theme="0" tint="-4.9989318521683403E-2"/>
        <bgColor indexed="64"/>
      </patternFill>
    </fill>
    <fill>
      <patternFill patternType="solid">
        <fgColor rgb="FF0070C0"/>
        <bgColor indexed="64"/>
      </patternFill>
    </fill>
    <fill>
      <patternFill patternType="solid">
        <fgColor theme="4"/>
        <bgColor theme="4"/>
      </patternFill>
    </fill>
    <fill>
      <patternFill patternType="solid">
        <fgColor theme="8"/>
        <bgColor indexed="64"/>
      </patternFill>
    </fill>
    <fill>
      <patternFill patternType="solid">
        <fgColor theme="3" tint="-0.249977111117893"/>
        <bgColor indexed="64"/>
      </patternFill>
    </fill>
    <fill>
      <patternFill patternType="solid">
        <fgColor theme="4" tint="0.79998168889431442"/>
        <bgColor indexed="64"/>
      </patternFill>
    </fill>
    <fill>
      <patternFill patternType="solid">
        <fgColor theme="0" tint="-0.499984740745262"/>
        <bgColor indexed="64"/>
      </patternFill>
    </fill>
    <fill>
      <patternFill patternType="solid">
        <fgColor rgb="FFE8F5CF"/>
        <bgColor indexed="64"/>
      </patternFill>
    </fill>
    <fill>
      <patternFill patternType="solid">
        <fgColor rgb="FFFFFFFF"/>
        <bgColor indexed="64"/>
      </patternFill>
    </fill>
    <fill>
      <patternFill patternType="solid">
        <fgColor theme="6" tint="0.59999389629810485"/>
        <bgColor indexed="64"/>
      </patternFill>
    </fill>
    <fill>
      <patternFill patternType="solid">
        <fgColor theme="8" tint="0.39997558519241921"/>
        <bgColor indexed="64"/>
      </patternFill>
    </fill>
  </fills>
  <borders count="111">
    <border>
      <left/>
      <right/>
      <top/>
      <bottom/>
      <diagonal/>
    </border>
    <border>
      <left/>
      <right/>
      <top/>
      <bottom style="thick">
        <color theme="4"/>
      </bottom>
      <diagonal/>
    </border>
    <border>
      <left/>
      <right/>
      <top/>
      <bottom style="thin">
        <color theme="0"/>
      </bottom>
      <diagonal/>
    </border>
    <border>
      <left/>
      <right/>
      <top style="thin">
        <color theme="4"/>
      </top>
      <bottom/>
      <diagonal/>
    </border>
    <border>
      <left/>
      <right/>
      <top style="thin">
        <color indexed="64"/>
      </top>
      <bottom/>
      <diagonal/>
    </border>
    <border>
      <left style="thin">
        <color theme="1"/>
      </left>
      <right/>
      <top style="thin">
        <color theme="1"/>
      </top>
      <bottom style="thin">
        <color theme="1"/>
      </bottom>
      <diagonal/>
    </border>
    <border>
      <left/>
      <right/>
      <top style="thin">
        <color theme="1"/>
      </top>
      <bottom style="thin">
        <color theme="1"/>
      </bottom>
      <diagonal/>
    </border>
    <border>
      <left/>
      <right/>
      <top/>
      <bottom style="thin">
        <color theme="4"/>
      </bottom>
      <diagonal/>
    </border>
    <border>
      <left/>
      <right/>
      <top style="thin">
        <color theme="4"/>
      </top>
      <bottom style="thin">
        <color theme="4"/>
      </bottom>
      <diagonal/>
    </border>
    <border>
      <left/>
      <right/>
      <top style="thin">
        <color theme="5"/>
      </top>
      <bottom style="thin">
        <color theme="5"/>
      </bottom>
      <diagonal/>
    </border>
    <border>
      <left/>
      <right/>
      <top style="thin">
        <color theme="5"/>
      </top>
      <bottom/>
      <diagonal/>
    </border>
    <border>
      <left/>
      <right/>
      <top style="thin">
        <color theme="9"/>
      </top>
      <bottom style="thin">
        <color theme="9"/>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indexed="64"/>
      </top>
      <bottom style="thin">
        <color indexed="64"/>
      </bottom>
      <diagonal/>
    </border>
    <border>
      <left/>
      <right/>
      <top/>
      <bottom style="thin">
        <color indexed="64"/>
      </bottom>
      <diagonal/>
    </border>
    <border>
      <left/>
      <right/>
      <top/>
      <bottom style="thin">
        <color rgb="FF92D050"/>
      </bottom>
      <diagonal/>
    </border>
    <border>
      <left/>
      <right/>
      <top style="thin">
        <color rgb="FF92D050"/>
      </top>
      <bottom style="thin">
        <color rgb="FF92D050"/>
      </bottom>
      <diagonal/>
    </border>
    <border>
      <left/>
      <right/>
      <top style="thin">
        <color theme="1"/>
      </top>
      <bottom/>
      <diagonal/>
    </border>
    <border>
      <left/>
      <right/>
      <top/>
      <bottom style="thin">
        <color theme="1"/>
      </bottom>
      <diagonal/>
    </border>
    <border>
      <left/>
      <right/>
      <top style="thin">
        <color theme="1"/>
      </top>
      <bottom style="thin">
        <color theme="4"/>
      </bottom>
      <diagonal/>
    </border>
    <border>
      <left style="thin">
        <color indexed="64"/>
      </left>
      <right style="thin">
        <color indexed="64"/>
      </right>
      <top style="thin">
        <color indexed="64"/>
      </top>
      <bottom style="thin">
        <color indexed="64"/>
      </bottom>
      <diagonal/>
    </border>
    <border>
      <left/>
      <right/>
      <top style="thin">
        <color rgb="FF92D050"/>
      </top>
      <bottom/>
      <diagonal/>
    </border>
    <border>
      <left/>
      <right/>
      <top style="thin">
        <color theme="4"/>
      </top>
      <bottom style="thin">
        <color rgb="FF92D05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style="thin">
        <color theme="0" tint="-0.249977111117893"/>
      </top>
      <bottom/>
      <diagonal/>
    </border>
    <border>
      <left style="thin">
        <color theme="0" tint="-0.249977111117893"/>
      </left>
      <right/>
      <top style="thin">
        <color theme="0" tint="-0.249977111117893"/>
      </top>
      <bottom style="thin">
        <color theme="0" tint="-0.249977111117893"/>
      </bottom>
      <diagonal/>
    </border>
    <border>
      <left style="thin">
        <color theme="0" tint="-0.249977111117893"/>
      </left>
      <right style="thin">
        <color theme="0" tint="-0.249977111117893"/>
      </right>
      <top/>
      <bottom style="thin">
        <color theme="0" tint="-0.249977111117893"/>
      </bottom>
      <diagonal/>
    </border>
    <border>
      <left style="thin">
        <color theme="0" tint="-0.249977111117893"/>
      </left>
      <right/>
      <top/>
      <bottom style="thin">
        <color theme="0" tint="-0.249977111117893"/>
      </bottom>
      <diagonal/>
    </border>
    <border>
      <left/>
      <right/>
      <top/>
      <bottom style="thin">
        <color theme="0" tint="-0.249977111117893"/>
      </bottom>
      <diagonal/>
    </border>
    <border>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0" tint="-0.249977111117893"/>
      </left>
      <right/>
      <top style="thin">
        <color theme="0" tint="-0.249977111117893"/>
      </top>
      <bottom/>
      <diagonal/>
    </border>
    <border>
      <left style="thin">
        <color theme="4"/>
      </left>
      <right style="thin">
        <color theme="4"/>
      </right>
      <top/>
      <bottom/>
      <diagonal/>
    </border>
    <border>
      <left style="thin">
        <color theme="4"/>
      </left>
      <right/>
      <top style="thin">
        <color theme="4"/>
      </top>
      <bottom/>
      <diagonal/>
    </border>
    <border>
      <left style="thin">
        <color theme="4"/>
      </left>
      <right/>
      <top style="thin">
        <color theme="4"/>
      </top>
      <bottom style="thin">
        <color theme="4"/>
      </bottom>
      <diagonal/>
    </border>
    <border>
      <left style="thin">
        <color theme="4"/>
      </left>
      <right/>
      <top/>
      <bottom style="thin">
        <color theme="4"/>
      </bottom>
      <diagonal/>
    </border>
    <border>
      <left/>
      <right/>
      <top style="thin">
        <color theme="4"/>
      </top>
      <bottom style="thin">
        <color indexed="64"/>
      </bottom>
      <diagonal/>
    </border>
    <border>
      <left/>
      <right/>
      <top style="thin">
        <color theme="4" tint="0.39997558519241921"/>
      </top>
      <bottom/>
      <diagonal/>
    </border>
    <border>
      <left style="thin">
        <color indexed="64"/>
      </left>
      <right style="thin">
        <color indexed="64"/>
      </right>
      <top/>
      <bottom style="thin">
        <color indexed="64"/>
      </bottom>
      <diagonal/>
    </border>
    <border>
      <left style="thin">
        <color theme="0"/>
      </left>
      <right style="thin">
        <color theme="0"/>
      </right>
      <top/>
      <bottom/>
      <diagonal/>
    </border>
    <border>
      <left style="thin">
        <color theme="0"/>
      </left>
      <right/>
      <top/>
      <bottom/>
      <diagonal/>
    </border>
    <border>
      <left/>
      <right style="thin">
        <color theme="0"/>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theme="1"/>
      </left>
      <right/>
      <top/>
      <bottom style="thin">
        <color theme="1"/>
      </bottom>
      <diagonal/>
    </border>
    <border>
      <left style="thin">
        <color indexed="64"/>
      </left>
      <right/>
      <top style="thin">
        <color theme="4"/>
      </top>
      <bottom/>
      <diagonal/>
    </border>
    <border>
      <left style="thin">
        <color indexed="64"/>
      </left>
      <right/>
      <top/>
      <bottom style="thin">
        <color theme="4"/>
      </bottom>
      <diagonal/>
    </border>
    <border>
      <left style="medium">
        <color indexed="64"/>
      </left>
      <right/>
      <top style="thin">
        <color indexed="64"/>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medium">
        <color indexed="64"/>
      </right>
      <top style="thin">
        <color indexed="64"/>
      </top>
      <bottom/>
      <diagonal/>
    </border>
    <border>
      <left/>
      <right style="thin">
        <color theme="4"/>
      </right>
      <top style="thin">
        <color theme="4"/>
      </top>
      <bottom style="thin">
        <color theme="4"/>
      </bottom>
      <diagonal/>
    </border>
    <border>
      <left/>
      <right/>
      <top style="medium">
        <color rgb="FF000000"/>
      </top>
      <bottom/>
      <diagonal/>
    </border>
    <border>
      <left/>
      <right/>
      <top style="thin">
        <color rgb="FF92D050"/>
      </top>
      <bottom style="thin">
        <color theme="4"/>
      </bottom>
      <diagonal/>
    </border>
    <border>
      <left/>
      <right/>
      <top style="thin">
        <color theme="4"/>
      </top>
      <bottom style="thin">
        <color rgb="FF86BC25"/>
      </bottom>
      <diagonal/>
    </border>
    <border>
      <left/>
      <right/>
      <top/>
      <bottom style="thin">
        <color rgb="FF86BC25"/>
      </bottom>
      <diagonal/>
    </border>
    <border>
      <left/>
      <right/>
      <top style="thin">
        <color rgb="FF86BC25"/>
      </top>
      <bottom style="thin">
        <color rgb="FF86BC25"/>
      </bottom>
      <diagonal/>
    </border>
    <border>
      <left/>
      <right style="thin">
        <color indexed="64"/>
      </right>
      <top style="thin">
        <color theme="4"/>
      </top>
      <bottom style="thin">
        <color rgb="FF86BC25"/>
      </bottom>
      <diagonal/>
    </border>
    <border>
      <left style="thin">
        <color rgb="FF86BC25"/>
      </left>
      <right style="thin">
        <color rgb="FF86BC25"/>
      </right>
      <top/>
      <bottom style="thin">
        <color rgb="FF86BC25"/>
      </bottom>
      <diagonal/>
    </border>
    <border>
      <left/>
      <right/>
      <top/>
      <bottom style="medium">
        <color theme="4" tint="0.39997558519241921"/>
      </bottom>
      <diagonal/>
    </border>
    <border>
      <left style="thin">
        <color indexed="64"/>
      </left>
      <right/>
      <top/>
      <bottom/>
      <diagonal/>
    </border>
    <border>
      <left/>
      <right/>
      <top style="thin">
        <color rgb="FF86BC25"/>
      </top>
      <bottom/>
      <diagonal/>
    </border>
    <border>
      <left style="thin">
        <color rgb="FF92D050"/>
      </left>
      <right style="thin">
        <color rgb="FF92D050"/>
      </right>
      <top style="thin">
        <color rgb="FF92D050"/>
      </top>
      <bottom/>
      <diagonal/>
    </border>
    <border>
      <left style="thin">
        <color rgb="FF92D050"/>
      </left>
      <right style="thin">
        <color rgb="FF92D050"/>
      </right>
      <top/>
      <bottom/>
      <diagonal/>
    </border>
    <border>
      <left style="thin">
        <color rgb="FF92D050"/>
      </left>
      <right style="thin">
        <color rgb="FF92D050"/>
      </right>
      <top/>
      <bottom style="thin">
        <color rgb="FF92D050"/>
      </bottom>
      <diagonal/>
    </border>
    <border>
      <left/>
      <right/>
      <top style="thin">
        <color theme="1"/>
      </top>
      <bottom style="thin">
        <color rgb="FF92D050"/>
      </bottom>
      <diagonal/>
    </border>
    <border>
      <left/>
      <right/>
      <top/>
      <bottom style="thin">
        <color rgb="FF000000"/>
      </bottom>
      <diagonal/>
    </border>
    <border>
      <left style="thin">
        <color rgb="FF000000"/>
      </left>
      <right/>
      <top style="thin">
        <color rgb="FF000000"/>
      </top>
      <bottom style="thin">
        <color indexed="64"/>
      </bottom>
      <diagonal/>
    </border>
    <border>
      <left/>
      <right/>
      <top style="thin">
        <color rgb="FF000000"/>
      </top>
      <bottom style="thin">
        <color indexed="64"/>
      </bottom>
      <diagonal/>
    </border>
    <border>
      <left/>
      <right style="thin">
        <color rgb="FF000000"/>
      </right>
      <top style="thin">
        <color rgb="FF000000"/>
      </top>
      <bottom style="thin">
        <color indexed="64"/>
      </bottom>
      <diagonal/>
    </border>
    <border>
      <left style="thin">
        <color rgb="FF000000"/>
      </left>
      <right/>
      <top style="thin">
        <color indexed="64"/>
      </top>
      <bottom style="thin">
        <color indexed="64"/>
      </bottom>
      <diagonal/>
    </border>
    <border>
      <left/>
      <right style="thin">
        <color rgb="FF000000"/>
      </right>
      <top style="thin">
        <color indexed="64"/>
      </top>
      <bottom style="thin">
        <color indexed="64"/>
      </bottom>
      <diagonal/>
    </border>
    <border>
      <left style="thin">
        <color rgb="FF000000"/>
      </left>
      <right/>
      <top style="thin">
        <color indexed="64"/>
      </top>
      <bottom style="thin">
        <color rgb="FF000000"/>
      </bottom>
      <diagonal/>
    </border>
    <border>
      <left/>
      <right/>
      <top style="thin">
        <color indexed="64"/>
      </top>
      <bottom style="thin">
        <color rgb="FF000000"/>
      </bottom>
      <diagonal/>
    </border>
    <border>
      <left/>
      <right style="thin">
        <color rgb="FF000000"/>
      </right>
      <top style="thin">
        <color indexed="64"/>
      </top>
      <bottom style="thin">
        <color rgb="FF000000"/>
      </bottom>
      <diagonal/>
    </border>
    <border>
      <left style="thin">
        <color theme="0"/>
      </left>
      <right/>
      <top/>
      <bottom style="thin">
        <color theme="4"/>
      </bottom>
      <diagonal/>
    </border>
    <border>
      <left style="thin">
        <color theme="0"/>
      </left>
      <right/>
      <top style="thin">
        <color theme="4"/>
      </top>
      <bottom style="thin">
        <color theme="4"/>
      </bottom>
      <diagonal/>
    </border>
    <border>
      <left style="thin">
        <color theme="0"/>
      </left>
      <right/>
      <top style="thin">
        <color theme="4"/>
      </top>
      <bottom/>
      <diagonal/>
    </border>
    <border>
      <left/>
      <right style="thin">
        <color theme="0"/>
      </right>
      <top style="thin">
        <color theme="4"/>
      </top>
      <bottom style="thin">
        <color theme="4"/>
      </bottom>
      <diagonal/>
    </border>
    <border>
      <left/>
      <right style="thin">
        <color theme="0"/>
      </right>
      <top/>
      <bottom style="thin">
        <color theme="4"/>
      </bottom>
      <diagonal/>
    </border>
    <border>
      <left style="thin">
        <color theme="0"/>
      </left>
      <right/>
      <top/>
      <bottom style="thin">
        <color theme="0"/>
      </bottom>
      <diagonal/>
    </border>
    <border>
      <left style="thin">
        <color theme="0"/>
      </left>
      <right style="thin">
        <color theme="0"/>
      </right>
      <top/>
      <bottom style="thin">
        <color theme="0"/>
      </bottom>
      <diagonal/>
    </border>
    <border>
      <left/>
      <right/>
      <top style="thin">
        <color theme="0"/>
      </top>
      <bottom/>
      <diagonal/>
    </border>
    <border>
      <left/>
      <right/>
      <top style="thin">
        <color rgb="FF0070C0"/>
      </top>
      <bottom/>
      <diagonal/>
    </border>
    <border>
      <left/>
      <right/>
      <top style="thin">
        <color theme="0"/>
      </top>
      <bottom style="thin">
        <color theme="4"/>
      </bottom>
      <diagonal/>
    </border>
    <border>
      <left style="thin">
        <color theme="0"/>
      </left>
      <right/>
      <top style="thin">
        <color theme="0"/>
      </top>
      <bottom style="thin">
        <color theme="4"/>
      </bottom>
      <diagonal/>
    </border>
    <border>
      <left style="thin">
        <color theme="0"/>
      </left>
      <right style="thin">
        <color theme="0"/>
      </right>
      <top style="thin">
        <color theme="0"/>
      </top>
      <bottom/>
      <diagonal/>
    </border>
    <border>
      <left style="thin">
        <color theme="0"/>
      </left>
      <right style="thin">
        <color theme="0"/>
      </right>
      <top style="thin">
        <color theme="0"/>
      </top>
      <bottom style="thin">
        <color theme="4"/>
      </bottom>
      <diagonal/>
    </border>
    <border>
      <left/>
      <right style="thin">
        <color theme="0"/>
      </right>
      <top style="thin">
        <color theme="0"/>
      </top>
      <bottom/>
      <diagonal/>
    </border>
    <border>
      <left/>
      <right style="thin">
        <color theme="0"/>
      </right>
      <top style="thin">
        <color theme="4"/>
      </top>
      <bottom/>
      <diagonal/>
    </border>
    <border>
      <left style="medium">
        <color rgb="FF000000"/>
      </left>
      <right/>
      <top style="medium">
        <color rgb="FF000000"/>
      </top>
      <bottom/>
      <diagonal/>
    </border>
    <border>
      <left/>
      <right style="medium">
        <color rgb="FF000000"/>
      </right>
      <top style="medium">
        <color rgb="FF000000"/>
      </top>
      <bottom/>
      <diagonal/>
    </border>
    <border>
      <left/>
      <right/>
      <top style="medium">
        <color indexed="64"/>
      </top>
      <bottom style="thin">
        <color rgb="FF86BC25"/>
      </bottom>
      <diagonal/>
    </border>
    <border>
      <left style="thin">
        <color indexed="64"/>
      </left>
      <right style="thin">
        <color theme="0" tint="-0.249977111117893"/>
      </right>
      <top style="thin">
        <color indexed="64"/>
      </top>
      <bottom style="thin">
        <color indexed="64"/>
      </bottom>
      <diagonal/>
    </border>
    <border>
      <left style="thin">
        <color theme="0" tint="-0.249977111117893"/>
      </left>
      <right style="thin">
        <color theme="0" tint="-0.249977111117893"/>
      </right>
      <top style="thin">
        <color indexed="64"/>
      </top>
      <bottom style="thin">
        <color indexed="64"/>
      </bottom>
      <diagonal/>
    </border>
    <border>
      <left style="thin">
        <color theme="0" tint="-0.249977111117893"/>
      </left>
      <right style="thin">
        <color indexed="64"/>
      </right>
      <top style="thin">
        <color indexed="64"/>
      </top>
      <bottom style="thin">
        <color indexed="64"/>
      </bottom>
      <diagonal/>
    </border>
    <border>
      <left/>
      <right style="thin">
        <color theme="0" tint="-0.249977111117893"/>
      </right>
      <top style="thin">
        <color theme="0" tint="-0.249977111117893"/>
      </top>
      <bottom/>
      <diagonal/>
    </border>
    <border>
      <left/>
      <right style="thin">
        <color theme="0" tint="-0.249977111117893"/>
      </right>
      <top/>
      <bottom/>
      <diagonal/>
    </border>
    <border>
      <left/>
      <right style="thin">
        <color theme="0" tint="-0.249977111117893"/>
      </right>
      <top/>
      <bottom style="thin">
        <color theme="0" tint="-0.249977111117893"/>
      </bottom>
      <diagonal/>
    </border>
    <border>
      <left style="thin">
        <color theme="4" tint="0.39997558519241921"/>
      </left>
      <right/>
      <top style="thin">
        <color theme="4"/>
      </top>
      <bottom style="thin">
        <color theme="4"/>
      </bottom>
      <diagonal/>
    </border>
  </borders>
  <cellStyleXfs count="23">
    <xf numFmtId="0" fontId="0" fillId="0" borderId="0"/>
    <xf numFmtId="0" fontId="2" fillId="0" borderId="0"/>
    <xf numFmtId="0" fontId="2" fillId="0" borderId="0"/>
    <xf numFmtId="0" fontId="2" fillId="0" borderId="0"/>
    <xf numFmtId="165" fontId="3" fillId="0" borderId="0" applyFont="0" applyFill="0" applyBorder="0" applyAlignment="0" applyProtection="0"/>
    <xf numFmtId="0" fontId="2" fillId="0" borderId="0"/>
    <xf numFmtId="0" fontId="2" fillId="0" borderId="0"/>
    <xf numFmtId="0" fontId="2" fillId="0" borderId="0"/>
    <xf numFmtId="0" fontId="7" fillId="0" borderId="0" applyNumberFormat="0" applyFill="0" applyBorder="0" applyAlignment="0" applyProtection="0">
      <alignment vertical="top"/>
      <protection locked="0"/>
    </xf>
    <xf numFmtId="0" fontId="2" fillId="0" borderId="0"/>
    <xf numFmtId="0" fontId="2" fillId="0" borderId="0"/>
    <xf numFmtId="0" fontId="2" fillId="0" borderId="0"/>
    <xf numFmtId="0" fontId="4" fillId="0" borderId="1" applyNumberFormat="0" applyFill="0" applyAlignment="0" applyProtection="0"/>
    <xf numFmtId="0" fontId="2" fillId="0" borderId="0"/>
    <xf numFmtId="0" fontId="14" fillId="0" borderId="0" applyNumberFormat="0" applyFill="0" applyBorder="0" applyAlignment="0" applyProtection="0"/>
    <xf numFmtId="0" fontId="2" fillId="0" borderId="0"/>
    <xf numFmtId="164" fontId="3" fillId="0" borderId="0" applyFont="0" applyFill="0" applyBorder="0" applyAlignment="0" applyProtection="0"/>
    <xf numFmtId="0" fontId="16" fillId="0" borderId="0" applyNumberFormat="0" applyFill="0" applyBorder="0" applyAlignment="0" applyProtection="0"/>
    <xf numFmtId="164" fontId="3" fillId="0" borderId="0" applyFont="0" applyFill="0" applyBorder="0" applyAlignment="0" applyProtection="0"/>
    <xf numFmtId="0" fontId="2" fillId="0" borderId="0"/>
    <xf numFmtId="0" fontId="7" fillId="0" borderId="0" applyNumberFormat="0" applyFill="0" applyBorder="0" applyAlignment="0" applyProtection="0">
      <alignment vertical="top"/>
      <protection locked="0"/>
    </xf>
    <xf numFmtId="43" fontId="3" fillId="0" borderId="0" applyFont="0" applyFill="0" applyBorder="0" applyAlignment="0" applyProtection="0"/>
    <xf numFmtId="0" fontId="47" fillId="0" borderId="70" applyNumberFormat="0" applyFill="0" applyAlignment="0" applyProtection="0"/>
  </cellStyleXfs>
  <cellXfs count="1579">
    <xf numFmtId="0" fontId="0" fillId="0" borderId="0" xfId="0"/>
    <xf numFmtId="0" fontId="11" fillId="0" borderId="0" xfId="6" applyFont="1" applyAlignment="1">
      <alignment horizontal="center" vertical="center" wrapText="1"/>
    </xf>
    <xf numFmtId="0" fontId="17" fillId="4" borderId="32" xfId="0" applyFont="1" applyFill="1" applyBorder="1" applyAlignment="1">
      <alignment horizontal="center" vertical="center"/>
    </xf>
    <xf numFmtId="0" fontId="18" fillId="4" borderId="32" xfId="0" applyFont="1" applyFill="1" applyBorder="1" applyAlignment="1">
      <alignment horizontal="center" vertical="center"/>
    </xf>
    <xf numFmtId="0" fontId="19" fillId="4" borderId="32" xfId="0" applyFont="1" applyFill="1" applyBorder="1" applyAlignment="1">
      <alignment horizontal="center" vertical="center"/>
    </xf>
    <xf numFmtId="0" fontId="20" fillId="4" borderId="32" xfId="0" applyFont="1" applyFill="1" applyBorder="1" applyAlignment="1">
      <alignment horizontal="center" vertical="center"/>
    </xf>
    <xf numFmtId="0" fontId="22" fillId="20" borderId="46" xfId="0" applyFont="1" applyFill="1" applyBorder="1" applyAlignment="1">
      <alignment horizontal="left" vertical="center" wrapText="1"/>
    </xf>
    <xf numFmtId="0" fontId="23" fillId="0" borderId="0" xfId="0" applyFont="1" applyAlignment="1">
      <alignment horizontal="left" vertical="center" wrapText="1"/>
    </xf>
    <xf numFmtId="0" fontId="23" fillId="0" borderId="0" xfId="0" applyFont="1" applyAlignment="1">
      <alignment horizontal="left" vertical="center"/>
    </xf>
    <xf numFmtId="0" fontId="21" fillId="4" borderId="7" xfId="0" applyFont="1" applyFill="1" applyBorder="1"/>
    <xf numFmtId="0" fontId="23" fillId="0" borderId="0" xfId="0" applyFont="1"/>
    <xf numFmtId="0" fontId="6" fillId="0" borderId="8" xfId="0" applyFont="1" applyBorder="1" applyAlignment="1">
      <alignment horizontal="center" vertical="center" wrapText="1"/>
    </xf>
    <xf numFmtId="0" fontId="6" fillId="0" borderId="7" xfId="0" applyFont="1" applyBorder="1" applyAlignment="1">
      <alignment horizontal="center" vertical="center" wrapText="1"/>
    </xf>
    <xf numFmtId="0" fontId="9" fillId="0" borderId="8" xfId="0" applyFont="1" applyBorder="1" applyAlignment="1">
      <alignment horizontal="center" vertical="center"/>
    </xf>
    <xf numFmtId="0" fontId="12" fillId="0" borderId="23" xfId="0" applyFont="1" applyBorder="1" applyAlignment="1">
      <alignment horizontal="center" vertical="center" wrapText="1"/>
    </xf>
    <xf numFmtId="0" fontId="8" fillId="0" borderId="8" xfId="0" applyFont="1" applyBorder="1" applyAlignment="1">
      <alignment horizontal="center" vertical="center" wrapText="1"/>
    </xf>
    <xf numFmtId="0" fontId="6" fillId="0" borderId="3" xfId="0" applyFont="1" applyBorder="1" applyAlignment="1">
      <alignment horizontal="center" vertical="center" wrapText="1"/>
    </xf>
    <xf numFmtId="0" fontId="24" fillId="4" borderId="32" xfId="0" applyFont="1" applyFill="1" applyBorder="1" applyAlignment="1">
      <alignment horizontal="center" vertical="center"/>
    </xf>
    <xf numFmtId="0" fontId="1" fillId="4" borderId="7" xfId="0" applyFont="1" applyFill="1" applyBorder="1"/>
    <xf numFmtId="0" fontId="1" fillId="4" borderId="0" xfId="0" applyFont="1" applyFill="1"/>
    <xf numFmtId="0" fontId="1" fillId="4" borderId="0" xfId="0" applyFont="1" applyFill="1" applyAlignment="1">
      <alignment horizontal="left" vertical="center" wrapText="1"/>
    </xf>
    <xf numFmtId="0" fontId="1" fillId="0" borderId="0" xfId="0" applyFont="1"/>
    <xf numFmtId="0" fontId="9" fillId="0" borderId="3" xfId="0" applyFont="1" applyBorder="1" applyAlignment="1">
      <alignment horizontal="center" vertical="center" wrapText="1"/>
    </xf>
    <xf numFmtId="0" fontId="26" fillId="0" borderId="0" xfId="3" applyFont="1" applyAlignment="1">
      <alignment horizontal="center" vertical="center" wrapText="1"/>
    </xf>
    <xf numFmtId="0" fontId="27" fillId="4" borderId="0" xfId="0" applyFont="1" applyFill="1" applyAlignment="1">
      <alignment horizontal="center" vertical="center"/>
    </xf>
    <xf numFmtId="0" fontId="28" fillId="0" borderId="7" xfId="0" applyFont="1" applyBorder="1" applyAlignment="1">
      <alignment horizontal="center" vertical="center" wrapText="1"/>
    </xf>
    <xf numFmtId="0" fontId="29" fillId="4" borderId="8" xfId="0" applyFont="1" applyFill="1" applyBorder="1" applyAlignment="1">
      <alignment horizontal="center" vertical="center" wrapText="1"/>
    </xf>
    <xf numFmtId="0" fontId="29" fillId="0" borderId="8" xfId="0" applyFont="1" applyBorder="1" applyAlignment="1">
      <alignment horizontal="center" vertical="center" wrapText="1"/>
    </xf>
    <xf numFmtId="0" fontId="11" fillId="4" borderId="0" xfId="6" applyFont="1" applyFill="1" applyAlignment="1">
      <alignment horizontal="center" vertical="center" wrapText="1"/>
    </xf>
    <xf numFmtId="0" fontId="31" fillId="2" borderId="6" xfId="5" applyFont="1" applyFill="1" applyBorder="1" applyAlignment="1">
      <alignment horizontal="center" vertical="top" wrapText="1"/>
    </xf>
    <xf numFmtId="0" fontId="29" fillId="4" borderId="3" xfId="0" applyFont="1" applyFill="1" applyBorder="1" applyAlignment="1">
      <alignment horizontal="center" vertical="top" wrapText="1"/>
    </xf>
    <xf numFmtId="0" fontId="31" fillId="2" borderId="25" xfId="5" applyFont="1" applyFill="1" applyBorder="1" applyAlignment="1">
      <alignment horizontal="center" vertical="top" wrapText="1"/>
    </xf>
    <xf numFmtId="0" fontId="31" fillId="2" borderId="52" xfId="5" applyFont="1" applyFill="1" applyBorder="1" applyAlignment="1">
      <alignment horizontal="center" vertical="top" wrapText="1"/>
    </xf>
    <xf numFmtId="0" fontId="11" fillId="0" borderId="0" xfId="6" applyFont="1" applyAlignment="1">
      <alignment horizontal="center" vertical="top" wrapText="1"/>
    </xf>
    <xf numFmtId="0" fontId="33" fillId="0" borderId="1" xfId="12" applyFont="1"/>
    <xf numFmtId="0" fontId="35" fillId="0" borderId="0" xfId="13" applyFont="1"/>
    <xf numFmtId="0" fontId="35" fillId="0" borderId="0" xfId="13" applyFont="1" applyAlignment="1">
      <alignment vertical="center"/>
    </xf>
    <xf numFmtId="0" fontId="37" fillId="2" borderId="0" xfId="5" applyFont="1" applyFill="1" applyAlignment="1">
      <alignment horizontal="center" vertical="center" wrapText="1"/>
    </xf>
    <xf numFmtId="0" fontId="37" fillId="14" borderId="0" xfId="5" applyFont="1" applyFill="1" applyAlignment="1">
      <alignment horizontal="center" vertical="center"/>
    </xf>
    <xf numFmtId="0" fontId="38" fillId="4" borderId="7" xfId="0" applyFont="1" applyFill="1" applyBorder="1" applyAlignment="1">
      <alignment horizontal="center" vertical="center" wrapText="1"/>
    </xf>
    <xf numFmtId="0" fontId="10" fillId="4" borderId="15" xfId="0" applyFont="1" applyFill="1" applyBorder="1" applyAlignment="1">
      <alignment horizontal="right" vertical="center"/>
    </xf>
    <xf numFmtId="0" fontId="9" fillId="4" borderId="15" xfId="0" applyFont="1" applyFill="1" applyBorder="1" applyAlignment="1">
      <alignment horizontal="right" vertical="center" wrapText="1"/>
    </xf>
    <xf numFmtId="0" fontId="8" fillId="4" borderId="15" xfId="0" applyFont="1" applyFill="1" applyBorder="1" applyAlignment="1">
      <alignment horizontal="right" vertical="center"/>
    </xf>
    <xf numFmtId="0" fontId="38" fillId="4" borderId="3" xfId="0" applyFont="1" applyFill="1" applyBorder="1" applyAlignment="1">
      <alignment horizontal="center" vertical="center" wrapText="1"/>
    </xf>
    <xf numFmtId="0" fontId="39" fillId="4" borderId="0" xfId="0" applyFont="1" applyFill="1" applyAlignment="1">
      <alignment horizontal="center" vertical="center" wrapText="1"/>
    </xf>
    <xf numFmtId="0" fontId="39" fillId="2" borderId="0" xfId="0" applyFont="1" applyFill="1" applyAlignment="1">
      <alignment horizontal="center" vertical="center" wrapText="1"/>
    </xf>
    <xf numFmtId="0" fontId="9" fillId="4" borderId="0" xfId="0" applyFont="1" applyFill="1" applyAlignment="1">
      <alignment horizontal="center" vertical="center" wrapText="1"/>
    </xf>
    <xf numFmtId="0" fontId="2" fillId="4" borderId="0" xfId="1" applyFill="1"/>
    <xf numFmtId="0" fontId="41" fillId="4" borderId="0" xfId="1" applyFont="1" applyFill="1"/>
    <xf numFmtId="0" fontId="42" fillId="4" borderId="0" xfId="1" applyFont="1" applyFill="1"/>
    <xf numFmtId="0" fontId="43" fillId="4" borderId="0" xfId="1" applyFont="1" applyFill="1"/>
    <xf numFmtId="0" fontId="44" fillId="4" borderId="0" xfId="1" applyFont="1" applyFill="1"/>
    <xf numFmtId="0" fontId="10" fillId="4" borderId="0" xfId="0" applyFont="1" applyFill="1" applyAlignment="1">
      <alignment horizontal="center" vertical="top"/>
    </xf>
    <xf numFmtId="0" fontId="25" fillId="0" borderId="0" xfId="13" applyFont="1"/>
    <xf numFmtId="0" fontId="25" fillId="0" borderId="0" xfId="13" applyFont="1" applyAlignment="1">
      <alignment vertical="top"/>
    </xf>
    <xf numFmtId="0" fontId="35" fillId="0" borderId="0" xfId="13" applyFont="1" applyAlignment="1">
      <alignment vertical="top"/>
    </xf>
    <xf numFmtId="0" fontId="9" fillId="4" borderId="0" xfId="0" applyFont="1" applyFill="1" applyAlignment="1">
      <alignment horizontal="center" vertical="top"/>
    </xf>
    <xf numFmtId="0" fontId="8" fillId="4" borderId="0" xfId="0" applyFont="1" applyFill="1" applyAlignment="1">
      <alignment horizontal="center" vertical="top"/>
    </xf>
    <xf numFmtId="0" fontId="6" fillId="4" borderId="0" xfId="0" applyFont="1" applyFill="1" applyAlignment="1">
      <alignment horizontal="center" vertical="top"/>
    </xf>
    <xf numFmtId="0" fontId="26" fillId="0" borderId="0" xfId="3" applyFont="1" applyAlignment="1">
      <alignment horizontal="center" vertical="top" wrapText="1"/>
    </xf>
    <xf numFmtId="0" fontId="32" fillId="0" borderId="8" xfId="0" applyFont="1" applyBorder="1" applyAlignment="1">
      <alignment horizontal="center" vertical="top" wrapText="1"/>
    </xf>
    <xf numFmtId="0" fontId="29" fillId="0" borderId="3" xfId="0" applyFont="1" applyBorder="1" applyAlignment="1">
      <alignment horizontal="center" vertical="top" wrapText="1"/>
    </xf>
    <xf numFmtId="0" fontId="29" fillId="0" borderId="8" xfId="0" applyFont="1" applyBorder="1" applyAlignment="1">
      <alignment horizontal="center" vertical="top" wrapText="1"/>
    </xf>
    <xf numFmtId="0" fontId="29" fillId="0" borderId="0" xfId="0" applyFont="1" applyAlignment="1">
      <alignment horizontal="center" vertical="top" wrapText="1"/>
    </xf>
    <xf numFmtId="0" fontId="32" fillId="0" borderId="3" xfId="0" applyFont="1" applyBorder="1" applyAlignment="1">
      <alignment horizontal="center" vertical="top" wrapText="1"/>
    </xf>
    <xf numFmtId="15" fontId="11" fillId="0" borderId="3" xfId="6" applyNumberFormat="1" applyFont="1" applyBorder="1" applyAlignment="1">
      <alignment horizontal="center" vertical="top" wrapText="1"/>
    </xf>
    <xf numFmtId="0" fontId="30" fillId="0" borderId="8" xfId="0" applyFont="1" applyBorder="1" applyAlignment="1">
      <alignment horizontal="center" vertical="center" wrapText="1"/>
    </xf>
    <xf numFmtId="0" fontId="30" fillId="0" borderId="8" xfId="0" applyFont="1" applyBorder="1" applyAlignment="1">
      <alignment horizontal="center" vertical="top" wrapText="1"/>
    </xf>
    <xf numFmtId="0" fontId="5" fillId="0" borderId="0" xfId="3" applyFont="1" applyAlignment="1">
      <alignment horizontal="center" vertical="center" wrapText="1"/>
    </xf>
    <xf numFmtId="0" fontId="6" fillId="0" borderId="0" xfId="0" applyFont="1" applyAlignment="1">
      <alignment horizontal="center" vertical="center" wrapText="1"/>
    </xf>
    <xf numFmtId="0" fontId="6" fillId="18" borderId="0" xfId="0" applyFont="1" applyFill="1" applyAlignment="1">
      <alignment horizontal="center" vertical="center"/>
    </xf>
    <xf numFmtId="0" fontId="6" fillId="18" borderId="0" xfId="0" applyFont="1" applyFill="1" applyAlignment="1">
      <alignment horizontal="center" vertical="center" wrapText="1"/>
    </xf>
    <xf numFmtId="0" fontId="10" fillId="18" borderId="21" xfId="0" applyFont="1" applyFill="1" applyBorder="1" applyAlignment="1">
      <alignment horizontal="center" vertical="center"/>
    </xf>
    <xf numFmtId="0" fontId="9" fillId="0" borderId="15" xfId="0" applyFont="1" applyBorder="1" applyAlignment="1">
      <alignment horizontal="center" vertical="top"/>
    </xf>
    <xf numFmtId="0" fontId="8" fillId="0" borderId="15" xfId="0" applyFont="1" applyBorder="1" applyAlignment="1">
      <alignment horizontal="center" vertical="top"/>
    </xf>
    <xf numFmtId="0" fontId="6" fillId="0" borderId="15" xfId="0" applyFont="1" applyBorder="1" applyAlignment="1">
      <alignment horizontal="center" vertical="top"/>
    </xf>
    <xf numFmtId="0" fontId="10" fillId="0" borderId="15" xfId="0" applyFont="1" applyBorder="1" applyAlignment="1">
      <alignment horizontal="center" vertical="top"/>
    </xf>
    <xf numFmtId="0" fontId="15" fillId="0" borderId="8" xfId="0" applyFont="1" applyBorder="1" applyAlignment="1">
      <alignment horizontal="center" vertical="center" wrapText="1"/>
    </xf>
    <xf numFmtId="0" fontId="38" fillId="0" borderId="7" xfId="0" applyFont="1" applyBorder="1" applyAlignment="1">
      <alignment horizontal="center" vertical="center" wrapText="1"/>
    </xf>
    <xf numFmtId="0" fontId="38" fillId="0" borderId="3" xfId="0" applyFont="1" applyBorder="1" applyAlignment="1">
      <alignment horizontal="center" vertical="center" wrapText="1"/>
    </xf>
    <xf numFmtId="0" fontId="34" fillId="23" borderId="0" xfId="13" applyFont="1" applyFill="1"/>
    <xf numFmtId="0" fontId="38" fillId="4" borderId="8" xfId="0" applyFont="1" applyFill="1" applyBorder="1" applyAlignment="1">
      <alignment horizontal="center" vertical="center" wrapText="1"/>
    </xf>
    <xf numFmtId="0" fontId="9" fillId="0" borderId="23" xfId="0" applyFont="1" applyBorder="1" applyAlignment="1">
      <alignment horizontal="center" vertical="center"/>
    </xf>
    <xf numFmtId="174" fontId="25" fillId="0" borderId="0" xfId="13" applyNumberFormat="1" applyFont="1" applyAlignment="1">
      <alignment horizontal="left" vertical="top"/>
    </xf>
    <xf numFmtId="0" fontId="25" fillId="25" borderId="0" xfId="13" applyFont="1" applyFill="1" applyAlignment="1">
      <alignment vertical="top"/>
    </xf>
    <xf numFmtId="174" fontId="25" fillId="25" borderId="0" xfId="13" applyNumberFormat="1" applyFont="1" applyFill="1" applyAlignment="1">
      <alignment horizontal="left" vertical="top"/>
    </xf>
    <xf numFmtId="0" fontId="31" fillId="2" borderId="0" xfId="5" applyFont="1" applyFill="1" applyAlignment="1">
      <alignment horizontal="center" vertical="top" wrapText="1"/>
    </xf>
    <xf numFmtId="0" fontId="28" fillId="0" borderId="8" xfId="0" applyFont="1" applyBorder="1" applyAlignment="1">
      <alignment horizontal="center" vertical="top" wrapText="1"/>
    </xf>
    <xf numFmtId="0" fontId="48" fillId="0" borderId="70" xfId="22" applyFont="1" applyAlignment="1">
      <alignment vertical="center"/>
    </xf>
    <xf numFmtId="0" fontId="6" fillId="0" borderId="24" xfId="0" applyFont="1" applyBorder="1" applyAlignment="1">
      <alignment horizontal="center" vertical="center" wrapText="1"/>
    </xf>
    <xf numFmtId="0" fontId="6" fillId="0" borderId="23" xfId="0" applyFont="1" applyBorder="1" applyAlignment="1">
      <alignment horizontal="center" vertical="center" wrapText="1"/>
    </xf>
    <xf numFmtId="0" fontId="9" fillId="0" borderId="22" xfId="0" applyFont="1" applyBorder="1" applyAlignment="1">
      <alignment horizontal="center" vertical="center"/>
    </xf>
    <xf numFmtId="0" fontId="8" fillId="0" borderId="22" xfId="0" applyFont="1" applyBorder="1" applyAlignment="1">
      <alignment horizontal="center" vertical="center"/>
    </xf>
    <xf numFmtId="0" fontId="8" fillId="26" borderId="0" xfId="0" applyFont="1" applyFill="1" applyAlignment="1">
      <alignment horizontal="center" vertical="center"/>
    </xf>
    <xf numFmtId="0" fontId="10" fillId="18" borderId="0" xfId="0" applyFont="1" applyFill="1" applyAlignment="1">
      <alignment horizontal="center" vertical="center"/>
    </xf>
    <xf numFmtId="0" fontId="9" fillId="18" borderId="21" xfId="0" applyFont="1" applyFill="1" applyBorder="1" applyAlignment="1">
      <alignment horizontal="center" vertical="center"/>
    </xf>
    <xf numFmtId="0" fontId="38" fillId="0" borderId="86" xfId="0" applyFont="1" applyBorder="1" applyAlignment="1">
      <alignment horizontal="center" vertical="center" wrapText="1"/>
    </xf>
    <xf numFmtId="0" fontId="38" fillId="0" borderId="87" xfId="0" applyFont="1" applyBorder="1" applyAlignment="1">
      <alignment horizontal="center" vertical="center" wrapText="1"/>
    </xf>
    <xf numFmtId="0" fontId="38" fillId="4" borderId="0" xfId="0" applyFont="1" applyFill="1" applyAlignment="1">
      <alignment horizontal="center" wrapText="1"/>
    </xf>
    <xf numFmtId="0" fontId="38" fillId="4" borderId="95" xfId="0" applyFont="1" applyFill="1" applyBorder="1" applyAlignment="1">
      <alignment horizontal="center" vertical="center" wrapText="1"/>
    </xf>
    <xf numFmtId="0" fontId="49" fillId="2" borderId="3" xfId="0" applyFont="1" applyFill="1" applyBorder="1" applyAlignment="1">
      <alignment horizontal="center" vertical="center"/>
    </xf>
    <xf numFmtId="0" fontId="50" fillId="4" borderId="8" xfId="0" applyFont="1" applyFill="1" applyBorder="1" applyAlignment="1">
      <alignment horizontal="center" vertical="center" wrapText="1"/>
    </xf>
    <xf numFmtId="0" fontId="29" fillId="4" borderId="8" xfId="0" applyFont="1" applyFill="1" applyBorder="1" applyAlignment="1">
      <alignment horizontal="center" vertical="top" wrapText="1"/>
    </xf>
    <xf numFmtId="0" fontId="8" fillId="0" borderId="0" xfId="0" applyFont="1" applyAlignment="1">
      <alignment horizontal="center" vertical="top"/>
    </xf>
    <xf numFmtId="0" fontId="46" fillId="0" borderId="3" xfId="0" applyFont="1" applyBorder="1" applyAlignment="1">
      <alignment horizontal="center" vertical="top" wrapText="1"/>
    </xf>
    <xf numFmtId="0" fontId="28" fillId="0" borderId="3" xfId="0" applyFont="1" applyBorder="1" applyAlignment="1">
      <alignment horizontal="center" vertical="top" wrapText="1"/>
    </xf>
    <xf numFmtId="0" fontId="31" fillId="2" borderId="18" xfId="5" applyFont="1" applyFill="1" applyBorder="1" applyAlignment="1">
      <alignment horizontal="center" vertical="top" wrapText="1"/>
    </xf>
    <xf numFmtId="0" fontId="28" fillId="0" borderId="67" xfId="0" applyFont="1" applyBorder="1" applyAlignment="1">
      <alignment horizontal="center" vertical="top" wrapText="1"/>
    </xf>
    <xf numFmtId="0" fontId="31" fillId="4" borderId="103" xfId="5" applyFont="1" applyFill="1" applyBorder="1" applyAlignment="1">
      <alignment horizontal="center" vertical="top" wrapText="1"/>
    </xf>
    <xf numFmtId="0" fontId="51" fillId="0" borderId="1" xfId="22" applyFont="1" applyBorder="1" applyAlignment="1">
      <alignment horizontal="center" vertical="center" wrapText="1"/>
    </xf>
    <xf numFmtId="0" fontId="52" fillId="0" borderId="0" xfId="2" applyFont="1" applyAlignment="1">
      <alignment vertical="top" wrapText="1"/>
    </xf>
    <xf numFmtId="0" fontId="53" fillId="0" borderId="0" xfId="3" applyFont="1" applyAlignment="1">
      <alignment horizontal="center" vertical="top" wrapText="1"/>
    </xf>
    <xf numFmtId="0" fontId="52" fillId="0" borderId="0" xfId="2" applyFont="1" applyAlignment="1">
      <alignment horizontal="center" vertical="top"/>
    </xf>
    <xf numFmtId="0" fontId="52" fillId="0" borderId="0" xfId="2" applyFont="1" applyAlignment="1">
      <alignment horizontal="left" vertical="top" wrapText="1"/>
    </xf>
    <xf numFmtId="0" fontId="54" fillId="0" borderId="0" xfId="2" applyFont="1" applyAlignment="1">
      <alignment vertical="center" wrapText="1"/>
    </xf>
    <xf numFmtId="0" fontId="55" fillId="0" borderId="0" xfId="3" applyFont="1" applyAlignment="1">
      <alignment horizontal="left" vertical="top" wrapText="1"/>
    </xf>
    <xf numFmtId="0" fontId="55" fillId="0" borderId="0" xfId="3" applyFont="1" applyAlignment="1">
      <alignment horizontal="center" vertical="top" wrapText="1"/>
    </xf>
    <xf numFmtId="0" fontId="52" fillId="0" borderId="0" xfId="3" applyFont="1" applyAlignment="1">
      <alignment horizontal="center" vertical="top" wrapText="1"/>
    </xf>
    <xf numFmtId="0" fontId="55" fillId="0" borderId="0" xfId="3" applyFont="1" applyAlignment="1">
      <alignment horizontal="right" vertical="top" wrapText="1"/>
    </xf>
    <xf numFmtId="0" fontId="52" fillId="0" borderId="0" xfId="2" applyFont="1" applyAlignment="1">
      <alignment horizontal="center" vertical="top" wrapText="1"/>
    </xf>
    <xf numFmtId="0" fontId="56" fillId="0" borderId="0" xfId="2" applyFont="1" applyAlignment="1">
      <alignment horizontal="left" vertical="top" wrapText="1"/>
    </xf>
    <xf numFmtId="0" fontId="56" fillId="0" borderId="0" xfId="2" applyFont="1" applyAlignment="1">
      <alignment vertical="top" wrapText="1"/>
    </xf>
    <xf numFmtId="0" fontId="52" fillId="4" borderId="0" xfId="2" applyFont="1" applyFill="1" applyAlignment="1">
      <alignment horizontal="center" vertical="top"/>
    </xf>
    <xf numFmtId="0" fontId="55" fillId="0" borderId="0" xfId="2" applyFont="1" applyAlignment="1">
      <alignment horizontal="left" vertical="top" wrapText="1"/>
    </xf>
    <xf numFmtId="0" fontId="52" fillId="0" borderId="0" xfId="2" applyFont="1" applyAlignment="1">
      <alignment vertical="center" wrapText="1"/>
    </xf>
    <xf numFmtId="0" fontId="52" fillId="0" borderId="0" xfId="2" applyFont="1" applyAlignment="1">
      <alignment horizontal="center" vertical="center" wrapText="1"/>
    </xf>
    <xf numFmtId="0" fontId="60" fillId="0" borderId="1" xfId="22" applyFont="1" applyBorder="1" applyAlignment="1">
      <alignment horizontal="center" vertical="center" wrapText="1"/>
    </xf>
    <xf numFmtId="0" fontId="60" fillId="0" borderId="1" xfId="22" applyFont="1" applyBorder="1" applyAlignment="1">
      <alignment horizontal="right" vertical="center" wrapText="1"/>
    </xf>
    <xf numFmtId="0" fontId="59" fillId="0" borderId="0" xfId="2" applyFont="1" applyAlignment="1">
      <alignment horizontal="left" vertical="center" wrapText="1"/>
    </xf>
    <xf numFmtId="0" fontId="61" fillId="0" borderId="4" xfId="5" applyFont="1" applyBorder="1" applyAlignment="1">
      <alignment horizontal="center" vertical="center" wrapText="1"/>
    </xf>
    <xf numFmtId="0" fontId="61" fillId="0" borderId="4" xfId="5" applyFont="1" applyBorder="1" applyAlignment="1">
      <alignment vertical="center" wrapText="1"/>
    </xf>
    <xf numFmtId="0" fontId="52" fillId="0" borderId="0" xfId="6" applyFont="1" applyAlignment="1">
      <alignment horizontal="center" vertical="top" wrapText="1"/>
    </xf>
    <xf numFmtId="0" fontId="62" fillId="2" borderId="54" xfId="5" applyFont="1" applyFill="1" applyBorder="1" applyAlignment="1">
      <alignment horizontal="left" vertical="top"/>
    </xf>
    <xf numFmtId="0" fontId="62" fillId="2" borderId="25" xfId="5" applyFont="1" applyFill="1" applyBorder="1" applyAlignment="1">
      <alignment vertical="top" wrapText="1"/>
    </xf>
    <xf numFmtId="0" fontId="62" fillId="2" borderId="25" xfId="5" applyFont="1" applyFill="1" applyBorder="1" applyAlignment="1">
      <alignment horizontal="center" vertical="top" wrapText="1"/>
    </xf>
    <xf numFmtId="0" fontId="53" fillId="2" borderId="25" xfId="5" applyFont="1" applyFill="1" applyBorder="1" applyAlignment="1">
      <alignment horizontal="center" vertical="top" wrapText="1"/>
    </xf>
    <xf numFmtId="0" fontId="62" fillId="2" borderId="25" xfId="5" applyFont="1" applyFill="1" applyBorder="1" applyAlignment="1">
      <alignment horizontal="right" vertical="top" wrapText="1"/>
    </xf>
    <xf numFmtId="167" fontId="62" fillId="2" borderId="25" xfId="4" applyNumberFormat="1" applyFont="1" applyFill="1" applyBorder="1" applyAlignment="1">
      <alignment horizontal="right" vertical="top" wrapText="1"/>
    </xf>
    <xf numFmtId="0" fontId="62" fillId="2" borderId="25" xfId="5" applyFont="1" applyFill="1" applyBorder="1" applyAlignment="1">
      <alignment horizontal="left" vertical="top" wrapText="1"/>
    </xf>
    <xf numFmtId="0" fontId="62" fillId="2" borderId="0" xfId="5" applyFont="1" applyFill="1" applyAlignment="1">
      <alignment horizontal="left" vertical="top" wrapText="1"/>
    </xf>
    <xf numFmtId="0" fontId="52" fillId="0" borderId="0" xfId="6" applyFont="1" applyAlignment="1">
      <alignment horizontal="left" vertical="top" wrapText="1"/>
    </xf>
    <xf numFmtId="0" fontId="52" fillId="0" borderId="0" xfId="6" applyFont="1" applyAlignment="1">
      <alignment vertical="center" wrapText="1"/>
    </xf>
    <xf numFmtId="0" fontId="62" fillId="0" borderId="0" xfId="7" applyFont="1" applyAlignment="1">
      <alignment horizontal="center" vertical="center" wrapText="1"/>
    </xf>
    <xf numFmtId="0" fontId="64" fillId="4" borderId="0" xfId="6" applyFont="1" applyFill="1" applyAlignment="1">
      <alignment horizontal="center" vertical="top" wrapText="1"/>
    </xf>
    <xf numFmtId="0" fontId="65" fillId="0" borderId="8" xfId="0" applyFont="1" applyBorder="1" applyAlignment="1">
      <alignment horizontal="left" vertical="top" wrapText="1"/>
    </xf>
    <xf numFmtId="0" fontId="52" fillId="0" borderId="8" xfId="6" applyFont="1" applyBorder="1" applyAlignment="1">
      <alignment vertical="top" wrapText="1"/>
    </xf>
    <xf numFmtId="0" fontId="62" fillId="5" borderId="8" xfId="0" applyFont="1" applyFill="1" applyBorder="1" applyAlignment="1">
      <alignment horizontal="center" vertical="top" wrapText="1"/>
    </xf>
    <xf numFmtId="0" fontId="52" fillId="6" borderId="8" xfId="6" applyFont="1" applyFill="1" applyBorder="1" applyAlignment="1">
      <alignment horizontal="center" vertical="top" wrapText="1"/>
    </xf>
    <xf numFmtId="0" fontId="66" fillId="5" borderId="8" xfId="6" applyFont="1" applyFill="1" applyBorder="1" applyAlignment="1">
      <alignment horizontal="center" vertical="top" wrapText="1"/>
    </xf>
    <xf numFmtId="0" fontId="52" fillId="0" borderId="7" xfId="6" applyFont="1" applyBorder="1" applyAlignment="1">
      <alignment horizontal="center" vertical="top" wrapText="1"/>
    </xf>
    <xf numFmtId="0" fontId="52" fillId="0" borderId="8" xfId="6" applyFont="1" applyBorder="1" applyAlignment="1">
      <alignment horizontal="right" vertical="top" wrapText="1"/>
    </xf>
    <xf numFmtId="166" fontId="52" fillId="0" borderId="8" xfId="4" applyNumberFormat="1" applyFont="1" applyBorder="1" applyAlignment="1">
      <alignment horizontal="right" vertical="top" wrapText="1"/>
    </xf>
    <xf numFmtId="0" fontId="52" fillId="0" borderId="8" xfId="6" applyFont="1" applyBorder="1" applyAlignment="1">
      <alignment horizontal="center" vertical="top" wrapText="1"/>
    </xf>
    <xf numFmtId="0" fontId="67" fillId="0" borderId="8" xfId="8" applyFont="1" applyBorder="1" applyAlignment="1" applyProtection="1">
      <alignment horizontal="center" vertical="top" wrapText="1"/>
    </xf>
    <xf numFmtId="0" fontId="52" fillId="0" borderId="8" xfId="6" quotePrefix="1" applyFont="1" applyBorder="1" applyAlignment="1">
      <alignment horizontal="center" vertical="top" wrapText="1"/>
    </xf>
    <xf numFmtId="0" fontId="52" fillId="14" borderId="3" xfId="6" applyFont="1" applyFill="1" applyBorder="1" applyAlignment="1">
      <alignment horizontal="center" vertical="top" wrapText="1"/>
    </xf>
    <xf numFmtId="0" fontId="52" fillId="4" borderId="8" xfId="6" applyFont="1" applyFill="1" applyBorder="1" applyAlignment="1">
      <alignment horizontal="left" vertical="top" wrapText="1"/>
    </xf>
    <xf numFmtId="0" fontId="52" fillId="0" borderId="8" xfId="6" applyFont="1" applyBorder="1" applyAlignment="1">
      <alignment horizontal="left" vertical="top" wrapText="1"/>
    </xf>
    <xf numFmtId="0" fontId="52" fillId="0" borderId="8" xfId="6" applyFont="1" applyBorder="1" applyAlignment="1">
      <alignment horizontal="center" vertical="top"/>
    </xf>
    <xf numFmtId="0" fontId="52" fillId="0" borderId="9" xfId="6" applyFont="1" applyBorder="1" applyAlignment="1">
      <alignment horizontal="center" vertical="center" wrapText="1"/>
    </xf>
    <xf numFmtId="0" fontId="52" fillId="0" borderId="9" xfId="6" applyFont="1" applyBorder="1" applyAlignment="1">
      <alignment horizontal="left" vertical="center" wrapText="1"/>
    </xf>
    <xf numFmtId="0" fontId="52" fillId="14" borderId="8" xfId="6" applyFont="1" applyFill="1" applyBorder="1" applyAlignment="1">
      <alignment horizontal="center" vertical="top" wrapText="1"/>
    </xf>
    <xf numFmtId="0" fontId="64" fillId="0" borderId="0" xfId="6" applyFont="1" applyAlignment="1">
      <alignment horizontal="center" vertical="top" wrapText="1"/>
    </xf>
    <xf numFmtId="49" fontId="52" fillId="0" borderId="8" xfId="6" quotePrefix="1" applyNumberFormat="1" applyFont="1" applyBorder="1" applyAlignment="1">
      <alignment horizontal="center" vertical="top" wrapText="1"/>
    </xf>
    <xf numFmtId="0" fontId="52" fillId="0" borderId="3" xfId="6" applyFont="1" applyBorder="1" applyAlignment="1">
      <alignment horizontal="left" vertical="top" wrapText="1"/>
    </xf>
    <xf numFmtId="0" fontId="68" fillId="0" borderId="0" xfId="0" applyFont="1" applyAlignment="1">
      <alignment wrapText="1"/>
    </xf>
    <xf numFmtId="165" fontId="52" fillId="0" borderId="8" xfId="4" applyFont="1" applyBorder="1" applyAlignment="1">
      <alignment horizontal="right" vertical="top" wrapText="1"/>
    </xf>
    <xf numFmtId="0" fontId="69" fillId="0" borderId="0" xfId="8" applyFont="1" applyAlignment="1" applyProtection="1">
      <alignment horizontal="center" vertical="center"/>
    </xf>
    <xf numFmtId="0" fontId="52" fillId="0" borderId="3" xfId="6" applyFont="1" applyBorder="1" applyAlignment="1">
      <alignment horizontal="center" vertical="top" wrapText="1"/>
    </xf>
    <xf numFmtId="0" fontId="67" fillId="4" borderId="3" xfId="8" applyFont="1" applyFill="1" applyBorder="1" applyAlignment="1" applyProtection="1">
      <alignment horizontal="center" vertical="top" wrapText="1"/>
    </xf>
    <xf numFmtId="0" fontId="52" fillId="4" borderId="0" xfId="6" quotePrefix="1" applyFont="1" applyFill="1" applyAlignment="1">
      <alignment horizontal="center" vertical="top" wrapText="1"/>
    </xf>
    <xf numFmtId="16" fontId="52" fillId="0" borderId="7" xfId="6" applyNumberFormat="1" applyFont="1" applyBorder="1" applyAlignment="1">
      <alignment horizontal="center" vertical="top" wrapText="1"/>
    </xf>
    <xf numFmtId="0" fontId="52" fillId="4" borderId="8" xfId="6" applyFont="1" applyFill="1" applyBorder="1" applyAlignment="1">
      <alignment horizontal="right" vertical="top" wrapText="1"/>
    </xf>
    <xf numFmtId="0" fontId="52" fillId="4" borderId="8" xfId="6" quotePrefix="1" applyFont="1" applyFill="1" applyBorder="1" applyAlignment="1">
      <alignment horizontal="center" vertical="top" wrapText="1"/>
    </xf>
    <xf numFmtId="0" fontId="52" fillId="0" borderId="0" xfId="6" applyFont="1" applyAlignment="1">
      <alignment vertical="top" wrapText="1"/>
    </xf>
    <xf numFmtId="0" fontId="52" fillId="0" borderId="9" xfId="6" applyFont="1" applyBorder="1" applyAlignment="1">
      <alignment horizontal="center" vertical="top" wrapText="1"/>
    </xf>
    <xf numFmtId="0" fontId="52" fillId="0" borderId="9" xfId="6" applyFont="1" applyBorder="1" applyAlignment="1">
      <alignment horizontal="left" vertical="top" wrapText="1"/>
    </xf>
    <xf numFmtId="0" fontId="65" fillId="0" borderId="3" xfId="0" applyFont="1" applyBorder="1" applyAlignment="1">
      <alignment horizontal="left" vertical="top" wrapText="1"/>
    </xf>
    <xf numFmtId="0" fontId="62" fillId="7" borderId="0" xfId="2" applyFont="1" applyFill="1" applyAlignment="1">
      <alignment horizontal="center" vertical="top" wrapText="1"/>
    </xf>
    <xf numFmtId="0" fontId="52" fillId="0" borderId="3" xfId="6" applyFont="1" applyBorder="1" applyAlignment="1">
      <alignment horizontal="right" vertical="top" wrapText="1"/>
    </xf>
    <xf numFmtId="166" fontId="52" fillId="0" borderId="3" xfId="4" applyNumberFormat="1" applyFont="1" applyBorder="1" applyAlignment="1">
      <alignment horizontal="right" vertical="top" wrapText="1"/>
    </xf>
    <xf numFmtId="0" fontId="52" fillId="0" borderId="3" xfId="6" quotePrefix="1" applyFont="1" applyBorder="1" applyAlignment="1">
      <alignment horizontal="center" vertical="top" wrapText="1"/>
    </xf>
    <xf numFmtId="0" fontId="52" fillId="4" borderId="3" xfId="6" applyFont="1" applyFill="1" applyBorder="1" applyAlignment="1">
      <alignment horizontal="left" vertical="top" wrapText="1"/>
    </xf>
    <xf numFmtId="0" fontId="52" fillId="0" borderId="10" xfId="6" applyFont="1" applyBorder="1" applyAlignment="1">
      <alignment horizontal="center" vertical="top" wrapText="1"/>
    </xf>
    <xf numFmtId="0" fontId="52" fillId="0" borderId="10" xfId="6" applyFont="1" applyBorder="1" applyAlignment="1">
      <alignment horizontal="left" vertical="top" wrapText="1"/>
    </xf>
    <xf numFmtId="0" fontId="70" fillId="6" borderId="8" xfId="6" applyFont="1" applyFill="1" applyBorder="1" applyAlignment="1">
      <alignment horizontal="center" vertical="top" wrapText="1"/>
    </xf>
    <xf numFmtId="168" fontId="52" fillId="0" borderId="8" xfId="6" applyNumberFormat="1" applyFont="1" applyBorder="1" applyAlignment="1">
      <alignment horizontal="right" vertical="top" wrapText="1"/>
    </xf>
    <xf numFmtId="15" fontId="52" fillId="0" borderId="8" xfId="6" applyNumberFormat="1" applyFont="1" applyBorder="1" applyAlignment="1">
      <alignment horizontal="center" vertical="top" wrapText="1"/>
    </xf>
    <xf numFmtId="0" fontId="67" fillId="4" borderId="8" xfId="8" applyFont="1" applyFill="1" applyBorder="1" applyAlignment="1" applyProtection="1">
      <alignment horizontal="center" vertical="top" wrapText="1"/>
    </xf>
    <xf numFmtId="0" fontId="67" fillId="0" borderId="3" xfId="8" applyFont="1" applyBorder="1" applyAlignment="1" applyProtection="1">
      <alignment horizontal="center" vertical="top" wrapText="1"/>
    </xf>
    <xf numFmtId="0" fontId="52" fillId="0" borderId="3" xfId="6" applyFont="1" applyBorder="1" applyAlignment="1">
      <alignment vertical="top" wrapText="1"/>
    </xf>
    <xf numFmtId="15" fontId="52" fillId="0" borderId="3" xfId="6" applyNumberFormat="1" applyFont="1" applyBorder="1" applyAlignment="1">
      <alignment horizontal="center" vertical="top" wrapText="1"/>
    </xf>
    <xf numFmtId="0" fontId="52" fillId="4" borderId="3" xfId="6" quotePrefix="1" applyFont="1" applyFill="1" applyBorder="1" applyAlignment="1">
      <alignment horizontal="center" vertical="top" wrapText="1"/>
    </xf>
    <xf numFmtId="0" fontId="69" fillId="0" borderId="0" xfId="8" applyFont="1" applyAlignment="1" applyProtection="1">
      <alignment vertical="top" wrapText="1"/>
    </xf>
    <xf numFmtId="0" fontId="52" fillId="12" borderId="8" xfId="6" applyFont="1" applyFill="1" applyBorder="1" applyAlignment="1">
      <alignment horizontal="center" vertical="top" wrapText="1"/>
    </xf>
    <xf numFmtId="0" fontId="52" fillId="4" borderId="8" xfId="6" applyFont="1" applyFill="1" applyBorder="1" applyAlignment="1">
      <alignment horizontal="center" vertical="top" wrapText="1"/>
    </xf>
    <xf numFmtId="0" fontId="67" fillId="0" borderId="0" xfId="8" applyFont="1" applyAlignment="1" applyProtection="1">
      <alignment horizontal="center" vertical="top"/>
    </xf>
    <xf numFmtId="0" fontId="52" fillId="4" borderId="3" xfId="6" applyFont="1" applyFill="1" applyBorder="1" applyAlignment="1">
      <alignment horizontal="center" vertical="top" wrapText="1"/>
    </xf>
    <xf numFmtId="166" fontId="52" fillId="4" borderId="8" xfId="4" applyNumberFormat="1" applyFont="1" applyFill="1" applyBorder="1" applyAlignment="1">
      <alignment horizontal="right" vertical="top" wrapText="1"/>
    </xf>
    <xf numFmtId="0" fontId="52" fillId="4" borderId="0" xfId="6" applyFont="1" applyFill="1" applyAlignment="1">
      <alignment horizontal="left" vertical="top" wrapText="1"/>
    </xf>
    <xf numFmtId="0" fontId="52" fillId="6" borderId="0" xfId="6" applyFont="1" applyFill="1" applyAlignment="1">
      <alignment horizontal="center" vertical="top" wrapText="1"/>
    </xf>
    <xf numFmtId="0" fontId="52" fillId="4" borderId="0" xfId="6" applyFont="1" applyFill="1" applyAlignment="1">
      <alignment horizontal="right" vertical="top" wrapText="1"/>
    </xf>
    <xf numFmtId="166" fontId="52" fillId="4" borderId="0" xfId="4" applyNumberFormat="1" applyFont="1" applyFill="1" applyAlignment="1">
      <alignment horizontal="right" vertical="top" wrapText="1"/>
    </xf>
    <xf numFmtId="16" fontId="52" fillId="4" borderId="7" xfId="6" quotePrefix="1" applyNumberFormat="1" applyFont="1" applyFill="1" applyBorder="1" applyAlignment="1">
      <alignment horizontal="center" vertical="top" wrapText="1"/>
    </xf>
    <xf numFmtId="16" fontId="52" fillId="4" borderId="7" xfId="6" applyNumberFormat="1" applyFont="1" applyFill="1" applyBorder="1" applyAlignment="1">
      <alignment horizontal="center" vertical="top" wrapText="1"/>
    </xf>
    <xf numFmtId="0" fontId="62" fillId="2" borderId="5" xfId="5" applyFont="1" applyFill="1" applyBorder="1" applyAlignment="1">
      <alignment horizontal="left" vertical="top"/>
    </xf>
    <xf numFmtId="0" fontId="62" fillId="2" borderId="6" xfId="5" applyFont="1" applyFill="1" applyBorder="1" applyAlignment="1">
      <alignment vertical="top" wrapText="1"/>
    </xf>
    <xf numFmtId="0" fontId="62" fillId="2" borderId="6" xfId="5" applyFont="1" applyFill="1" applyBorder="1" applyAlignment="1">
      <alignment horizontal="center" vertical="top" wrapText="1"/>
    </xf>
    <xf numFmtId="0" fontId="53" fillId="2" borderId="6" xfId="5" applyFont="1" applyFill="1" applyBorder="1" applyAlignment="1">
      <alignment horizontal="center" vertical="top" wrapText="1"/>
    </xf>
    <xf numFmtId="0" fontId="62" fillId="2" borderId="6" xfId="5" applyFont="1" applyFill="1" applyBorder="1" applyAlignment="1">
      <alignment horizontal="right" vertical="top" wrapText="1"/>
    </xf>
    <xf numFmtId="167" fontId="62" fillId="2" borderId="6" xfId="4" applyNumberFormat="1" applyFont="1" applyFill="1" applyBorder="1" applyAlignment="1">
      <alignment horizontal="right" vertical="top" wrapText="1"/>
    </xf>
    <xf numFmtId="0" fontId="62" fillId="2" borderId="6" xfId="5" applyFont="1" applyFill="1" applyBorder="1" applyAlignment="1">
      <alignment horizontal="left" vertical="top" wrapText="1"/>
    </xf>
    <xf numFmtId="0" fontId="62" fillId="0" borderId="0" xfId="7" applyFont="1" applyAlignment="1">
      <alignment horizontal="center" vertical="top" wrapText="1"/>
    </xf>
    <xf numFmtId="0" fontId="69" fillId="0" borderId="8" xfId="8" applyFont="1" applyBorder="1" applyAlignment="1" applyProtection="1">
      <alignment horizontal="center" vertical="top" wrapText="1"/>
    </xf>
    <xf numFmtId="171" fontId="52" fillId="4" borderId="8" xfId="6" applyNumberFormat="1" applyFont="1" applyFill="1" applyBorder="1" applyAlignment="1">
      <alignment horizontal="right" vertical="top" wrapText="1"/>
    </xf>
    <xf numFmtId="170" fontId="52" fillId="0" borderId="8" xfId="6" applyNumberFormat="1" applyFont="1" applyBorder="1" applyAlignment="1">
      <alignment horizontal="right" vertical="top" wrapText="1"/>
    </xf>
    <xf numFmtId="0" fontId="52" fillId="12" borderId="8" xfId="6" quotePrefix="1" applyFont="1" applyFill="1" applyBorder="1" applyAlignment="1">
      <alignment horizontal="center" vertical="top" wrapText="1"/>
    </xf>
    <xf numFmtId="0" fontId="52" fillId="12" borderId="3" xfId="6" applyFont="1" applyFill="1" applyBorder="1" applyAlignment="1">
      <alignment horizontal="center" vertical="top" wrapText="1"/>
    </xf>
    <xf numFmtId="0" fontId="52" fillId="4" borderId="3" xfId="6" applyFont="1" applyFill="1" applyBorder="1" applyAlignment="1">
      <alignment horizontal="right" vertical="top" wrapText="1"/>
    </xf>
    <xf numFmtId="166" fontId="52" fillId="4" borderId="3" xfId="4" applyNumberFormat="1" applyFont="1" applyFill="1" applyBorder="1" applyAlignment="1">
      <alignment horizontal="center" vertical="top" wrapText="1"/>
    </xf>
    <xf numFmtId="0" fontId="52" fillId="4" borderId="3" xfId="6" quotePrefix="1" applyFont="1" applyFill="1" applyBorder="1" applyAlignment="1">
      <alignment horizontal="center" vertical="top"/>
    </xf>
    <xf numFmtId="0" fontId="52" fillId="12" borderId="3" xfId="6" quotePrefix="1" applyFont="1" applyFill="1" applyBorder="1" applyAlignment="1">
      <alignment horizontal="center" vertical="top"/>
    </xf>
    <xf numFmtId="0" fontId="52" fillId="0" borderId="3" xfId="6" quotePrefix="1" applyFont="1" applyBorder="1" applyAlignment="1">
      <alignment horizontal="center" vertical="top"/>
    </xf>
    <xf numFmtId="0" fontId="67" fillId="4" borderId="7" xfId="8" applyFont="1" applyFill="1" applyBorder="1" applyAlignment="1" applyProtection="1">
      <alignment horizontal="center" vertical="top" wrapText="1"/>
    </xf>
    <xf numFmtId="0" fontId="62" fillId="8" borderId="8" xfId="0" applyFont="1" applyFill="1" applyBorder="1" applyAlignment="1">
      <alignment horizontal="center" vertical="top" wrapText="1"/>
    </xf>
    <xf numFmtId="0" fontId="53" fillId="6" borderId="8" xfId="6" applyFont="1" applyFill="1" applyBorder="1" applyAlignment="1">
      <alignment horizontal="center" vertical="top" wrapText="1"/>
    </xf>
    <xf numFmtId="0" fontId="52" fillId="0" borderId="8" xfId="6" quotePrefix="1" applyFont="1" applyBorder="1" applyAlignment="1">
      <alignment horizontal="left" vertical="top" wrapText="1"/>
    </xf>
    <xf numFmtId="0" fontId="53" fillId="6" borderId="0" xfId="6" applyFont="1" applyFill="1" applyAlignment="1">
      <alignment horizontal="center" vertical="top" wrapText="1"/>
    </xf>
    <xf numFmtId="0" fontId="52" fillId="0" borderId="0" xfId="6" applyFont="1" applyAlignment="1">
      <alignment horizontal="right" vertical="top" wrapText="1"/>
    </xf>
    <xf numFmtId="0" fontId="67" fillId="0" borderId="0" xfId="8" applyFont="1" applyAlignment="1" applyProtection="1">
      <alignment horizontal="center" vertical="top" wrapText="1"/>
    </xf>
    <xf numFmtId="0" fontId="52" fillId="0" borderId="0" xfId="6" quotePrefix="1" applyFont="1" applyAlignment="1">
      <alignment horizontal="center" vertical="top" wrapText="1"/>
    </xf>
    <xf numFmtId="0" fontId="52" fillId="0" borderId="0" xfId="6" quotePrefix="1" applyFont="1" applyAlignment="1">
      <alignment horizontal="left" vertical="top" wrapText="1"/>
    </xf>
    <xf numFmtId="0" fontId="67" fillId="4" borderId="0" xfId="8" applyFont="1" applyFill="1" applyAlignment="1" applyProtection="1">
      <alignment horizontal="center" vertical="top" wrapText="1"/>
    </xf>
    <xf numFmtId="0" fontId="52" fillId="0" borderId="0" xfId="6" applyFont="1" applyAlignment="1">
      <alignment horizontal="center" vertical="top"/>
    </xf>
    <xf numFmtId="0" fontId="52" fillId="0" borderId="8" xfId="6" quotePrefix="1" applyFont="1" applyBorder="1" applyAlignment="1">
      <alignment horizontal="right" vertical="top" wrapText="1"/>
    </xf>
    <xf numFmtId="166" fontId="52" fillId="0" borderId="3" xfId="6" applyNumberFormat="1" applyFont="1" applyBorder="1" applyAlignment="1">
      <alignment horizontal="right" vertical="top" wrapText="1"/>
    </xf>
    <xf numFmtId="0" fontId="52" fillId="12" borderId="3" xfId="6" quotePrefix="1" applyFont="1" applyFill="1" applyBorder="1" applyAlignment="1">
      <alignment horizontal="center" vertical="top" wrapText="1"/>
    </xf>
    <xf numFmtId="0" fontId="65" fillId="6" borderId="8" xfId="6" applyFont="1" applyFill="1" applyBorder="1" applyAlignment="1">
      <alignment horizontal="center" vertical="top" wrapText="1"/>
    </xf>
    <xf numFmtId="0" fontId="69" fillId="0" borderId="3" xfId="8" applyFont="1" applyBorder="1" applyAlignment="1" applyProtection="1">
      <alignment horizontal="center" vertical="top" wrapText="1"/>
    </xf>
    <xf numFmtId="166" fontId="52" fillId="4" borderId="3" xfId="6" applyNumberFormat="1" applyFont="1" applyFill="1" applyBorder="1" applyAlignment="1">
      <alignment horizontal="right" vertical="top" wrapText="1"/>
    </xf>
    <xf numFmtId="0" fontId="67" fillId="0" borderId="8" xfId="8" quotePrefix="1" applyFont="1" applyBorder="1" applyAlignment="1" applyProtection="1">
      <alignment horizontal="center" vertical="top" wrapText="1"/>
    </xf>
    <xf numFmtId="166" fontId="52" fillId="0" borderId="8" xfId="4" quotePrefix="1" applyNumberFormat="1" applyFont="1" applyBorder="1" applyAlignment="1">
      <alignment horizontal="center" vertical="top" wrapText="1"/>
    </xf>
    <xf numFmtId="166" fontId="52" fillId="12" borderId="8" xfId="4" quotePrefix="1" applyNumberFormat="1" applyFont="1" applyFill="1" applyBorder="1" applyAlignment="1">
      <alignment horizontal="center" vertical="top" wrapText="1"/>
    </xf>
    <xf numFmtId="166" fontId="52" fillId="0" borderId="0" xfId="4" quotePrefix="1" applyNumberFormat="1" applyFont="1" applyAlignment="1">
      <alignment horizontal="center" vertical="top" wrapText="1"/>
    </xf>
    <xf numFmtId="166" fontId="52" fillId="0" borderId="3" xfId="4" applyNumberFormat="1" applyFont="1" applyBorder="1" applyAlignment="1">
      <alignment horizontal="center" vertical="top" wrapText="1"/>
    </xf>
    <xf numFmtId="15" fontId="52" fillId="0" borderId="0" xfId="6" applyNumberFormat="1" applyFont="1" applyAlignment="1">
      <alignment horizontal="center" vertical="top" wrapText="1"/>
    </xf>
    <xf numFmtId="0" fontId="71" fillId="0" borderId="0" xfId="0" applyFont="1" applyAlignment="1">
      <alignment vertical="top" wrapText="1"/>
    </xf>
    <xf numFmtId="0" fontId="62" fillId="2" borderId="0" xfId="5" applyFont="1" applyFill="1" applyAlignment="1">
      <alignment horizontal="left" vertical="top"/>
    </xf>
    <xf numFmtId="0" fontId="62" fillId="2" borderId="0" xfId="5" applyFont="1" applyFill="1" applyAlignment="1">
      <alignment vertical="top" wrapText="1"/>
    </xf>
    <xf numFmtId="0" fontId="62" fillId="2" borderId="0" xfId="5" applyFont="1" applyFill="1" applyAlignment="1">
      <alignment horizontal="center" vertical="top" wrapText="1"/>
    </xf>
    <xf numFmtId="0" fontId="53" fillId="2" borderId="0" xfId="5" applyFont="1" applyFill="1" applyAlignment="1">
      <alignment horizontal="center" vertical="top" wrapText="1"/>
    </xf>
    <xf numFmtId="0" fontId="62" fillId="2" borderId="0" xfId="5" applyFont="1" applyFill="1" applyAlignment="1">
      <alignment horizontal="right" vertical="top" wrapText="1"/>
    </xf>
    <xf numFmtId="167" fontId="62" fillId="2" borderId="0" xfId="4" applyNumberFormat="1" applyFont="1" applyFill="1" applyAlignment="1">
      <alignment horizontal="right" vertical="top" wrapText="1"/>
    </xf>
    <xf numFmtId="0" fontId="52" fillId="0" borderId="3" xfId="6" applyFont="1" applyBorder="1" applyAlignment="1">
      <alignment horizontal="center" vertical="top"/>
    </xf>
    <xf numFmtId="0" fontId="62" fillId="5" borderId="0" xfId="0" applyFont="1" applyFill="1" applyAlignment="1">
      <alignment horizontal="center" vertical="top" wrapText="1"/>
    </xf>
    <xf numFmtId="0" fontId="72" fillId="4" borderId="0" xfId="0" applyFont="1" applyFill="1" applyAlignment="1">
      <alignment horizontal="center" vertical="top"/>
    </xf>
    <xf numFmtId="166" fontId="52" fillId="0" borderId="0" xfId="4" applyNumberFormat="1" applyFont="1" applyAlignment="1">
      <alignment horizontal="right" vertical="top" wrapText="1"/>
    </xf>
    <xf numFmtId="16" fontId="52" fillId="0" borderId="0" xfId="6" applyNumberFormat="1" applyFont="1" applyAlignment="1">
      <alignment horizontal="center" vertical="top" wrapText="1"/>
    </xf>
    <xf numFmtId="0" fontId="52" fillId="12" borderId="0" xfId="6" quotePrefix="1" applyFont="1" applyFill="1" applyAlignment="1">
      <alignment horizontal="center" vertical="top" wrapText="1"/>
    </xf>
    <xf numFmtId="0" fontId="52" fillId="12" borderId="0" xfId="6" applyFont="1" applyFill="1" applyAlignment="1">
      <alignment horizontal="center" vertical="top" wrapText="1"/>
    </xf>
    <xf numFmtId="0" fontId="67" fillId="0" borderId="0" xfId="8" quotePrefix="1" applyFont="1" applyAlignment="1" applyProtection="1">
      <alignment horizontal="center" vertical="top" wrapText="1"/>
    </xf>
    <xf numFmtId="49" fontId="52" fillId="0" borderId="0" xfId="6" applyNumberFormat="1" applyFont="1" applyAlignment="1">
      <alignment horizontal="center" vertical="top" wrapText="1"/>
    </xf>
    <xf numFmtId="0" fontId="62" fillId="2" borderId="51" xfId="5" applyFont="1" applyFill="1" applyBorder="1" applyAlignment="1">
      <alignment horizontal="left" vertical="top"/>
    </xf>
    <xf numFmtId="0" fontId="62" fillId="2" borderId="52" xfId="5" applyFont="1" applyFill="1" applyBorder="1" applyAlignment="1">
      <alignment vertical="top" wrapText="1"/>
    </xf>
    <xf numFmtId="0" fontId="62" fillId="2" borderId="52" xfId="5" applyFont="1" applyFill="1" applyBorder="1" applyAlignment="1">
      <alignment horizontal="center" vertical="top" wrapText="1"/>
    </xf>
    <xf numFmtId="0" fontId="62" fillId="2" borderId="52" xfId="5" applyFont="1" applyFill="1" applyBorder="1" applyAlignment="1">
      <alignment horizontal="right" vertical="top" wrapText="1"/>
    </xf>
    <xf numFmtId="167" fontId="62" fillId="2" borderId="52" xfId="4" applyNumberFormat="1" applyFont="1" applyFill="1" applyBorder="1" applyAlignment="1">
      <alignment horizontal="right" vertical="top" wrapText="1"/>
    </xf>
    <xf numFmtId="0" fontId="62" fillId="2" borderId="52" xfId="5" applyFont="1" applyFill="1" applyBorder="1" applyAlignment="1">
      <alignment horizontal="left" vertical="top" wrapText="1"/>
    </xf>
    <xf numFmtId="0" fontId="62" fillId="2" borderId="53" xfId="5" applyFont="1" applyFill="1" applyBorder="1" applyAlignment="1">
      <alignment horizontal="left" vertical="top" wrapText="1"/>
    </xf>
    <xf numFmtId="0" fontId="52" fillId="0" borderId="7" xfId="6" applyFont="1" applyBorder="1" applyAlignment="1">
      <alignment horizontal="left" vertical="top" wrapText="1"/>
    </xf>
    <xf numFmtId="0" fontId="70" fillId="6" borderId="7" xfId="6" applyFont="1" applyFill="1" applyBorder="1" applyAlignment="1">
      <alignment horizontal="center" vertical="top" wrapText="1"/>
    </xf>
    <xf numFmtId="0" fontId="52" fillId="6" borderId="7" xfId="6" applyFont="1" applyFill="1" applyBorder="1" applyAlignment="1">
      <alignment horizontal="center" vertical="top" wrapText="1"/>
    </xf>
    <xf numFmtId="0" fontId="52" fillId="0" borderId="7" xfId="6" applyFont="1" applyBorder="1" applyAlignment="1">
      <alignment horizontal="right" vertical="top" wrapText="1"/>
    </xf>
    <xf numFmtId="166" fontId="52" fillId="0" borderId="7" xfId="4" applyNumberFormat="1" applyFont="1" applyBorder="1" applyAlignment="1">
      <alignment horizontal="right" vertical="top" wrapText="1"/>
    </xf>
    <xf numFmtId="0" fontId="67" fillId="0" borderId="7" xfId="8" applyFont="1" applyBorder="1" applyAlignment="1" applyProtection="1">
      <alignment horizontal="center" vertical="top" wrapText="1"/>
    </xf>
    <xf numFmtId="0" fontId="52" fillId="12" borderId="7" xfId="6" applyFont="1" applyFill="1" applyBorder="1" applyAlignment="1">
      <alignment horizontal="center" vertical="top" wrapText="1"/>
    </xf>
    <xf numFmtId="0" fontId="52" fillId="14" borderId="7" xfId="6" applyFont="1" applyFill="1" applyBorder="1" applyAlignment="1">
      <alignment horizontal="center" vertical="top" wrapText="1"/>
    </xf>
    <xf numFmtId="0" fontId="67" fillId="0" borderId="7" xfId="8" applyFont="1" applyBorder="1" applyAlignment="1" applyProtection="1">
      <alignment horizontal="left" vertical="top" wrapText="1"/>
    </xf>
    <xf numFmtId="0" fontId="67" fillId="0" borderId="8" xfId="8" applyFont="1" applyBorder="1" applyAlignment="1" applyProtection="1">
      <alignment horizontal="left" vertical="top" wrapText="1"/>
    </xf>
    <xf numFmtId="0" fontId="62" fillId="9" borderId="0" xfId="2" applyFont="1" applyFill="1" applyAlignment="1">
      <alignment horizontal="center" vertical="top" wrapText="1"/>
    </xf>
    <xf numFmtId="0" fontId="65" fillId="0" borderId="0" xfId="0" applyFont="1" applyAlignment="1">
      <alignment vertical="top"/>
    </xf>
    <xf numFmtId="0" fontId="52" fillId="0" borderId="3" xfId="6" quotePrefix="1" applyFont="1" applyBorder="1" applyAlignment="1">
      <alignment horizontal="left" vertical="top" wrapText="1"/>
    </xf>
    <xf numFmtId="15" fontId="52" fillId="4" borderId="8" xfId="6" applyNumberFormat="1" applyFont="1" applyFill="1" applyBorder="1" applyAlignment="1">
      <alignment horizontal="center" vertical="top" wrapText="1"/>
    </xf>
    <xf numFmtId="0" fontId="67" fillId="0" borderId="3" xfId="8" quotePrefix="1" applyFont="1" applyBorder="1" applyAlignment="1" applyProtection="1">
      <alignment horizontal="left" vertical="top" wrapText="1"/>
    </xf>
    <xf numFmtId="0" fontId="53" fillId="2" borderId="52" xfId="5" applyFont="1" applyFill="1" applyBorder="1" applyAlignment="1">
      <alignment horizontal="center" vertical="top" wrapText="1"/>
    </xf>
    <xf numFmtId="0" fontId="52" fillId="2" borderId="52" xfId="6" applyFont="1" applyFill="1" applyBorder="1" applyAlignment="1">
      <alignment vertical="top" wrapText="1"/>
    </xf>
    <xf numFmtId="0" fontId="52" fillId="2" borderId="52" xfId="6" applyFont="1" applyFill="1" applyBorder="1" applyAlignment="1">
      <alignment horizontal="center" vertical="top" wrapText="1"/>
    </xf>
    <xf numFmtId="169" fontId="52" fillId="0" borderId="3" xfId="6" applyNumberFormat="1" applyFont="1" applyBorder="1" applyAlignment="1">
      <alignment horizontal="right" vertical="top" wrapText="1"/>
    </xf>
    <xf numFmtId="0" fontId="52" fillId="0" borderId="0" xfId="0" applyFont="1" applyAlignment="1">
      <alignment horizontal="left" vertical="top" wrapText="1"/>
    </xf>
    <xf numFmtId="0" fontId="62" fillId="5" borderId="7" xfId="0" applyFont="1" applyFill="1" applyBorder="1" applyAlignment="1">
      <alignment horizontal="center" vertical="top" wrapText="1"/>
    </xf>
    <xf numFmtId="169" fontId="52" fillId="0" borderId="0" xfId="6" applyNumberFormat="1" applyFont="1" applyAlignment="1">
      <alignment horizontal="right" vertical="top" wrapText="1"/>
    </xf>
    <xf numFmtId="0" fontId="52" fillId="6" borderId="8" xfId="6" applyFont="1" applyFill="1" applyBorder="1" applyAlignment="1">
      <alignment vertical="top" wrapText="1"/>
    </xf>
    <xf numFmtId="0" fontId="67" fillId="0" borderId="3" xfId="8" quotePrefix="1" applyFont="1" applyBorder="1" applyAlignment="1" applyProtection="1">
      <alignment horizontal="center" vertical="top" wrapText="1"/>
    </xf>
    <xf numFmtId="0" fontId="52" fillId="0" borderId="7" xfId="6" applyFont="1" applyBorder="1" applyAlignment="1">
      <alignment horizontal="center" vertical="top"/>
    </xf>
    <xf numFmtId="0" fontId="70" fillId="6" borderId="3" xfId="6" applyFont="1" applyFill="1" applyBorder="1" applyAlignment="1">
      <alignment horizontal="center" vertical="top" wrapText="1"/>
    </xf>
    <xf numFmtId="15" fontId="52" fillId="4" borderId="3" xfId="6" applyNumberFormat="1" applyFont="1" applyFill="1" applyBorder="1" applyAlignment="1">
      <alignment horizontal="center" vertical="top" wrapText="1"/>
    </xf>
    <xf numFmtId="0" fontId="52" fillId="4" borderId="0" xfId="6" applyFont="1" applyFill="1" applyAlignment="1">
      <alignment vertical="top" wrapText="1"/>
    </xf>
    <xf numFmtId="0" fontId="52" fillId="4" borderId="9" xfId="6" applyFont="1" applyFill="1" applyBorder="1" applyAlignment="1">
      <alignment horizontal="center" vertical="top" wrapText="1"/>
    </xf>
    <xf numFmtId="0" fontId="52" fillId="4" borderId="9" xfId="6" applyFont="1" applyFill="1" applyBorder="1" applyAlignment="1">
      <alignment horizontal="left" vertical="top" wrapText="1"/>
    </xf>
    <xf numFmtId="0" fontId="52" fillId="6" borderId="3" xfId="6" applyFont="1" applyFill="1" applyBorder="1" applyAlignment="1">
      <alignment horizontal="center" vertical="top" wrapText="1"/>
    </xf>
    <xf numFmtId="15" fontId="52" fillId="0" borderId="3" xfId="6" applyNumberFormat="1" applyFont="1" applyBorder="1" applyAlignment="1">
      <alignment horizontal="left" vertical="top" wrapText="1"/>
    </xf>
    <xf numFmtId="0" fontId="62" fillId="8" borderId="3" xfId="0" applyFont="1" applyFill="1" applyBorder="1" applyAlignment="1">
      <alignment horizontal="center" vertical="top" wrapText="1"/>
    </xf>
    <xf numFmtId="0" fontId="65" fillId="0" borderId="0" xfId="0" quotePrefix="1" applyFont="1" applyAlignment="1">
      <alignment horizontal="center" vertical="center"/>
    </xf>
    <xf numFmtId="0" fontId="52" fillId="0" borderId="8" xfId="8" applyFont="1" applyBorder="1" applyAlignment="1" applyProtection="1">
      <alignment horizontal="center" vertical="top" wrapText="1"/>
    </xf>
    <xf numFmtId="0" fontId="54" fillId="0" borderId="0" xfId="6" applyFont="1" applyAlignment="1">
      <alignment vertical="center" wrapText="1"/>
    </xf>
    <xf numFmtId="0" fontId="53" fillId="4" borderId="103" xfId="5" applyFont="1" applyFill="1" applyBorder="1" applyAlignment="1">
      <alignment horizontal="center" vertical="top" wrapText="1"/>
    </xf>
    <xf numFmtId="0" fontId="62" fillId="4" borderId="103" xfId="5" applyFont="1" applyFill="1" applyBorder="1" applyAlignment="1">
      <alignment horizontal="right" vertical="top" wrapText="1"/>
    </xf>
    <xf numFmtId="167" fontId="62" fillId="4" borderId="103" xfId="4" applyNumberFormat="1" applyFont="1" applyFill="1" applyBorder="1" applyAlignment="1">
      <alignment horizontal="right" vertical="top" wrapText="1"/>
    </xf>
    <xf numFmtId="0" fontId="62" fillId="4" borderId="103" xfId="5" applyFont="1" applyFill="1" applyBorder="1" applyAlignment="1">
      <alignment horizontal="center" vertical="top" wrapText="1"/>
    </xf>
    <xf numFmtId="0" fontId="62" fillId="4" borderId="103" xfId="5" quotePrefix="1" applyFont="1" applyFill="1" applyBorder="1" applyAlignment="1">
      <alignment horizontal="center" vertical="top" wrapText="1"/>
    </xf>
    <xf numFmtId="0" fontId="62" fillId="4" borderId="103" xfId="5" applyFont="1" applyFill="1" applyBorder="1" applyAlignment="1">
      <alignment horizontal="left" vertical="top" wrapText="1"/>
    </xf>
    <xf numFmtId="0" fontId="52" fillId="0" borderId="67" xfId="6" applyFont="1" applyBorder="1" applyAlignment="1">
      <alignment horizontal="left" vertical="top" wrapText="1"/>
    </xf>
    <xf numFmtId="0" fontId="62" fillId="5" borderId="67" xfId="0" applyFont="1" applyFill="1" applyBorder="1" applyAlignment="1">
      <alignment horizontal="center" vertical="top" wrapText="1"/>
    </xf>
    <xf numFmtId="15" fontId="52" fillId="0" borderId="67" xfId="6" applyNumberFormat="1" applyFont="1" applyBorder="1" applyAlignment="1">
      <alignment horizontal="center" vertical="top" wrapText="1"/>
    </xf>
    <xf numFmtId="173" fontId="52" fillId="0" borderId="67" xfId="6" applyNumberFormat="1" applyFont="1" applyBorder="1" applyAlignment="1">
      <alignment horizontal="right" vertical="top" wrapText="1"/>
    </xf>
    <xf numFmtId="166" fontId="52" fillId="0" borderId="67" xfId="4" applyNumberFormat="1" applyFont="1" applyBorder="1" applyAlignment="1">
      <alignment horizontal="right" vertical="top" wrapText="1"/>
    </xf>
    <xf numFmtId="0" fontId="67" fillId="0" borderId="67" xfId="8" quotePrefix="1" applyFont="1" applyBorder="1" applyAlignment="1" applyProtection="1">
      <alignment horizontal="center" vertical="top" wrapText="1"/>
    </xf>
    <xf numFmtId="0" fontId="52" fillId="0" borderId="67" xfId="6" applyFont="1" applyBorder="1" applyAlignment="1">
      <alignment horizontal="center" vertical="top" wrapText="1"/>
    </xf>
    <xf numFmtId="15" fontId="52" fillId="0" borderId="67" xfId="6" quotePrefix="1" applyNumberFormat="1" applyFont="1" applyBorder="1" applyAlignment="1">
      <alignment horizontal="left" vertical="top" wrapText="1"/>
    </xf>
    <xf numFmtId="0" fontId="52" fillId="0" borderId="67" xfId="6" quotePrefix="1" applyFont="1" applyBorder="1" applyAlignment="1">
      <alignment horizontal="center" vertical="top" wrapText="1"/>
    </xf>
    <xf numFmtId="0" fontId="67" fillId="0" borderId="67" xfId="8" applyFont="1" applyBorder="1" applyAlignment="1" applyProtection="1">
      <alignment horizontal="center" vertical="top" wrapText="1"/>
    </xf>
    <xf numFmtId="0" fontId="52" fillId="0" borderId="67" xfId="6" applyFont="1" applyBorder="1" applyAlignment="1">
      <alignment horizontal="center" vertical="top"/>
    </xf>
    <xf numFmtId="0" fontId="52" fillId="6" borderId="67" xfId="6" applyFont="1" applyFill="1" applyBorder="1" applyAlignment="1">
      <alignment horizontal="center" vertical="top" wrapText="1"/>
    </xf>
    <xf numFmtId="0" fontId="52" fillId="0" borderId="67" xfId="6" applyFont="1" applyBorder="1" applyAlignment="1">
      <alignment vertical="top" wrapText="1"/>
    </xf>
    <xf numFmtId="0" fontId="52" fillId="12" borderId="67" xfId="6" applyFont="1" applyFill="1" applyBorder="1" applyAlignment="1">
      <alignment horizontal="center" vertical="top" wrapText="1"/>
    </xf>
    <xf numFmtId="173" fontId="52" fillId="0" borderId="67" xfId="6" applyNumberFormat="1" applyFont="1" applyBorder="1" applyAlignment="1">
      <alignment horizontal="center" vertical="top" wrapText="1"/>
    </xf>
    <xf numFmtId="15" fontId="52" fillId="0" borderId="67" xfId="6" applyNumberFormat="1" applyFont="1" applyBorder="1" applyAlignment="1">
      <alignment horizontal="left" vertical="top" wrapText="1"/>
    </xf>
    <xf numFmtId="0" fontId="62" fillId="2" borderId="17" xfId="5" applyFont="1" applyFill="1" applyBorder="1" applyAlignment="1">
      <alignment horizontal="left" vertical="top"/>
    </xf>
    <xf numFmtId="0" fontId="62" fillId="2" borderId="18" xfId="5" applyFont="1" applyFill="1" applyBorder="1" applyAlignment="1">
      <alignment vertical="top" wrapText="1"/>
    </xf>
    <xf numFmtId="0" fontId="62" fillId="2" borderId="18" xfId="5" applyFont="1" applyFill="1" applyBorder="1" applyAlignment="1">
      <alignment horizontal="center" vertical="top" wrapText="1"/>
    </xf>
    <xf numFmtId="0" fontId="53" fillId="2" borderId="18" xfId="5" applyFont="1" applyFill="1" applyBorder="1" applyAlignment="1">
      <alignment horizontal="center" vertical="top" wrapText="1"/>
    </xf>
    <xf numFmtId="0" fontId="62" fillId="2" borderId="18" xfId="5" applyFont="1" applyFill="1" applyBorder="1" applyAlignment="1">
      <alignment horizontal="right" vertical="top" wrapText="1"/>
    </xf>
    <xf numFmtId="167" fontId="62" fillId="2" borderId="18" xfId="4" applyNumberFormat="1" applyFont="1" applyFill="1" applyBorder="1" applyAlignment="1">
      <alignment horizontal="right" vertical="top" wrapText="1"/>
    </xf>
    <xf numFmtId="0" fontId="62" fillId="2" borderId="18" xfId="5" applyFont="1" applyFill="1" applyBorder="1" applyAlignment="1">
      <alignment horizontal="left" vertical="top" wrapText="1"/>
    </xf>
    <xf numFmtId="0" fontId="62" fillId="2" borderId="19" xfId="5" applyFont="1" applyFill="1" applyBorder="1" applyAlignment="1">
      <alignment horizontal="left" vertical="top" wrapText="1"/>
    </xf>
    <xf numFmtId="173" fontId="52" fillId="0" borderId="7" xfId="6" applyNumberFormat="1" applyFont="1" applyBorder="1" applyAlignment="1">
      <alignment horizontal="right" vertical="top" wrapText="1"/>
    </xf>
    <xf numFmtId="0" fontId="52" fillId="12" borderId="7" xfId="6" quotePrefix="1" applyFont="1" applyFill="1" applyBorder="1" applyAlignment="1">
      <alignment horizontal="center" vertical="top" wrapText="1"/>
    </xf>
    <xf numFmtId="0" fontId="52" fillId="0" borderId="7" xfId="6" quotePrefix="1" applyFont="1" applyBorder="1" applyAlignment="1">
      <alignment horizontal="center" vertical="top" wrapText="1"/>
    </xf>
    <xf numFmtId="0" fontId="67" fillId="0" borderId="8" xfId="8" quotePrefix="1" applyFont="1" applyBorder="1" applyAlignment="1" applyProtection="1">
      <alignment horizontal="center" vertical="center" wrapText="1"/>
    </xf>
    <xf numFmtId="0" fontId="52" fillId="0" borderId="8" xfId="6" quotePrefix="1" applyFont="1" applyBorder="1" applyAlignment="1">
      <alignment horizontal="center" vertical="center" wrapText="1"/>
    </xf>
    <xf numFmtId="15" fontId="52" fillId="0" borderId="8" xfId="6" applyNumberFormat="1" applyFont="1" applyBorder="1" applyAlignment="1">
      <alignment horizontal="left" vertical="top" wrapText="1"/>
    </xf>
    <xf numFmtId="173" fontId="52" fillId="0" borderId="3" xfId="6" applyNumberFormat="1" applyFont="1" applyBorder="1" applyAlignment="1">
      <alignment horizontal="right" vertical="top" wrapText="1"/>
    </xf>
    <xf numFmtId="49" fontId="52" fillId="0" borderId="3" xfId="6" applyNumberFormat="1" applyFont="1" applyBorder="1" applyAlignment="1">
      <alignment horizontal="center" vertical="top" wrapText="1"/>
    </xf>
    <xf numFmtId="173" fontId="52" fillId="0" borderId="8" xfId="6" applyNumberFormat="1" applyFont="1" applyBorder="1" applyAlignment="1">
      <alignment horizontal="right" vertical="top" wrapText="1"/>
    </xf>
    <xf numFmtId="49" fontId="52" fillId="0" borderId="8" xfId="6" quotePrefix="1" applyNumberFormat="1" applyFont="1" applyBorder="1" applyAlignment="1">
      <alignment horizontal="center" vertical="center" wrapText="1"/>
    </xf>
    <xf numFmtId="0" fontId="65" fillId="0" borderId="0" xfId="0" applyFont="1" applyAlignment="1">
      <alignment horizontal="center" vertical="center"/>
    </xf>
    <xf numFmtId="168" fontId="52" fillId="0" borderId="7" xfId="6" applyNumberFormat="1" applyFont="1" applyBorder="1" applyAlignment="1">
      <alignment horizontal="right" vertical="top" wrapText="1"/>
    </xf>
    <xf numFmtId="166" fontId="52" fillId="0" borderId="0" xfId="4" applyNumberFormat="1" applyFont="1" applyAlignment="1">
      <alignment horizontal="center" vertical="top" wrapText="1"/>
    </xf>
    <xf numFmtId="0" fontId="52" fillId="0" borderId="13" xfId="6" quotePrefix="1" applyFont="1" applyBorder="1" applyAlignment="1">
      <alignment horizontal="left" vertical="top" wrapText="1"/>
    </xf>
    <xf numFmtId="0" fontId="52" fillId="0" borderId="29" xfId="6" applyFont="1" applyBorder="1" applyAlignment="1">
      <alignment horizontal="left" vertical="top" wrapText="1"/>
    </xf>
    <xf numFmtId="0" fontId="52" fillId="0" borderId="22" xfId="6" applyFont="1" applyBorder="1" applyAlignment="1">
      <alignment horizontal="left" vertical="top" wrapText="1"/>
    </xf>
    <xf numFmtId="168" fontId="52" fillId="0" borderId="3" xfId="6" applyNumberFormat="1" applyFont="1" applyBorder="1" applyAlignment="1">
      <alignment horizontal="right" vertical="top" wrapText="1"/>
    </xf>
    <xf numFmtId="15" fontId="52" fillId="0" borderId="3" xfId="6" applyNumberFormat="1" applyFont="1" applyBorder="1" applyAlignment="1">
      <alignment horizontal="right" vertical="top" wrapText="1"/>
    </xf>
    <xf numFmtId="0" fontId="52" fillId="0" borderId="0" xfId="6" applyFont="1" applyAlignment="1">
      <alignment horizontal="center" vertical="center" wrapText="1"/>
    </xf>
    <xf numFmtId="0" fontId="52" fillId="0" borderId="0" xfId="6" applyFont="1" applyAlignment="1">
      <alignment horizontal="left" vertical="center" wrapText="1"/>
    </xf>
    <xf numFmtId="0" fontId="53" fillId="0" borderId="0" xfId="2" applyFont="1" applyAlignment="1">
      <alignment vertical="top" wrapText="1"/>
    </xf>
    <xf numFmtId="0" fontId="53" fillId="0" borderId="0" xfId="2" applyFont="1" applyAlignment="1">
      <alignment horizontal="left" vertical="top"/>
    </xf>
    <xf numFmtId="1" fontId="52" fillId="4" borderId="0" xfId="2" quotePrefix="1" applyNumberFormat="1" applyFont="1" applyFill="1" applyAlignment="1">
      <alignment horizontal="left" vertical="top"/>
    </xf>
    <xf numFmtId="0" fontId="52" fillId="4" borderId="0" xfId="2" applyFont="1" applyFill="1" applyAlignment="1">
      <alignment vertical="top" wrapText="1"/>
    </xf>
    <xf numFmtId="0" fontId="52" fillId="4" borderId="0" xfId="2" applyFont="1" applyFill="1" applyAlignment="1">
      <alignment horizontal="center" vertical="top" wrapText="1"/>
    </xf>
    <xf numFmtId="0" fontId="65" fillId="0" borderId="0" xfId="9" applyFont="1" applyAlignment="1">
      <alignment vertical="top" wrapText="1"/>
    </xf>
    <xf numFmtId="43" fontId="52" fillId="0" borderId="0" xfId="6" applyNumberFormat="1" applyFont="1" applyAlignment="1">
      <alignment horizontal="center" vertical="top" wrapText="1"/>
    </xf>
    <xf numFmtId="0" fontId="74" fillId="0" borderId="0" xfId="2" applyFont="1" applyAlignment="1">
      <alignment vertical="center"/>
    </xf>
    <xf numFmtId="0" fontId="74" fillId="0" borderId="0" xfId="2" applyFont="1" applyAlignment="1">
      <alignment horizontal="center" vertical="center"/>
    </xf>
    <xf numFmtId="0" fontId="52" fillId="0" borderId="0" xfId="2" applyFont="1" applyAlignment="1">
      <alignment horizontal="center" vertical="center"/>
    </xf>
    <xf numFmtId="0" fontId="75" fillId="0" borderId="0" xfId="2" applyFont="1" applyAlignment="1">
      <alignment horizontal="center" vertical="center"/>
    </xf>
    <xf numFmtId="0" fontId="52" fillId="0" borderId="0" xfId="5" quotePrefix="1" applyFont="1" applyAlignment="1">
      <alignment horizontal="center" vertical="center"/>
    </xf>
    <xf numFmtId="0" fontId="52" fillId="0" borderId="0" xfId="2" applyFont="1" applyAlignment="1">
      <alignment vertical="center"/>
    </xf>
    <xf numFmtId="0" fontId="66" fillId="0" borderId="0" xfId="2" applyFont="1" applyAlignment="1">
      <alignment horizontal="left" vertical="center"/>
    </xf>
    <xf numFmtId="0" fontId="66" fillId="0" borderId="0" xfId="2" applyFont="1" applyAlignment="1">
      <alignment horizontal="center" vertical="center"/>
    </xf>
    <xf numFmtId="0" fontId="62" fillId="2" borderId="48" xfId="5" applyFont="1" applyFill="1" applyBorder="1" applyAlignment="1">
      <alignment horizontal="center" vertical="center" wrapText="1"/>
    </xf>
    <xf numFmtId="0" fontId="64" fillId="0" borderId="0" xfId="2" applyFont="1" applyAlignment="1">
      <alignment horizontal="left" vertical="center"/>
    </xf>
    <xf numFmtId="0" fontId="62" fillId="0" borderId="0" xfId="2" applyFont="1" applyAlignment="1">
      <alignment vertical="center"/>
    </xf>
    <xf numFmtId="0" fontId="64" fillId="0" borderId="0" xfId="6" applyFont="1" applyAlignment="1">
      <alignment horizontal="center" vertical="center" wrapText="1"/>
    </xf>
    <xf numFmtId="0" fontId="52" fillId="2" borderId="8" xfId="2" applyFont="1" applyFill="1" applyBorder="1" applyAlignment="1">
      <alignment horizontal="center" vertical="center" wrapText="1"/>
    </xf>
    <xf numFmtId="0" fontId="52" fillId="2" borderId="8" xfId="6" applyFont="1" applyFill="1" applyBorder="1" applyAlignment="1">
      <alignment horizontal="left" vertical="center" wrapText="1"/>
    </xf>
    <xf numFmtId="0" fontId="52" fillId="2" borderId="8" xfId="6" applyFont="1" applyFill="1" applyBorder="1" applyAlignment="1">
      <alignment horizontal="center" wrapText="1"/>
    </xf>
    <xf numFmtId="0" fontId="53" fillId="2" borderId="8" xfId="6" applyFont="1" applyFill="1" applyBorder="1" applyAlignment="1">
      <alignment horizontal="center" vertical="center" wrapText="1"/>
    </xf>
    <xf numFmtId="0" fontId="52" fillId="2" borderId="8" xfId="0" applyFont="1" applyFill="1" applyBorder="1" applyAlignment="1">
      <alignment horizontal="center" vertical="center"/>
    </xf>
    <xf numFmtId="15" fontId="52" fillId="2" borderId="8" xfId="6" applyNumberFormat="1" applyFont="1" applyFill="1" applyBorder="1" applyAlignment="1">
      <alignment horizontal="center" vertical="center" wrapText="1"/>
    </xf>
    <xf numFmtId="0" fontId="52" fillId="2" borderId="8" xfId="6" applyFont="1" applyFill="1" applyBorder="1" applyAlignment="1">
      <alignment horizontal="center" vertical="center" wrapText="1"/>
    </xf>
    <xf numFmtId="0" fontId="67" fillId="2" borderId="8" xfId="8" applyFont="1" applyFill="1" applyBorder="1" applyAlignment="1" applyProtection="1">
      <alignment horizontal="center" vertical="center"/>
    </xf>
    <xf numFmtId="0" fontId="52" fillId="2" borderId="8" xfId="5" applyFont="1" applyFill="1" applyBorder="1" applyAlignment="1">
      <alignment horizontal="center" vertical="center"/>
    </xf>
    <xf numFmtId="0" fontId="67" fillId="2" borderId="7" xfId="8" applyFont="1" applyFill="1" applyBorder="1" applyAlignment="1" applyProtection="1">
      <alignment horizontal="center" vertical="center" wrapText="1"/>
    </xf>
    <xf numFmtId="15" fontId="52" fillId="2" borderId="27" xfId="0" applyNumberFormat="1" applyFont="1" applyFill="1" applyBorder="1" applyAlignment="1">
      <alignment horizontal="center" vertical="center" wrapText="1"/>
    </xf>
    <xf numFmtId="0" fontId="74" fillId="0" borderId="0" xfId="6" applyFont="1" applyAlignment="1">
      <alignment vertical="center" wrapText="1"/>
    </xf>
    <xf numFmtId="0" fontId="64" fillId="0" borderId="0" xfId="2" applyFont="1" applyAlignment="1">
      <alignment horizontal="center" vertical="center"/>
    </xf>
    <xf numFmtId="49" fontId="53" fillId="0" borderId="0" xfId="2" applyNumberFormat="1" applyFont="1" applyAlignment="1">
      <alignment horizontal="center" vertical="center"/>
    </xf>
    <xf numFmtId="0" fontId="52" fillId="0" borderId="0" xfId="2" applyFont="1" applyAlignment="1">
      <alignment horizontal="left" vertical="center"/>
    </xf>
    <xf numFmtId="0" fontId="52" fillId="12" borderId="0" xfId="2" applyFont="1" applyFill="1" applyAlignment="1">
      <alignment horizontal="center" vertical="center"/>
    </xf>
    <xf numFmtId="0" fontId="52" fillId="0" borderId="0" xfId="0" applyFont="1" applyAlignment="1">
      <alignment horizontal="center" vertical="center" wrapText="1"/>
    </xf>
    <xf numFmtId="0" fontId="52" fillId="0" borderId="7" xfId="2" applyFont="1" applyBorder="1" applyAlignment="1">
      <alignment horizontal="center" vertical="center" wrapText="1"/>
    </xf>
    <xf numFmtId="15" fontId="52" fillId="0" borderId="7" xfId="0" applyNumberFormat="1" applyFont="1" applyBorder="1" applyAlignment="1">
      <alignment horizontal="center" vertical="center" wrapText="1"/>
    </xf>
    <xf numFmtId="169" fontId="52" fillId="0" borderId="7" xfId="15" applyNumberFormat="1" applyFont="1" applyBorder="1" applyAlignment="1">
      <alignment horizontal="center" vertical="center"/>
    </xf>
    <xf numFmtId="0" fontId="67" fillId="0" borderId="7" xfId="8" applyFont="1" applyBorder="1" applyAlignment="1" applyProtection="1">
      <alignment horizontal="center" vertical="center" wrapText="1"/>
    </xf>
    <xf numFmtId="0" fontId="52" fillId="0" borderId="7" xfId="6" quotePrefix="1" applyFont="1" applyBorder="1" applyAlignment="1">
      <alignment horizontal="center" vertical="center" wrapText="1"/>
    </xf>
    <xf numFmtId="0" fontId="67" fillId="0" borderId="7" xfId="8" quotePrefix="1" applyFont="1" applyBorder="1" applyAlignment="1" applyProtection="1">
      <alignment horizontal="center" vertical="center" wrapText="1"/>
    </xf>
    <xf numFmtId="0" fontId="52" fillId="12" borderId="0" xfId="2" applyFont="1" applyFill="1" applyAlignment="1">
      <alignment horizontal="left" vertical="center" wrapText="1"/>
    </xf>
    <xf numFmtId="0" fontId="54" fillId="0" borderId="0" xfId="2" applyFont="1" applyAlignment="1">
      <alignment vertical="center"/>
    </xf>
    <xf numFmtId="49" fontId="53" fillId="0" borderId="3" xfId="2" applyNumberFormat="1" applyFont="1" applyBorder="1" applyAlignment="1">
      <alignment horizontal="center" vertical="center"/>
    </xf>
    <xf numFmtId="0" fontId="52" fillId="0" borderId="3" xfId="2" applyFont="1" applyBorder="1" applyAlignment="1">
      <alignment horizontal="left" vertical="center" wrapText="1"/>
    </xf>
    <xf numFmtId="0" fontId="52" fillId="0" borderId="3" xfId="2" applyFont="1" applyBorder="1" applyAlignment="1">
      <alignment horizontal="center" vertical="center"/>
    </xf>
    <xf numFmtId="0" fontId="52" fillId="12" borderId="3" xfId="2" applyFont="1" applyFill="1" applyBorder="1" applyAlignment="1">
      <alignment horizontal="center" vertical="center" wrapText="1"/>
    </xf>
    <xf numFmtId="0" fontId="52" fillId="12" borderId="3" xfId="2" applyFont="1" applyFill="1" applyBorder="1" applyAlignment="1">
      <alignment horizontal="center" vertical="center"/>
    </xf>
    <xf numFmtId="0" fontId="52" fillId="12" borderId="3" xfId="2" applyFont="1" applyFill="1" applyBorder="1" applyAlignment="1">
      <alignment vertical="center" wrapText="1"/>
    </xf>
    <xf numFmtId="0" fontId="52" fillId="0" borderId="3" xfId="0" applyFont="1" applyBorder="1" applyAlignment="1">
      <alignment horizontal="center" vertical="center" wrapText="1"/>
    </xf>
    <xf numFmtId="0" fontId="52" fillId="0" borderId="8" xfId="2" applyFont="1" applyBorder="1" applyAlignment="1">
      <alignment horizontal="center" vertical="center" wrapText="1"/>
    </xf>
    <xf numFmtId="169" fontId="52" fillId="0" borderId="8" xfId="15" applyNumberFormat="1" applyFont="1" applyBorder="1" applyAlignment="1">
      <alignment horizontal="center" vertical="center"/>
    </xf>
    <xf numFmtId="0" fontId="67" fillId="0" borderId="8" xfId="8" applyFont="1" applyBorder="1" applyAlignment="1" applyProtection="1">
      <alignment horizontal="center" vertical="center" wrapText="1"/>
    </xf>
    <xf numFmtId="0" fontId="52" fillId="12" borderId="8" xfId="2" applyFont="1" applyFill="1" applyBorder="1" applyAlignment="1">
      <alignment horizontal="left" vertical="center" wrapText="1"/>
    </xf>
    <xf numFmtId="0" fontId="52" fillId="4" borderId="0" xfId="2" applyFont="1" applyFill="1" applyAlignment="1">
      <alignment horizontal="left" vertical="center" wrapText="1"/>
    </xf>
    <xf numFmtId="0" fontId="54" fillId="4" borderId="0" xfId="2" applyFont="1" applyFill="1" applyAlignment="1">
      <alignment vertical="center"/>
    </xf>
    <xf numFmtId="49" fontId="53" fillId="0" borderId="8" xfId="2" applyNumberFormat="1" applyFont="1" applyBorder="1" applyAlignment="1">
      <alignment horizontal="center" vertical="center"/>
    </xf>
    <xf numFmtId="0" fontId="52" fillId="0" borderId="8" xfId="2" applyFont="1" applyBorder="1" applyAlignment="1">
      <alignment vertical="center" wrapText="1"/>
    </xf>
    <xf numFmtId="0" fontId="52" fillId="0" borderId="8" xfId="2" applyFont="1" applyBorder="1" applyAlignment="1">
      <alignment horizontal="center" vertical="center"/>
    </xf>
    <xf numFmtId="0" fontId="52" fillId="12" borderId="8" xfId="2" applyFont="1" applyFill="1" applyBorder="1" applyAlignment="1">
      <alignment horizontal="center" vertical="center" wrapText="1"/>
    </xf>
    <xf numFmtId="0" fontId="52" fillId="12" borderId="8" xfId="2" applyFont="1" applyFill="1" applyBorder="1" applyAlignment="1">
      <alignment horizontal="center" vertical="center"/>
    </xf>
    <xf numFmtId="0" fontId="52" fillId="0" borderId="8" xfId="0" applyFont="1" applyBorder="1" applyAlignment="1">
      <alignment horizontal="center" vertical="center" wrapText="1"/>
    </xf>
    <xf numFmtId="15" fontId="52" fillId="0" borderId="8" xfId="0" applyNumberFormat="1" applyFont="1" applyBorder="1" applyAlignment="1">
      <alignment horizontal="center" vertical="center" wrapText="1"/>
    </xf>
    <xf numFmtId="0" fontId="52" fillId="0" borderId="8" xfId="6" applyFont="1" applyBorder="1" applyAlignment="1">
      <alignment horizontal="center" vertical="center" wrapText="1"/>
    </xf>
    <xf numFmtId="15" fontId="52" fillId="12" borderId="7" xfId="0" applyNumberFormat="1" applyFont="1" applyFill="1" applyBorder="1" applyAlignment="1">
      <alignment horizontal="center" vertical="center" wrapText="1"/>
    </xf>
    <xf numFmtId="15" fontId="52" fillId="0" borderId="0" xfId="0" applyNumberFormat="1" applyFont="1" applyAlignment="1">
      <alignment horizontal="center" vertical="center" wrapText="1"/>
    </xf>
    <xf numFmtId="0" fontId="52" fillId="0" borderId="8" xfId="10" applyFont="1" applyBorder="1" applyAlignment="1">
      <alignment vertical="center" wrapText="1"/>
    </xf>
    <xf numFmtId="0" fontId="52" fillId="0" borderId="8" xfId="0" applyFont="1" applyBorder="1" applyAlignment="1">
      <alignment horizontal="center" vertical="center"/>
    </xf>
    <xf numFmtId="0" fontId="67" fillId="0" borderId="8" xfId="8" applyFont="1" applyBorder="1" applyAlignment="1" applyProtection="1">
      <alignment horizontal="center" vertical="center"/>
    </xf>
    <xf numFmtId="0" fontId="52" fillId="0" borderId="8" xfId="5" quotePrefix="1" applyFont="1" applyBorder="1" applyAlignment="1">
      <alignment horizontal="center" vertical="center"/>
    </xf>
    <xf numFmtId="0" fontId="67" fillId="12" borderId="8" xfId="8" applyFont="1" applyFill="1" applyBorder="1" applyAlignment="1" applyProtection="1">
      <alignment horizontal="left" vertical="center" wrapText="1"/>
    </xf>
    <xf numFmtId="0" fontId="52" fillId="0" borderId="3" xfId="2" applyFont="1" applyBorder="1" applyAlignment="1">
      <alignment horizontal="center" vertical="center" wrapText="1"/>
    </xf>
    <xf numFmtId="0" fontId="64" fillId="0" borderId="0" xfId="2" applyFont="1" applyAlignment="1">
      <alignment vertical="center"/>
    </xf>
    <xf numFmtId="0" fontId="52" fillId="0" borderId="8" xfId="5" applyFont="1" applyBorder="1" applyAlignment="1">
      <alignment horizontal="center" vertical="center"/>
    </xf>
    <xf numFmtId="0" fontId="77" fillId="0" borderId="0" xfId="0" applyFont="1"/>
    <xf numFmtId="0" fontId="77" fillId="4" borderId="0" xfId="0" applyFont="1" applyFill="1"/>
    <xf numFmtId="0" fontId="67" fillId="0" borderId="8" xfId="8" quotePrefix="1" applyFont="1" applyBorder="1" applyAlignment="1" applyProtection="1">
      <alignment horizontal="center" vertical="center"/>
    </xf>
    <xf numFmtId="15" fontId="52" fillId="0" borderId="8" xfId="0" applyNumberFormat="1" applyFont="1" applyBorder="1" applyAlignment="1">
      <alignment horizontal="center" vertical="center"/>
    </xf>
    <xf numFmtId="0" fontId="52" fillId="0" borderId="8" xfId="2" applyFont="1" applyBorder="1" applyAlignment="1">
      <alignment horizontal="left" vertical="center"/>
    </xf>
    <xf numFmtId="0" fontId="54" fillId="0" borderId="0" xfId="2" applyFont="1" applyAlignment="1">
      <alignment horizontal="left" vertical="center" wrapText="1"/>
    </xf>
    <xf numFmtId="2" fontId="52" fillId="0" borderId="8" xfId="15" applyNumberFormat="1" applyFont="1" applyBorder="1" applyAlignment="1">
      <alignment horizontal="center" vertical="center"/>
    </xf>
    <xf numFmtId="0" fontId="52" fillId="12" borderId="8" xfId="10" applyFont="1" applyFill="1" applyBorder="1" applyAlignment="1">
      <alignment horizontal="center" vertical="center" wrapText="1"/>
    </xf>
    <xf numFmtId="0" fontId="53" fillId="0" borderId="8" xfId="2" applyFont="1" applyBorder="1" applyAlignment="1">
      <alignment horizontal="center" vertical="center"/>
    </xf>
    <xf numFmtId="0" fontId="52" fillId="0" borderId="8" xfId="2" applyFont="1" applyBorder="1" applyAlignment="1">
      <alignment vertical="center"/>
    </xf>
    <xf numFmtId="15" fontId="69" fillId="0" borderId="7" xfId="8" applyNumberFormat="1" applyFont="1" applyBorder="1" applyAlignment="1" applyProtection="1">
      <alignment horizontal="center" vertical="center" wrapText="1"/>
    </xf>
    <xf numFmtId="49" fontId="52" fillId="0" borderId="7" xfId="0" applyNumberFormat="1" applyFont="1" applyBorder="1" applyAlignment="1">
      <alignment horizontal="center" vertical="center" wrapText="1"/>
    </xf>
    <xf numFmtId="0" fontId="52" fillId="0" borderId="3" xfId="0" applyFont="1" applyBorder="1" applyAlignment="1">
      <alignment vertical="center" wrapText="1"/>
    </xf>
    <xf numFmtId="0" fontId="52" fillId="4" borderId="8" xfId="2" applyFont="1" applyFill="1" applyBorder="1" applyAlignment="1">
      <alignment horizontal="center" vertical="center" wrapText="1"/>
    </xf>
    <xf numFmtId="0" fontId="67" fillId="4" borderId="29" xfId="8" applyFont="1" applyFill="1" applyBorder="1" applyAlignment="1" applyProtection="1">
      <alignment horizontal="center" vertical="center"/>
    </xf>
    <xf numFmtId="15" fontId="52" fillId="4" borderId="8" xfId="0" quotePrefix="1" applyNumberFormat="1" applyFont="1" applyFill="1" applyBorder="1" applyAlignment="1">
      <alignment horizontal="center" vertical="center" wrapText="1"/>
    </xf>
    <xf numFmtId="0" fontId="52" fillId="4" borderId="8" xfId="5" applyFont="1" applyFill="1" applyBorder="1" applyAlignment="1">
      <alignment horizontal="center" vertical="center"/>
    </xf>
    <xf numFmtId="169" fontId="52" fillId="0" borderId="0" xfId="15" applyNumberFormat="1" applyFont="1" applyAlignment="1">
      <alignment horizontal="center" vertical="center"/>
    </xf>
    <xf numFmtId="0" fontId="52" fillId="0" borderId="3" xfId="2" applyFont="1" applyBorder="1" applyAlignment="1">
      <alignment vertical="center" wrapText="1"/>
    </xf>
    <xf numFmtId="0" fontId="67" fillId="4" borderId="8" xfId="8" applyFont="1" applyFill="1" applyBorder="1" applyAlignment="1" applyProtection="1">
      <alignment horizontal="center" vertical="center" wrapText="1"/>
    </xf>
    <xf numFmtId="0" fontId="52" fillId="12" borderId="56" xfId="2" applyFont="1" applyFill="1" applyBorder="1" applyAlignment="1">
      <alignment horizontal="left" vertical="center" wrapText="1"/>
    </xf>
    <xf numFmtId="0" fontId="74" fillId="4" borderId="0" xfId="2" applyFont="1" applyFill="1" applyAlignment="1">
      <alignment vertical="center"/>
    </xf>
    <xf numFmtId="0" fontId="52" fillId="0" borderId="0" xfId="2" quotePrefix="1" applyFont="1" applyAlignment="1">
      <alignment horizontal="center" vertical="center"/>
    </xf>
    <xf numFmtId="0" fontId="67" fillId="0" borderId="0" xfId="8" applyFont="1" applyAlignment="1" applyProtection="1">
      <alignment horizontal="center" vertical="center"/>
    </xf>
    <xf numFmtId="0" fontId="52" fillId="0" borderId="7" xfId="2" applyFont="1" applyBorder="1" applyAlignment="1">
      <alignment horizontal="left" vertical="center" wrapText="1"/>
    </xf>
    <xf numFmtId="15" fontId="52" fillId="0" borderId="3" xfId="0" applyNumberFormat="1" applyFont="1" applyBorder="1" applyAlignment="1">
      <alignment horizontal="center" vertical="center"/>
    </xf>
    <xf numFmtId="169" fontId="52" fillId="0" borderId="3" xfId="15" applyNumberFormat="1" applyFont="1" applyBorder="1" applyAlignment="1">
      <alignment horizontal="center" vertical="center"/>
    </xf>
    <xf numFmtId="0" fontId="52" fillId="0" borderId="3" xfId="5" applyFont="1" applyBorder="1" applyAlignment="1">
      <alignment horizontal="center" vertical="center"/>
    </xf>
    <xf numFmtId="0" fontId="78" fillId="0" borderId="0" xfId="2" applyFont="1" applyAlignment="1">
      <alignment vertical="center"/>
    </xf>
    <xf numFmtId="0" fontId="78" fillId="4" borderId="0" xfId="2" applyFont="1" applyFill="1" applyAlignment="1">
      <alignment vertical="center"/>
    </xf>
    <xf numFmtId="0" fontId="52" fillId="12" borderId="7" xfId="2" applyFont="1" applyFill="1" applyBorder="1" applyAlignment="1">
      <alignment horizontal="center" vertical="center" wrapText="1"/>
    </xf>
    <xf numFmtId="0" fontId="52" fillId="0" borderId="7" xfId="0" applyFont="1" applyBorder="1" applyAlignment="1">
      <alignment horizontal="center" vertical="center" wrapText="1"/>
    </xf>
    <xf numFmtId="0" fontId="52" fillId="12" borderId="3" xfId="2" applyFont="1" applyFill="1" applyBorder="1" applyAlignment="1">
      <alignment horizontal="left" vertical="center" wrapText="1"/>
    </xf>
    <xf numFmtId="0" fontId="64" fillId="0" borderId="0" xfId="6" applyFont="1" applyAlignment="1">
      <alignment vertical="center" wrapText="1"/>
    </xf>
    <xf numFmtId="0" fontId="53" fillId="12" borderId="8" xfId="2" applyFont="1" applyFill="1" applyBorder="1" applyAlignment="1">
      <alignment horizontal="center" vertical="center" wrapText="1"/>
    </xf>
    <xf numFmtId="0" fontId="52" fillId="0" borderId="8" xfId="0" quotePrefix="1" applyFont="1" applyBorder="1" applyAlignment="1">
      <alignment horizontal="center" vertical="center"/>
    </xf>
    <xf numFmtId="0" fontId="52" fillId="0" borderId="3" xfId="10" applyFont="1" applyBorder="1" applyAlignment="1">
      <alignment horizontal="left" vertical="center" wrapText="1"/>
    </xf>
    <xf numFmtId="169" fontId="67" fillId="0" borderId="8" xfId="8" applyNumberFormat="1" applyFont="1" applyBorder="1" applyAlignment="1" applyProtection="1">
      <alignment horizontal="center" vertical="center"/>
    </xf>
    <xf numFmtId="0" fontId="52" fillId="0" borderId="8" xfId="2" applyFont="1" applyBorder="1" applyAlignment="1">
      <alignment horizontal="left" vertical="center" wrapText="1"/>
    </xf>
    <xf numFmtId="169" fontId="52" fillId="0" borderId="8" xfId="15" quotePrefix="1" applyNumberFormat="1" applyFont="1" applyBorder="1" applyAlignment="1">
      <alignment horizontal="center" vertical="center"/>
    </xf>
    <xf numFmtId="0" fontId="52" fillId="0" borderId="3" xfId="10" applyFont="1" applyBorder="1" applyAlignment="1">
      <alignment vertical="center" wrapText="1"/>
    </xf>
    <xf numFmtId="0" fontId="62" fillId="8" borderId="28" xfId="2" applyFont="1" applyFill="1" applyBorder="1" applyAlignment="1">
      <alignment horizontal="center" vertical="center" wrapText="1"/>
    </xf>
    <xf numFmtId="0" fontId="52" fillId="0" borderId="3" xfId="10" quotePrefix="1" applyFont="1" applyBorder="1" applyAlignment="1">
      <alignment vertical="center" wrapText="1"/>
    </xf>
    <xf numFmtId="0" fontId="52" fillId="0" borderId="8" xfId="10" applyFont="1" applyBorder="1" applyAlignment="1">
      <alignment horizontal="center" vertical="center" wrapText="1"/>
    </xf>
    <xf numFmtId="0" fontId="62" fillId="0" borderId="28" xfId="2" applyFont="1" applyBorder="1" applyAlignment="1">
      <alignment horizontal="center" vertical="center" wrapText="1"/>
    </xf>
    <xf numFmtId="169" fontId="69" fillId="0" borderId="8" xfId="8" applyNumberFormat="1" applyFont="1" applyBorder="1" applyAlignment="1" applyProtection="1">
      <alignment horizontal="center" vertical="center"/>
    </xf>
    <xf numFmtId="0" fontId="52" fillId="0" borderId="7" xfId="8" quotePrefix="1" applyFont="1" applyBorder="1" applyAlignment="1" applyProtection="1">
      <alignment horizontal="center" vertical="center" wrapText="1"/>
    </xf>
    <xf numFmtId="0" fontId="69" fillId="0" borderId="7" xfId="8" quotePrefix="1" applyFont="1" applyBorder="1" applyAlignment="1" applyProtection="1">
      <alignment horizontal="center" vertical="center" wrapText="1"/>
    </xf>
    <xf numFmtId="0" fontId="52" fillId="12" borderId="0" xfId="2" applyFont="1" applyFill="1" applyAlignment="1">
      <alignment horizontal="center" vertical="center" wrapText="1"/>
    </xf>
    <xf numFmtId="0" fontId="52" fillId="0" borderId="3" xfId="0" applyFont="1" applyBorder="1" applyAlignment="1">
      <alignment horizontal="center" vertical="center"/>
    </xf>
    <xf numFmtId="15" fontId="52" fillId="0" borderId="3" xfId="0" applyNumberFormat="1" applyFont="1" applyBorder="1" applyAlignment="1">
      <alignment horizontal="center" vertical="center" wrapText="1"/>
    </xf>
    <xf numFmtId="0" fontId="52" fillId="0" borderId="3" xfId="6" applyFont="1" applyBorder="1" applyAlignment="1">
      <alignment horizontal="center" vertical="center" wrapText="1"/>
    </xf>
    <xf numFmtId="49" fontId="53" fillId="0" borderId="23" xfId="2" applyNumberFormat="1" applyFont="1" applyBorder="1" applyAlignment="1">
      <alignment horizontal="center" vertical="center"/>
    </xf>
    <xf numFmtId="0" fontId="52" fillId="0" borderId="23" xfId="2" applyFont="1" applyBorder="1" applyAlignment="1">
      <alignment horizontal="left" vertical="center" wrapText="1"/>
    </xf>
    <xf numFmtId="0" fontId="52" fillId="0" borderId="23" xfId="2" applyFont="1" applyBorder="1" applyAlignment="1">
      <alignment horizontal="center" vertical="center" wrapText="1"/>
    </xf>
    <xf numFmtId="0" fontId="52" fillId="12" borderId="23" xfId="2" applyFont="1" applyFill="1" applyBorder="1" applyAlignment="1">
      <alignment horizontal="center" vertical="center" wrapText="1"/>
    </xf>
    <xf numFmtId="0" fontId="52" fillId="0" borderId="23" xfId="0" applyFont="1" applyBorder="1" applyAlignment="1">
      <alignment horizontal="center" vertical="center" wrapText="1"/>
    </xf>
    <xf numFmtId="15" fontId="52" fillId="0" borderId="23" xfId="0" applyNumberFormat="1" applyFont="1" applyBorder="1" applyAlignment="1">
      <alignment horizontal="center" vertical="center" wrapText="1"/>
    </xf>
    <xf numFmtId="169" fontId="52" fillId="0" borderId="23" xfId="15" applyNumberFormat="1" applyFont="1" applyBorder="1" applyAlignment="1">
      <alignment horizontal="center" vertical="center"/>
    </xf>
    <xf numFmtId="0" fontId="67" fillId="0" borderId="23" xfId="8" applyFont="1" applyBorder="1" applyAlignment="1" applyProtection="1">
      <alignment horizontal="center" vertical="center"/>
    </xf>
    <xf numFmtId="0" fontId="52" fillId="0" borderId="23" xfId="5" quotePrefix="1" applyFont="1" applyBorder="1" applyAlignment="1">
      <alignment horizontal="center" vertical="center"/>
    </xf>
    <xf numFmtId="0" fontId="52" fillId="12" borderId="7" xfId="10" applyFont="1" applyFill="1" applyBorder="1" applyAlignment="1">
      <alignment horizontal="center" vertical="center" wrapText="1"/>
    </xf>
    <xf numFmtId="15" fontId="52" fillId="12" borderId="0" xfId="0" applyNumberFormat="1" applyFont="1" applyFill="1" applyAlignment="1">
      <alignment horizontal="center" vertical="center" wrapText="1"/>
    </xf>
    <xf numFmtId="0" fontId="52" fillId="12" borderId="3" xfId="10" applyFont="1" applyFill="1" applyBorder="1" applyAlignment="1">
      <alignment horizontal="center" vertical="center" wrapText="1"/>
    </xf>
    <xf numFmtId="0" fontId="53" fillId="12" borderId="3" xfId="2" applyFont="1" applyFill="1" applyBorder="1" applyAlignment="1">
      <alignment horizontal="center" vertical="center" wrapText="1"/>
    </xf>
    <xf numFmtId="15" fontId="52" fillId="0" borderId="27" xfId="0" applyNumberFormat="1" applyFont="1" applyBorder="1" applyAlignment="1">
      <alignment vertical="center" wrapText="1"/>
    </xf>
    <xf numFmtId="15" fontId="67" fillId="0" borderId="27" xfId="8" applyNumberFormat="1" applyFont="1" applyBorder="1" applyAlignment="1" applyProtection="1">
      <alignment vertical="center" wrapText="1"/>
    </xf>
    <xf numFmtId="15" fontId="52" fillId="0" borderId="27" xfId="0" quotePrefix="1" applyNumberFormat="1" applyFont="1" applyBorder="1" applyAlignment="1">
      <alignment vertical="center" wrapText="1"/>
    </xf>
    <xf numFmtId="0" fontId="67" fillId="0" borderId="11" xfId="8" applyFont="1" applyBorder="1" applyAlignment="1" applyProtection="1">
      <alignment horizontal="center" vertical="center"/>
    </xf>
    <xf numFmtId="0" fontId="53" fillId="12" borderId="8" xfId="2" applyFont="1" applyFill="1" applyBorder="1" applyAlignment="1">
      <alignment horizontal="center" vertical="center"/>
    </xf>
    <xf numFmtId="0" fontId="53" fillId="12" borderId="7" xfId="2" applyFont="1" applyFill="1" applyBorder="1" applyAlignment="1">
      <alignment horizontal="center" vertical="center"/>
    </xf>
    <xf numFmtId="0" fontId="67" fillId="0" borderId="0" xfId="8" applyFont="1" applyAlignment="1" applyProtection="1">
      <alignment horizontal="center"/>
    </xf>
    <xf numFmtId="15" fontId="52" fillId="0" borderId="27" xfId="0" applyNumberFormat="1" applyFont="1" applyBorder="1" applyAlignment="1">
      <alignment horizontal="center" vertical="center" wrapText="1"/>
    </xf>
    <xf numFmtId="0" fontId="52" fillId="0" borderId="0" xfId="5" applyFont="1" applyAlignment="1">
      <alignment horizontal="center" vertical="center"/>
    </xf>
    <xf numFmtId="0" fontId="53" fillId="0" borderId="3" xfId="0" applyFont="1" applyBorder="1" applyAlignment="1">
      <alignment horizontal="center" vertical="center" wrapText="1"/>
    </xf>
    <xf numFmtId="0" fontId="52" fillId="0" borderId="3" xfId="2" quotePrefix="1" applyFont="1" applyBorder="1" applyAlignment="1">
      <alignment horizontal="left" vertical="center" wrapText="1"/>
    </xf>
    <xf numFmtId="0" fontId="52" fillId="0" borderId="3" xfId="10" applyFont="1" applyBorder="1" applyAlignment="1">
      <alignment horizontal="center" vertical="center" wrapText="1"/>
    </xf>
    <xf numFmtId="0" fontId="62" fillId="0" borderId="8" xfId="6" applyFont="1" applyBorder="1" applyAlignment="1">
      <alignment horizontal="center" vertical="center" wrapText="1"/>
    </xf>
    <xf numFmtId="169" fontId="52" fillId="4" borderId="8" xfId="15" applyNumberFormat="1" applyFont="1" applyFill="1" applyBorder="1" applyAlignment="1">
      <alignment horizontal="center" vertical="center"/>
    </xf>
    <xf numFmtId="0" fontId="64" fillId="0" borderId="0" xfId="2" applyFont="1" applyAlignment="1">
      <alignment horizontal="center" vertical="center" wrapText="1"/>
    </xf>
    <xf numFmtId="0" fontId="52" fillId="0" borderId="3" xfId="2" applyFont="1" applyBorder="1" applyAlignment="1">
      <alignment horizontal="left" vertical="center"/>
    </xf>
    <xf numFmtId="0" fontId="62" fillId="0" borderId="28" xfId="0" applyFont="1" applyBorder="1" applyAlignment="1">
      <alignment horizontal="center" vertical="center" wrapText="1"/>
    </xf>
    <xf numFmtId="49" fontId="53" fillId="0" borderId="29" xfId="2" applyNumberFormat="1" applyFont="1" applyBorder="1" applyAlignment="1">
      <alignment horizontal="center" vertical="center"/>
    </xf>
    <xf numFmtId="0" fontId="54" fillId="12" borderId="8" xfId="2" applyFont="1" applyFill="1" applyBorder="1" applyAlignment="1">
      <alignment horizontal="center" vertical="center" wrapText="1"/>
    </xf>
    <xf numFmtId="0" fontId="62" fillId="0" borderId="8" xfId="0" applyFont="1" applyBorder="1" applyAlignment="1">
      <alignment horizontal="center" vertical="center" wrapText="1"/>
    </xf>
    <xf numFmtId="0" fontId="52" fillId="0" borderId="8" xfId="6" applyFont="1" applyBorder="1" applyAlignment="1">
      <alignment vertical="center" wrapText="1"/>
    </xf>
    <xf numFmtId="0" fontId="52" fillId="12" borderId="8" xfId="6" applyFont="1" applyFill="1" applyBorder="1" applyAlignment="1">
      <alignment horizontal="left" vertical="center" wrapText="1"/>
    </xf>
    <xf numFmtId="0" fontId="52" fillId="12" borderId="8" xfId="6" applyFont="1" applyFill="1" applyBorder="1" applyAlignment="1">
      <alignment horizontal="center" wrapText="1"/>
    </xf>
    <xf numFmtId="15" fontId="52" fillId="0" borderId="8" xfId="6" applyNumberFormat="1" applyFont="1" applyBorder="1" applyAlignment="1">
      <alignment horizontal="center" vertical="center" wrapText="1"/>
    </xf>
    <xf numFmtId="0" fontId="67" fillId="0" borderId="7" xfId="8" quotePrefix="1" applyFont="1" applyBorder="1" applyAlignment="1" applyProtection="1">
      <alignment horizontal="center" vertical="center"/>
    </xf>
    <xf numFmtId="0" fontId="70" fillId="12" borderId="8" xfId="2" applyFont="1" applyFill="1" applyBorder="1" applyAlignment="1">
      <alignment horizontal="left" vertical="center" wrapText="1"/>
    </xf>
    <xf numFmtId="0" fontId="70" fillId="12" borderId="3" xfId="2" applyFont="1" applyFill="1" applyBorder="1" applyAlignment="1">
      <alignment horizontal="left" vertical="center" wrapText="1"/>
    </xf>
    <xf numFmtId="49" fontId="53" fillId="0" borderId="0" xfId="2" applyNumberFormat="1" applyFont="1" applyAlignment="1">
      <alignment horizontal="center" vertical="center" wrapText="1"/>
    </xf>
    <xf numFmtId="0" fontId="52" fillId="12" borderId="8" xfId="6" applyFont="1" applyFill="1" applyBorder="1" applyAlignment="1">
      <alignment horizontal="center" vertical="center" wrapText="1"/>
    </xf>
    <xf numFmtId="0" fontId="52" fillId="0" borderId="65" xfId="2" applyFont="1" applyBorder="1" applyAlignment="1">
      <alignment horizontal="center" vertical="center" wrapText="1"/>
    </xf>
    <xf numFmtId="0" fontId="53" fillId="0" borderId="65" xfId="6" applyFont="1" applyBorder="1" applyAlignment="1">
      <alignment horizontal="center" vertical="center" wrapText="1"/>
    </xf>
    <xf numFmtId="169" fontId="52" fillId="0" borderId="65" xfId="15" applyNumberFormat="1" applyFont="1" applyBorder="1" applyAlignment="1">
      <alignment horizontal="center" vertical="center"/>
    </xf>
    <xf numFmtId="0" fontId="67" fillId="0" borderId="8" xfId="8" applyFont="1" applyBorder="1" applyAlignment="1" applyProtection="1">
      <alignment horizontal="center"/>
    </xf>
    <xf numFmtId="0" fontId="70" fillId="12" borderId="20" xfId="2" applyFont="1" applyFill="1" applyBorder="1" applyAlignment="1">
      <alignment horizontal="left" vertical="center" wrapText="1"/>
    </xf>
    <xf numFmtId="15" fontId="52" fillId="0" borderId="0" xfId="0" applyNumberFormat="1" applyFont="1" applyAlignment="1">
      <alignment vertical="center" wrapText="1"/>
    </xf>
    <xf numFmtId="49" fontId="53" fillId="0" borderId="66" xfId="2" applyNumberFormat="1" applyFont="1" applyBorder="1" applyAlignment="1">
      <alignment horizontal="center" vertical="center" wrapText="1"/>
    </xf>
    <xf numFmtId="0" fontId="52" fillId="12" borderId="66" xfId="2" applyFont="1" applyFill="1" applyBorder="1" applyAlignment="1">
      <alignment horizontal="center" vertical="center" wrapText="1"/>
    </xf>
    <xf numFmtId="0" fontId="53" fillId="0" borderId="66" xfId="6" applyFont="1" applyBorder="1" applyAlignment="1">
      <alignment horizontal="center" vertical="center" wrapText="1"/>
    </xf>
    <xf numFmtId="169" fontId="52" fillId="0" borderId="67" xfId="15" applyNumberFormat="1" applyFont="1" applyBorder="1" applyAlignment="1">
      <alignment horizontal="center" vertical="center"/>
    </xf>
    <xf numFmtId="0" fontId="67" fillId="0" borderId="65" xfId="8" applyFont="1" applyBorder="1" applyAlignment="1" applyProtection="1">
      <alignment horizontal="center"/>
    </xf>
    <xf numFmtId="0" fontId="52" fillId="0" borderId="65" xfId="5" quotePrefix="1" applyFont="1" applyBorder="1" applyAlignment="1">
      <alignment horizontal="center" vertical="center"/>
    </xf>
    <xf numFmtId="0" fontId="67" fillId="0" borderId="65" xfId="8" quotePrefix="1" applyFont="1" applyBorder="1" applyAlignment="1" applyProtection="1">
      <alignment horizontal="center" vertical="center"/>
    </xf>
    <xf numFmtId="0" fontId="52" fillId="0" borderId="68" xfId="5" quotePrefix="1" applyFont="1" applyBorder="1" applyAlignment="1">
      <alignment horizontal="center" vertical="center"/>
    </xf>
    <xf numFmtId="0" fontId="52" fillId="2" borderId="8" xfId="5" quotePrefix="1" applyFont="1" applyFill="1" applyBorder="1" applyAlignment="1">
      <alignment horizontal="center" vertical="center"/>
    </xf>
    <xf numFmtId="0" fontId="67" fillId="2" borderId="7" xfId="8" quotePrefix="1" applyFont="1" applyFill="1" applyBorder="1" applyAlignment="1" applyProtection="1">
      <alignment horizontal="center" vertical="center" wrapText="1"/>
    </xf>
    <xf numFmtId="0" fontId="62" fillId="5" borderId="8" xfId="0" applyFont="1" applyFill="1" applyBorder="1" applyAlignment="1">
      <alignment horizontal="center" vertical="center" wrapText="1"/>
    </xf>
    <xf numFmtId="167" fontId="52" fillId="0" borderId="27" xfId="16" applyNumberFormat="1" applyFont="1" applyBorder="1" applyAlignment="1">
      <alignment vertical="center" wrapText="1"/>
    </xf>
    <xf numFmtId="49" fontId="53" fillId="0" borderId="3" xfId="2" applyNumberFormat="1" applyFont="1" applyBorder="1" applyAlignment="1">
      <alignment horizontal="center" vertical="center" wrapText="1"/>
    </xf>
    <xf numFmtId="0" fontId="62" fillId="7" borderId="15" xfId="2" applyFont="1" applyFill="1" applyBorder="1" applyAlignment="1">
      <alignment horizontal="center" vertical="center" wrapText="1"/>
    </xf>
    <xf numFmtId="0" fontId="67" fillId="0" borderId="7" xfId="8" applyFont="1" applyBorder="1" applyAlignment="1" applyProtection="1">
      <alignment horizontal="center" vertical="center"/>
    </xf>
    <xf numFmtId="0" fontId="62" fillId="7" borderId="15" xfId="2" applyFont="1" applyFill="1" applyBorder="1" applyAlignment="1">
      <alignment vertical="center" wrapText="1"/>
    </xf>
    <xf numFmtId="0" fontId="53" fillId="0" borderId="0" xfId="6" applyFont="1" applyAlignment="1">
      <alignment horizontal="center" vertical="center" wrapText="1"/>
    </xf>
    <xf numFmtId="0" fontId="52" fillId="0" borderId="0" xfId="0" applyFont="1" applyAlignment="1">
      <alignment horizontal="center" vertical="center"/>
    </xf>
    <xf numFmtId="15" fontId="52" fillId="0" borderId="0" xfId="6" applyNumberFormat="1" applyFont="1" applyAlignment="1">
      <alignment horizontal="center" vertical="center" wrapText="1"/>
    </xf>
    <xf numFmtId="0" fontId="52" fillId="12" borderId="0" xfId="6" applyFont="1" applyFill="1" applyAlignment="1">
      <alignment horizontal="left" vertical="center" wrapText="1"/>
    </xf>
    <xf numFmtId="0" fontId="52" fillId="12" borderId="0" xfId="6" applyFont="1" applyFill="1" applyAlignment="1">
      <alignment horizontal="center" wrapText="1"/>
    </xf>
    <xf numFmtId="0" fontId="52" fillId="0" borderId="23" xfId="6" applyFont="1" applyBorder="1" applyAlignment="1">
      <alignment vertical="center" wrapText="1"/>
    </xf>
    <xf numFmtId="169" fontId="52" fillId="12" borderId="23" xfId="6" applyNumberFormat="1" applyFont="1" applyFill="1" applyBorder="1" applyAlignment="1">
      <alignment horizontal="right" vertical="center" wrapText="1"/>
    </xf>
    <xf numFmtId="0" fontId="54" fillId="0" borderId="0" xfId="2" applyFont="1" applyAlignment="1">
      <alignment horizontal="center" vertical="center"/>
    </xf>
    <xf numFmtId="0" fontId="53" fillId="0" borderId="8" xfId="2" applyFont="1" applyBorder="1" applyAlignment="1">
      <alignment horizontal="left" vertical="center" wrapText="1"/>
    </xf>
    <xf numFmtId="169" fontId="53" fillId="12" borderId="23" xfId="6" applyNumberFormat="1" applyFont="1" applyFill="1" applyBorder="1" applyAlignment="1">
      <alignment horizontal="right" vertical="center" wrapText="1"/>
    </xf>
    <xf numFmtId="0" fontId="53" fillId="0" borderId="0" xfId="6" applyFont="1" applyAlignment="1">
      <alignment vertical="center" wrapText="1"/>
    </xf>
    <xf numFmtId="0" fontId="52" fillId="0" borderId="0" xfId="6" applyFont="1" applyAlignment="1">
      <alignment horizontal="center" wrapText="1"/>
    </xf>
    <xf numFmtId="0" fontId="79" fillId="5" borderId="58" xfId="0" applyFont="1" applyFill="1" applyBorder="1" applyAlignment="1">
      <alignment horizontal="left"/>
    </xf>
    <xf numFmtId="0" fontId="79" fillId="5" borderId="59" xfId="0" applyFont="1" applyFill="1" applyBorder="1" applyAlignment="1">
      <alignment horizontal="left"/>
    </xf>
    <xf numFmtId="0" fontId="79" fillId="5" borderId="60" xfId="0" applyFont="1" applyFill="1" applyBorder="1" applyAlignment="1">
      <alignment horizontal="left"/>
    </xf>
    <xf numFmtId="0" fontId="54" fillId="0" borderId="0" xfId="2" quotePrefix="1" applyFont="1" applyAlignment="1">
      <alignment horizontal="center" vertical="center"/>
    </xf>
    <xf numFmtId="0" fontId="52" fillId="4" borderId="15" xfId="0" applyFont="1" applyFill="1" applyBorder="1" applyAlignment="1">
      <alignment wrapText="1"/>
    </xf>
    <xf numFmtId="0" fontId="80" fillId="4" borderId="0" xfId="0" applyFont="1" applyFill="1" applyAlignment="1">
      <alignment wrapText="1"/>
    </xf>
    <xf numFmtId="0" fontId="52" fillId="4" borderId="0" xfId="0" applyFont="1" applyFill="1" applyAlignment="1">
      <alignment wrapText="1"/>
    </xf>
    <xf numFmtId="0" fontId="52" fillId="4" borderId="16" xfId="0" applyFont="1" applyFill="1" applyBorder="1" applyAlignment="1">
      <alignment wrapText="1"/>
    </xf>
    <xf numFmtId="0" fontId="52" fillId="4" borderId="0" xfId="0" applyFont="1" applyFill="1" applyAlignment="1">
      <alignment vertical="top" wrapText="1"/>
    </xf>
    <xf numFmtId="0" fontId="52" fillId="4" borderId="17" xfId="0" applyFont="1" applyFill="1" applyBorder="1" applyAlignment="1">
      <alignment wrapText="1"/>
    </xf>
    <xf numFmtId="0" fontId="52" fillId="4" borderId="18" xfId="0" applyFont="1" applyFill="1" applyBorder="1" applyAlignment="1">
      <alignment wrapText="1"/>
    </xf>
    <xf numFmtId="0" fontId="52" fillId="4" borderId="19" xfId="0" applyFont="1" applyFill="1" applyBorder="1" applyAlignment="1">
      <alignment wrapText="1"/>
    </xf>
    <xf numFmtId="0" fontId="79" fillId="11" borderId="58" xfId="0" applyFont="1" applyFill="1" applyBorder="1" applyAlignment="1">
      <alignment horizontal="left"/>
    </xf>
    <xf numFmtId="0" fontId="79" fillId="11" borderId="59" xfId="0" applyFont="1" applyFill="1" applyBorder="1" applyAlignment="1">
      <alignment horizontal="left"/>
    </xf>
    <xf numFmtId="0" fontId="79" fillId="11" borderId="60" xfId="0" applyFont="1" applyFill="1" applyBorder="1" applyAlignment="1">
      <alignment horizontal="left"/>
    </xf>
    <xf numFmtId="0" fontId="53" fillId="0" borderId="12" xfId="2" applyFont="1" applyBorder="1" applyAlignment="1">
      <alignment vertical="center" wrapText="1"/>
    </xf>
    <xf numFmtId="0" fontId="53" fillId="0" borderId="13" xfId="2" applyFont="1" applyBorder="1" applyAlignment="1">
      <alignment horizontal="left" vertical="center"/>
    </xf>
    <xf numFmtId="0" fontId="52" fillId="0" borderId="13" xfId="2" applyFont="1" applyBorder="1" applyAlignment="1">
      <alignment vertical="center" wrapText="1"/>
    </xf>
    <xf numFmtId="0" fontId="52" fillId="0" borderId="14" xfId="2" applyFont="1" applyBorder="1" applyAlignment="1">
      <alignment vertical="center"/>
    </xf>
    <xf numFmtId="1" fontId="81" fillId="0" borderId="0" xfId="2" applyNumberFormat="1" applyFont="1" applyAlignment="1">
      <alignment horizontal="left" vertical="center"/>
    </xf>
    <xf numFmtId="1" fontId="54" fillId="0" borderId="0" xfId="2" applyNumberFormat="1" applyFont="1" applyAlignment="1">
      <alignment horizontal="center" vertical="center"/>
    </xf>
    <xf numFmtId="1" fontId="52" fillId="4" borderId="0" xfId="2" quotePrefix="1" applyNumberFormat="1" applyFont="1" applyFill="1" applyAlignment="1">
      <alignment horizontal="left" vertical="center"/>
    </xf>
    <xf numFmtId="0" fontId="52" fillId="4" borderId="0" xfId="2" applyFont="1" applyFill="1" applyAlignment="1">
      <alignment vertical="center" wrapText="1"/>
    </xf>
    <xf numFmtId="0" fontId="52" fillId="4" borderId="16" xfId="2" applyFont="1" applyFill="1" applyBorder="1" applyAlignment="1">
      <alignment vertical="center"/>
    </xf>
    <xf numFmtId="0" fontId="52" fillId="4" borderId="0" xfId="2" applyFont="1" applyFill="1" applyAlignment="1">
      <alignment horizontal="center" vertical="center" wrapText="1"/>
    </xf>
    <xf numFmtId="166" fontId="52" fillId="4" borderId="16" xfId="4" applyNumberFormat="1" applyFont="1" applyFill="1" applyBorder="1" applyAlignment="1">
      <alignment horizontal="center" vertical="center"/>
    </xf>
    <xf numFmtId="0" fontId="72" fillId="4" borderId="15" xfId="0" applyFont="1" applyFill="1" applyBorder="1" applyAlignment="1">
      <alignment horizontal="center" vertical="center"/>
    </xf>
    <xf numFmtId="1" fontId="81" fillId="0" borderId="15" xfId="2" applyNumberFormat="1" applyFont="1" applyBorder="1" applyAlignment="1">
      <alignment horizontal="center" vertical="center"/>
    </xf>
    <xf numFmtId="1" fontId="52" fillId="0" borderId="0" xfId="2" quotePrefix="1" applyNumberFormat="1" applyFont="1" applyAlignment="1">
      <alignment horizontal="left" vertical="center"/>
    </xf>
    <xf numFmtId="1" fontId="53" fillId="0" borderId="0" xfId="2" quotePrefix="1" applyNumberFormat="1" applyFont="1" applyAlignment="1">
      <alignment horizontal="left" vertical="center"/>
    </xf>
    <xf numFmtId="0" fontId="62" fillId="5" borderId="15" xfId="2" applyFont="1" applyFill="1" applyBorder="1" applyAlignment="1">
      <alignment vertical="center" wrapText="1"/>
    </xf>
    <xf numFmtId="0" fontId="62" fillId="8" borderId="15" xfId="2" applyFont="1" applyFill="1" applyBorder="1" applyAlignment="1">
      <alignment vertical="center" wrapText="1"/>
    </xf>
    <xf numFmtId="0" fontId="54" fillId="0" borderId="15" xfId="2" applyFont="1" applyBorder="1" applyAlignment="1">
      <alignment vertical="center"/>
    </xf>
    <xf numFmtId="0" fontId="54" fillId="0" borderId="16" xfId="2" applyFont="1" applyBorder="1" applyAlignment="1">
      <alignment horizontal="center" vertical="center"/>
    </xf>
    <xf numFmtId="0" fontId="74" fillId="0" borderId="17" xfId="6" applyFont="1" applyBorder="1" applyAlignment="1">
      <alignment vertical="center" wrapText="1"/>
    </xf>
    <xf numFmtId="0" fontId="83" fillId="0" borderId="0" xfId="3" applyFont="1" applyAlignment="1">
      <alignment horizontal="center" vertical="center" wrapText="1"/>
    </xf>
    <xf numFmtId="0" fontId="74" fillId="0" borderId="0" xfId="2" applyFont="1" applyAlignment="1">
      <alignment vertical="center" wrapText="1"/>
    </xf>
    <xf numFmtId="0" fontId="75" fillId="0" borderId="0" xfId="3" applyFont="1" applyAlignment="1">
      <alignment vertical="center" wrapText="1"/>
    </xf>
    <xf numFmtId="0" fontId="84" fillId="0" borderId="0" xfId="3" applyFont="1" applyAlignment="1">
      <alignment horizontal="center" vertical="center" wrapText="1"/>
    </xf>
    <xf numFmtId="0" fontId="83" fillId="0" borderId="0" xfId="3" applyFont="1" applyAlignment="1">
      <alignment horizontal="center" vertical="center"/>
    </xf>
    <xf numFmtId="0" fontId="85" fillId="17" borderId="0" xfId="3" applyFont="1" applyFill="1" applyAlignment="1">
      <alignment horizontal="center" vertical="center" wrapText="1"/>
    </xf>
    <xf numFmtId="0" fontId="87" fillId="0" borderId="0" xfId="3" applyFont="1" applyAlignment="1">
      <alignment vertical="center" wrapText="1"/>
    </xf>
    <xf numFmtId="0" fontId="88" fillId="0" borderId="0" xfId="2" applyFont="1" applyAlignment="1">
      <alignment vertical="center" wrapText="1"/>
    </xf>
    <xf numFmtId="1" fontId="89" fillId="4" borderId="0" xfId="2" quotePrefix="1" applyNumberFormat="1" applyFont="1" applyFill="1" applyAlignment="1">
      <alignment vertical="center"/>
    </xf>
    <xf numFmtId="166" fontId="89" fillId="4" borderId="0" xfId="4" applyNumberFormat="1" applyFont="1" applyFill="1" applyAlignment="1">
      <alignment horizontal="center" vertical="center"/>
    </xf>
    <xf numFmtId="0" fontId="89" fillId="4" borderId="0" xfId="2" applyFont="1" applyFill="1" applyAlignment="1">
      <alignment horizontal="center" vertical="center"/>
    </xf>
    <xf numFmtId="0" fontId="89" fillId="0" borderId="0" xfId="2" applyFont="1" applyAlignment="1">
      <alignment vertical="center" wrapText="1"/>
    </xf>
    <xf numFmtId="0" fontId="90" fillId="0" borderId="0" xfId="5" applyFont="1" applyAlignment="1">
      <alignment vertical="center" wrapText="1"/>
    </xf>
    <xf numFmtId="0" fontId="91" fillId="0" borderId="0" xfId="5" applyFont="1" applyAlignment="1">
      <alignment vertical="center" wrapText="1"/>
    </xf>
    <xf numFmtId="0" fontId="91" fillId="0" borderId="0" xfId="5" applyFont="1" applyAlignment="1">
      <alignment horizontal="center" vertical="center" wrapText="1"/>
    </xf>
    <xf numFmtId="0" fontId="91" fillId="0" borderId="21" xfId="5" applyFont="1" applyBorder="1" applyAlignment="1">
      <alignment horizontal="left" vertical="center" wrapText="1"/>
    </xf>
    <xf numFmtId="0" fontId="92" fillId="0" borderId="0" xfId="2" applyFont="1" applyAlignment="1">
      <alignment vertical="center" wrapText="1"/>
    </xf>
    <xf numFmtId="0" fontId="93" fillId="0" borderId="0" xfId="5" applyFont="1" applyAlignment="1">
      <alignment horizontal="center" vertical="center" wrapText="1"/>
    </xf>
    <xf numFmtId="0" fontId="93" fillId="0" borderId="0" xfId="5" applyFont="1" applyAlignment="1">
      <alignment vertical="center" wrapText="1"/>
    </xf>
    <xf numFmtId="0" fontId="91" fillId="2" borderId="4" xfId="5" applyFont="1" applyFill="1" applyBorder="1" applyAlignment="1">
      <alignment vertical="center" wrapText="1"/>
    </xf>
    <xf numFmtId="0" fontId="91" fillId="2" borderId="4" xfId="5" applyFont="1" applyFill="1" applyBorder="1" applyAlignment="1">
      <alignment horizontal="center" vertical="center" wrapText="1"/>
    </xf>
    <xf numFmtId="167" fontId="91" fillId="2" borderId="4" xfId="4" applyNumberFormat="1" applyFont="1" applyFill="1" applyBorder="1" applyAlignment="1">
      <alignment horizontal="right" vertical="center" wrapText="1"/>
    </xf>
    <xf numFmtId="0" fontId="91" fillId="14" borderId="0" xfId="5" applyFont="1" applyFill="1" applyAlignment="1">
      <alignment horizontal="center" vertical="center"/>
    </xf>
    <xf numFmtId="0" fontId="91" fillId="2" borderId="0" xfId="5" applyFont="1" applyFill="1" applyAlignment="1">
      <alignment vertical="center" wrapText="1"/>
    </xf>
    <xf numFmtId="0" fontId="91" fillId="2" borderId="0" xfId="5" applyFont="1" applyFill="1" applyAlignment="1">
      <alignment horizontal="center" vertical="center" wrapText="1"/>
    </xf>
    <xf numFmtId="167" fontId="91" fillId="2" borderId="0" xfId="4" applyNumberFormat="1" applyFont="1" applyFill="1" applyAlignment="1">
      <alignment horizontal="right" vertical="center" wrapText="1"/>
    </xf>
    <xf numFmtId="0" fontId="63" fillId="0" borderId="0" xfId="7" applyFont="1" applyAlignment="1">
      <alignment horizontal="center" vertical="center" wrapText="1"/>
    </xf>
    <xf numFmtId="0" fontId="92" fillId="0" borderId="32" xfId="6" applyFont="1" applyBorder="1" applyAlignment="1">
      <alignment vertical="center" wrapText="1"/>
    </xf>
    <xf numFmtId="0" fontId="92" fillId="0" borderId="32" xfId="6" applyFont="1" applyBorder="1" applyAlignment="1">
      <alignment horizontal="left" vertical="center" wrapText="1"/>
    </xf>
    <xf numFmtId="0" fontId="92" fillId="6" borderId="32" xfId="6" applyFont="1" applyFill="1" applyBorder="1" applyAlignment="1">
      <alignment horizontal="center" wrapText="1"/>
    </xf>
    <xf numFmtId="0" fontId="94" fillId="7" borderId="32" xfId="2" applyFont="1" applyFill="1" applyBorder="1" applyAlignment="1">
      <alignment horizontal="center" vertical="center" wrapText="1"/>
    </xf>
    <xf numFmtId="0" fontId="94" fillId="7" borderId="34" xfId="2" applyFont="1" applyFill="1" applyBorder="1" applyAlignment="1">
      <alignment horizontal="center" vertical="center" wrapText="1"/>
    </xf>
    <xf numFmtId="172" fontId="92" fillId="0" borderId="39" xfId="6" applyNumberFormat="1" applyFont="1" applyBorder="1" applyAlignment="1">
      <alignment horizontal="center" vertical="center" wrapText="1"/>
    </xf>
    <xf numFmtId="169" fontId="92" fillId="0" borderId="32" xfId="6" applyNumberFormat="1" applyFont="1" applyBorder="1" applyAlignment="1">
      <alignment horizontal="center" vertical="center" wrapText="1"/>
    </xf>
    <xf numFmtId="0" fontId="92" fillId="0" borderId="32" xfId="6" applyFont="1" applyBorder="1" applyAlignment="1">
      <alignment horizontal="center" vertical="center" wrapText="1"/>
    </xf>
    <xf numFmtId="0" fontId="95" fillId="0" borderId="32" xfId="17" applyFont="1" applyBorder="1" applyAlignment="1">
      <alignment horizontal="center" vertical="center" wrapText="1"/>
    </xf>
    <xf numFmtId="0" fontId="96" fillId="0" borderId="32" xfId="6" quotePrefix="1" applyFont="1" applyBorder="1" applyAlignment="1">
      <alignment horizontal="left" vertical="center" wrapText="1"/>
    </xf>
    <xf numFmtId="0" fontId="92" fillId="0" borderId="0" xfId="6" applyFont="1" applyAlignment="1">
      <alignment vertical="center" wrapText="1"/>
    </xf>
    <xf numFmtId="0" fontId="92" fillId="0" borderId="0" xfId="6" applyFont="1" applyAlignment="1">
      <alignment horizontal="center" vertical="center" wrapText="1"/>
    </xf>
    <xf numFmtId="0" fontId="92" fillId="0" borderId="0" xfId="6" applyFont="1" applyAlignment="1">
      <alignment horizontal="left" vertical="center" wrapText="1"/>
    </xf>
    <xf numFmtId="172" fontId="92" fillId="0" borderId="32" xfId="6" applyNumberFormat="1" applyFont="1" applyBorder="1" applyAlignment="1">
      <alignment horizontal="center" vertical="center" wrapText="1"/>
    </xf>
    <xf numFmtId="49" fontId="97" fillId="0" borderId="32" xfId="6" applyNumberFormat="1" applyFont="1" applyBorder="1" applyAlignment="1">
      <alignment horizontal="left" vertical="center" wrapText="1"/>
    </xf>
    <xf numFmtId="0" fontId="98" fillId="0" borderId="32" xfId="6" applyFont="1" applyBorder="1" applyAlignment="1">
      <alignment vertical="center" wrapText="1"/>
    </xf>
    <xf numFmtId="0" fontId="96" fillId="6" borderId="32" xfId="6" applyFont="1" applyFill="1" applyBorder="1" applyAlignment="1">
      <alignment horizontal="center" wrapText="1"/>
    </xf>
    <xf numFmtId="0" fontId="94" fillId="7" borderId="32" xfId="6" applyFont="1" applyFill="1" applyBorder="1" applyAlignment="1">
      <alignment horizontal="center" vertical="center" wrapText="1"/>
    </xf>
    <xf numFmtId="0" fontId="94" fillId="7" borderId="34" xfId="6" applyFont="1" applyFill="1" applyBorder="1" applyAlignment="1">
      <alignment horizontal="center" vertical="center" wrapText="1"/>
    </xf>
    <xf numFmtId="169" fontId="92" fillId="0" borderId="32" xfId="4" applyNumberFormat="1" applyFont="1" applyBorder="1" applyAlignment="1">
      <alignment horizontal="center" vertical="center" wrapText="1"/>
    </xf>
    <xf numFmtId="49" fontId="92" fillId="0" borderId="32" xfId="6" applyNumberFormat="1" applyFont="1" applyBorder="1" applyAlignment="1">
      <alignment horizontal="left" vertical="center" wrapText="1"/>
    </xf>
    <xf numFmtId="0" fontId="92" fillId="2" borderId="0" xfId="5" applyFont="1" applyFill="1" applyAlignment="1">
      <alignment horizontal="center" vertical="center" wrapText="1"/>
    </xf>
    <xf numFmtId="0" fontId="92" fillId="0" borderId="33" xfId="6" applyFont="1" applyBorder="1" applyAlignment="1">
      <alignment horizontal="left" vertical="center" wrapText="1"/>
    </xf>
    <xf numFmtId="0" fontId="92" fillId="6" borderId="33" xfId="6" applyFont="1" applyFill="1" applyBorder="1" applyAlignment="1">
      <alignment horizontal="center" wrapText="1"/>
    </xf>
    <xf numFmtId="0" fontId="94" fillId="7" borderId="33" xfId="6" applyFont="1" applyFill="1" applyBorder="1" applyAlignment="1">
      <alignment horizontal="center" vertical="center" wrapText="1"/>
    </xf>
    <xf numFmtId="0" fontId="94" fillId="7" borderId="40" xfId="6" applyFont="1" applyFill="1" applyBorder="1" applyAlignment="1">
      <alignment horizontal="center" vertical="center" wrapText="1"/>
    </xf>
    <xf numFmtId="0" fontId="99" fillId="0" borderId="32" xfId="17" applyFont="1" applyBorder="1" applyAlignment="1">
      <alignment horizontal="center" vertical="center" wrapText="1"/>
    </xf>
    <xf numFmtId="0" fontId="60" fillId="0" borderId="32" xfId="6" quotePrefix="1" applyFont="1" applyBorder="1" applyAlignment="1">
      <alignment horizontal="left" vertical="center" wrapText="1"/>
    </xf>
    <xf numFmtId="0" fontId="60" fillId="14" borderId="0" xfId="5" applyFont="1" applyFill="1" applyAlignment="1">
      <alignment horizontal="center" vertical="center"/>
    </xf>
    <xf numFmtId="0" fontId="60" fillId="2" borderId="0" xfId="5" applyFont="1" applyFill="1" applyAlignment="1">
      <alignment horizontal="center" vertical="center" wrapText="1"/>
    </xf>
    <xf numFmtId="0" fontId="92" fillId="4" borderId="32" xfId="6" applyFont="1" applyFill="1" applyBorder="1" applyAlignment="1">
      <alignment vertical="center" wrapText="1"/>
    </xf>
    <xf numFmtId="0" fontId="92" fillId="0" borderId="34" xfId="6" applyFont="1" applyBorder="1" applyAlignment="1">
      <alignment horizontal="center" vertical="center" wrapText="1"/>
    </xf>
    <xf numFmtId="0" fontId="92" fillId="0" borderId="32" xfId="6" quotePrefix="1" applyFont="1" applyBorder="1" applyAlignment="1">
      <alignment horizontal="left" vertical="center" wrapText="1"/>
    </xf>
    <xf numFmtId="0" fontId="92" fillId="15" borderId="32" xfId="6" applyFont="1" applyFill="1" applyBorder="1" applyAlignment="1">
      <alignment horizontal="center" wrapText="1"/>
    </xf>
    <xf numFmtId="0" fontId="92" fillId="15" borderId="34" xfId="6" applyFont="1" applyFill="1" applyBorder="1" applyAlignment="1">
      <alignment horizontal="center" wrapText="1"/>
    </xf>
    <xf numFmtId="0" fontId="92" fillId="0" borderId="32" xfId="6" quotePrefix="1" applyFont="1" applyBorder="1" applyAlignment="1">
      <alignment vertical="center" wrapText="1"/>
    </xf>
    <xf numFmtId="167" fontId="60" fillId="2" borderId="0" xfId="4" applyNumberFormat="1" applyFont="1" applyFill="1" applyAlignment="1">
      <alignment horizontal="right" vertical="center" wrapText="1"/>
    </xf>
    <xf numFmtId="0" fontId="92" fillId="15" borderId="32" xfId="6" applyFont="1" applyFill="1" applyBorder="1" applyAlignment="1">
      <alignment wrapText="1"/>
    </xf>
    <xf numFmtId="169" fontId="98" fillId="0" borderId="32" xfId="6" applyNumberFormat="1" applyFont="1" applyBorder="1" applyAlignment="1">
      <alignment horizontal="center" vertical="center" wrapText="1"/>
    </xf>
    <xf numFmtId="0" fontId="54" fillId="4" borderId="0" xfId="6" applyFont="1" applyFill="1" applyAlignment="1">
      <alignment vertical="center" wrapText="1"/>
    </xf>
    <xf numFmtId="0" fontId="101" fillId="0" borderId="0" xfId="6" applyFont="1" applyAlignment="1">
      <alignment horizontal="center" vertical="center" wrapText="1"/>
    </xf>
    <xf numFmtId="172" fontId="54" fillId="0" borderId="0" xfId="6" applyNumberFormat="1" applyFont="1" applyAlignment="1">
      <alignment horizontal="center" vertical="center" wrapText="1"/>
    </xf>
    <xf numFmtId="166" fontId="54" fillId="0" borderId="0" xfId="4" applyNumberFormat="1" applyFont="1" applyAlignment="1">
      <alignment horizontal="center" vertical="center" wrapText="1"/>
    </xf>
    <xf numFmtId="0" fontId="54" fillId="0" borderId="0" xfId="6" applyFont="1" applyAlignment="1">
      <alignment horizontal="center" vertical="center" wrapText="1"/>
    </xf>
    <xf numFmtId="0" fontId="81" fillId="0" borderId="0" xfId="2" applyFont="1" applyAlignment="1">
      <alignment vertical="top" wrapText="1"/>
    </xf>
    <xf numFmtId="0" fontId="81" fillId="14" borderId="32" xfId="2" applyFont="1" applyFill="1" applyBorder="1" applyAlignment="1">
      <alignment vertical="center" wrapText="1"/>
    </xf>
    <xf numFmtId="0" fontId="53" fillId="14" borderId="32" xfId="2" applyFont="1" applyFill="1" applyBorder="1" applyAlignment="1">
      <alignment vertical="center"/>
    </xf>
    <xf numFmtId="0" fontId="52" fillId="14" borderId="34" xfId="2" applyFont="1" applyFill="1" applyBorder="1" applyAlignment="1">
      <alignment vertical="center"/>
    </xf>
    <xf numFmtId="0" fontId="52" fillId="4" borderId="0" xfId="2" applyFont="1" applyFill="1" applyAlignment="1">
      <alignment vertical="center"/>
    </xf>
    <xf numFmtId="0" fontId="74" fillId="4" borderId="0" xfId="2" applyFont="1" applyFill="1" applyAlignment="1">
      <alignment vertical="center" wrapText="1"/>
    </xf>
    <xf numFmtId="0" fontId="74" fillId="4" borderId="0" xfId="6" applyFont="1" applyFill="1" applyAlignment="1">
      <alignment horizontal="center" wrapText="1"/>
    </xf>
    <xf numFmtId="0" fontId="74" fillId="0" borderId="0" xfId="6" applyFont="1" applyAlignment="1">
      <alignment horizontal="center" vertical="center" wrapText="1"/>
    </xf>
    <xf numFmtId="0" fontId="74" fillId="0" borderId="0" xfId="6" applyFont="1" applyAlignment="1">
      <alignment horizontal="right" vertical="center" wrapText="1"/>
    </xf>
    <xf numFmtId="1" fontId="54" fillId="4" borderId="32" xfId="2" quotePrefix="1" applyNumberFormat="1" applyFont="1" applyFill="1" applyBorder="1" applyAlignment="1">
      <alignment vertical="center"/>
    </xf>
    <xf numFmtId="0" fontId="54" fillId="4" borderId="34" xfId="2" applyFont="1" applyFill="1" applyBorder="1" applyAlignment="1">
      <alignment vertical="center"/>
    </xf>
    <xf numFmtId="0" fontId="81" fillId="0" borderId="0" xfId="2" applyFont="1" applyAlignment="1">
      <alignment vertical="center" wrapText="1"/>
    </xf>
    <xf numFmtId="0" fontId="102" fillId="0" borderId="0" xfId="9" applyFont="1" applyAlignment="1">
      <alignment vertical="center" wrapText="1"/>
    </xf>
    <xf numFmtId="0" fontId="102" fillId="4" borderId="0" xfId="9" applyFont="1" applyFill="1" applyAlignment="1">
      <alignment vertical="center" wrapText="1"/>
    </xf>
    <xf numFmtId="0" fontId="74" fillId="4" borderId="0" xfId="6" applyFont="1" applyFill="1" applyAlignment="1">
      <alignment horizontal="center" vertical="center" wrapText="1"/>
    </xf>
    <xf numFmtId="0" fontId="101" fillId="7" borderId="35" xfId="2" applyFont="1" applyFill="1" applyBorder="1" applyAlignment="1">
      <alignment horizontal="left" vertical="center" wrapText="1"/>
    </xf>
    <xf numFmtId="0" fontId="77" fillId="4" borderId="0" xfId="9" applyFont="1" applyFill="1" applyAlignment="1">
      <alignment vertical="center" wrapText="1"/>
    </xf>
    <xf numFmtId="0" fontId="101" fillId="10" borderId="32" xfId="2" applyFont="1" applyFill="1" applyBorder="1" applyAlignment="1">
      <alignment horizontal="left" vertical="center" wrapText="1"/>
    </xf>
    <xf numFmtId="0" fontId="54" fillId="4" borderId="0" xfId="2" applyFont="1" applyFill="1" applyAlignment="1">
      <alignment vertical="center" wrapText="1"/>
    </xf>
    <xf numFmtId="0" fontId="103" fillId="4" borderId="0" xfId="0" applyFont="1" applyFill="1" applyAlignment="1">
      <alignment vertical="center"/>
    </xf>
    <xf numFmtId="1" fontId="54" fillId="4" borderId="0" xfId="2" quotePrefix="1" applyNumberFormat="1" applyFont="1" applyFill="1" applyAlignment="1">
      <alignment vertical="center"/>
    </xf>
    <xf numFmtId="0" fontId="74" fillId="0" borderId="0" xfId="6" applyFont="1" applyAlignment="1">
      <alignment horizontal="center" wrapText="1"/>
    </xf>
    <xf numFmtId="166" fontId="74" fillId="0" borderId="0" xfId="4" applyNumberFormat="1" applyFont="1" applyAlignment="1">
      <alignment horizontal="center" vertical="center" wrapText="1"/>
    </xf>
    <xf numFmtId="0" fontId="53" fillId="0" borderId="0" xfId="2" applyFont="1" applyAlignment="1">
      <alignment horizontal="center" vertical="center" wrapText="1"/>
    </xf>
    <xf numFmtId="0" fontId="53" fillId="0" borderId="0" xfId="3" applyFont="1" applyAlignment="1">
      <alignment horizontal="center" vertical="center" wrapText="1"/>
    </xf>
    <xf numFmtId="0" fontId="56" fillId="0" borderId="0" xfId="3" applyFont="1" applyAlignment="1">
      <alignment horizontal="center" vertical="center" wrapText="1"/>
    </xf>
    <xf numFmtId="0" fontId="55" fillId="0" borderId="0" xfId="3" applyFont="1" applyAlignment="1">
      <alignment horizontal="left" vertical="center" wrapText="1"/>
    </xf>
    <xf numFmtId="0" fontId="55" fillId="0" borderId="0" xfId="3" applyFont="1" applyAlignment="1">
      <alignment horizontal="center" vertical="center" wrapText="1"/>
    </xf>
    <xf numFmtId="0" fontId="52" fillId="0" borderId="0" xfId="3" applyFont="1" applyAlignment="1">
      <alignment horizontal="center" vertical="center" wrapText="1"/>
    </xf>
    <xf numFmtId="0" fontId="55" fillId="0" borderId="0" xfId="3" applyFont="1" applyAlignment="1">
      <alignment horizontal="right" vertical="center" wrapText="1"/>
    </xf>
    <xf numFmtId="0" fontId="56" fillId="0" borderId="0" xfId="2" applyFont="1" applyAlignment="1">
      <alignment horizontal="left" vertical="center" wrapText="1"/>
    </xf>
    <xf numFmtId="0" fontId="56" fillId="0" borderId="0" xfId="2" applyFont="1" applyAlignment="1">
      <alignment vertical="center" wrapText="1"/>
    </xf>
    <xf numFmtId="1" fontId="52" fillId="4" borderId="0" xfId="2" quotePrefix="1" applyNumberFormat="1" applyFont="1" applyFill="1" applyAlignment="1">
      <alignment horizontal="center" vertical="center"/>
    </xf>
    <xf numFmtId="0" fontId="52" fillId="4" borderId="0" xfId="2" applyFont="1" applyFill="1" applyAlignment="1">
      <alignment horizontal="right" vertical="center"/>
    </xf>
    <xf numFmtId="166" fontId="52" fillId="4" borderId="0" xfId="4" applyNumberFormat="1" applyFont="1" applyFill="1" applyAlignment="1">
      <alignment horizontal="right" vertical="center"/>
    </xf>
    <xf numFmtId="166" fontId="52" fillId="4" borderId="0" xfId="4" applyNumberFormat="1" applyFont="1" applyFill="1" applyAlignment="1">
      <alignment horizontal="center" vertical="center"/>
    </xf>
    <xf numFmtId="0" fontId="55" fillId="0" borderId="0" xfId="2" applyFont="1" applyAlignment="1">
      <alignment horizontal="center" vertical="center" wrapText="1"/>
    </xf>
    <xf numFmtId="0" fontId="55" fillId="0" borderId="0" xfId="2" applyFont="1" applyAlignment="1">
      <alignment vertical="center" wrapText="1"/>
    </xf>
    <xf numFmtId="0" fontId="53" fillId="4" borderId="0" xfId="2" applyFont="1" applyFill="1" applyAlignment="1">
      <alignment horizontal="center" vertical="center" wrapText="1"/>
    </xf>
    <xf numFmtId="1" fontId="52" fillId="4" borderId="0" xfId="2" quotePrefix="1" applyNumberFormat="1" applyFont="1" applyFill="1" applyAlignment="1">
      <alignment horizontal="center" vertical="center" wrapText="1"/>
    </xf>
    <xf numFmtId="0" fontId="52" fillId="4" borderId="0" xfId="2" applyFont="1" applyFill="1" applyAlignment="1">
      <alignment horizontal="right" vertical="center" wrapText="1"/>
    </xf>
    <xf numFmtId="166" fontId="52" fillId="4" borderId="0" xfId="4" applyNumberFormat="1" applyFont="1" applyFill="1" applyAlignment="1">
      <alignment horizontal="right" vertical="center" wrapText="1"/>
    </xf>
    <xf numFmtId="166" fontId="52" fillId="4" borderId="0" xfId="4" applyNumberFormat="1" applyFont="1" applyFill="1" applyAlignment="1">
      <alignment horizontal="center" vertical="center" wrapText="1"/>
    </xf>
    <xf numFmtId="0" fontId="55" fillId="4" borderId="0" xfId="2" applyFont="1" applyFill="1" applyAlignment="1">
      <alignment horizontal="center" vertical="center" wrapText="1"/>
    </xf>
    <xf numFmtId="0" fontId="55" fillId="4" borderId="0" xfId="2" applyFont="1" applyFill="1" applyAlignment="1">
      <alignment vertical="center" wrapText="1"/>
    </xf>
    <xf numFmtId="0" fontId="62" fillId="5" borderId="4" xfId="5" applyFont="1" applyFill="1" applyBorder="1" applyAlignment="1">
      <alignment vertical="center" wrapText="1"/>
    </xf>
    <xf numFmtId="0" fontId="62" fillId="5" borderId="4" xfId="5" applyFont="1" applyFill="1" applyBorder="1" applyAlignment="1">
      <alignment horizontal="center" vertical="center" wrapText="1"/>
    </xf>
    <xf numFmtId="0" fontId="62" fillId="5" borderId="4" xfId="5" applyFont="1" applyFill="1" applyBorder="1" applyAlignment="1">
      <alignment horizontal="right" vertical="center" wrapText="1"/>
    </xf>
    <xf numFmtId="0" fontId="65" fillId="0" borderId="8" xfId="0" applyFont="1" applyBorder="1" applyAlignment="1">
      <alignment horizontal="left" vertical="center" wrapText="1"/>
    </xf>
    <xf numFmtId="0" fontId="52" fillId="0" borderId="8" xfId="13" applyFont="1" applyBorder="1" applyAlignment="1">
      <alignment horizontal="left" vertical="center" wrapText="1"/>
    </xf>
    <xf numFmtId="0" fontId="52" fillId="0" borderId="7" xfId="13" applyFont="1" applyBorder="1" applyAlignment="1">
      <alignment horizontal="left" vertical="center" wrapText="1"/>
    </xf>
    <xf numFmtId="15" fontId="52" fillId="4" borderId="8" xfId="6" applyNumberFormat="1" applyFont="1" applyFill="1" applyBorder="1" applyAlignment="1">
      <alignment horizontal="center" vertical="center" wrapText="1"/>
    </xf>
    <xf numFmtId="167" fontId="52" fillId="0" borderId="8" xfId="16" applyNumberFormat="1" applyFont="1" applyBorder="1" applyAlignment="1">
      <alignment horizontal="right" vertical="center" wrapText="1"/>
    </xf>
    <xf numFmtId="0" fontId="52" fillId="4" borderId="8" xfId="6" applyFont="1" applyFill="1" applyBorder="1" applyAlignment="1">
      <alignment horizontal="center" vertical="center" wrapText="1"/>
    </xf>
    <xf numFmtId="0" fontId="67" fillId="0" borderId="3" xfId="14" applyFont="1" applyBorder="1" applyAlignment="1">
      <alignment horizontal="center" vertical="center" wrapText="1"/>
    </xf>
    <xf numFmtId="0" fontId="52" fillId="0" borderId="7" xfId="6" applyFont="1" applyBorder="1" applyAlignment="1">
      <alignment horizontal="left" vertical="center" wrapText="1"/>
    </xf>
    <xf numFmtId="0" fontId="53" fillId="4" borderId="0" xfId="6" applyFont="1" applyFill="1" applyAlignment="1">
      <alignment horizontal="center" vertical="center" wrapText="1"/>
    </xf>
    <xf numFmtId="0" fontId="52" fillId="4" borderId="7" xfId="13" applyFont="1" applyFill="1" applyBorder="1" applyAlignment="1">
      <alignment horizontal="left" vertical="center" wrapText="1"/>
    </xf>
    <xf numFmtId="167" fontId="52" fillId="4" borderId="8" xfId="16" applyNumberFormat="1" applyFont="1" applyFill="1" applyBorder="1" applyAlignment="1">
      <alignment horizontal="right" vertical="center" wrapText="1"/>
    </xf>
    <xf numFmtId="166" fontId="52" fillId="4" borderId="8" xfId="4" applyNumberFormat="1" applyFont="1" applyFill="1" applyBorder="1" applyAlignment="1">
      <alignment horizontal="center" vertical="center" wrapText="1"/>
    </xf>
    <xf numFmtId="0" fontId="67" fillId="4" borderId="3" xfId="14" applyFont="1" applyFill="1" applyBorder="1" applyAlignment="1">
      <alignment horizontal="center" vertical="center" wrapText="1"/>
    </xf>
    <xf numFmtId="0" fontId="52" fillId="4" borderId="8" xfId="6" applyFont="1" applyFill="1" applyBorder="1" applyAlignment="1">
      <alignment horizontal="left" vertical="center" wrapText="1"/>
    </xf>
    <xf numFmtId="0" fontId="52" fillId="4" borderId="0" xfId="6" applyFont="1" applyFill="1" applyAlignment="1">
      <alignment vertical="center" wrapText="1"/>
    </xf>
    <xf numFmtId="15" fontId="52" fillId="4" borderId="7" xfId="6" applyNumberFormat="1" applyFont="1" applyFill="1" applyBorder="1" applyAlignment="1">
      <alignment horizontal="center" vertical="center" wrapText="1"/>
    </xf>
    <xf numFmtId="167" fontId="52" fillId="4" borderId="0" xfId="16" applyNumberFormat="1" applyFont="1" applyFill="1" applyAlignment="1">
      <alignment horizontal="right" vertical="center" wrapText="1"/>
    </xf>
    <xf numFmtId="0" fontId="52" fillId="0" borderId="3" xfId="14" applyFont="1" applyBorder="1" applyAlignment="1">
      <alignment horizontal="center" vertical="center" wrapText="1"/>
    </xf>
    <xf numFmtId="0" fontId="52" fillId="0" borderId="8" xfId="6" applyFont="1" applyBorder="1" applyAlignment="1">
      <alignment horizontal="left" vertical="center" wrapText="1"/>
    </xf>
    <xf numFmtId="0" fontId="67" fillId="0" borderId="8" xfId="14" applyFont="1" applyBorder="1" applyAlignment="1">
      <alignment horizontal="center" vertical="center" wrapText="1"/>
    </xf>
    <xf numFmtId="166" fontId="52" fillId="0" borderId="8" xfId="4" applyNumberFormat="1" applyFont="1" applyBorder="1" applyAlignment="1">
      <alignment horizontal="center" vertical="center" wrapText="1"/>
    </xf>
    <xf numFmtId="0" fontId="67" fillId="0" borderId="3" xfId="8" applyFont="1" applyBorder="1" applyAlignment="1" applyProtection="1">
      <alignment horizontal="center" vertical="center" wrapText="1"/>
    </xf>
    <xf numFmtId="0" fontId="64" fillId="0" borderId="8" xfId="6" applyFont="1" applyBorder="1" applyAlignment="1">
      <alignment horizontal="left" vertical="center" wrapText="1"/>
    </xf>
    <xf numFmtId="0" fontId="104" fillId="0" borderId="3" xfId="14" applyFont="1" applyBorder="1" applyAlignment="1">
      <alignment horizontal="center" vertical="center" wrapText="1"/>
    </xf>
    <xf numFmtId="0" fontId="52" fillId="0" borderId="8" xfId="13" applyFont="1" applyBorder="1" applyAlignment="1">
      <alignment horizontal="left" vertical="top" wrapText="1"/>
    </xf>
    <xf numFmtId="0" fontId="52" fillId="0" borderId="7" xfId="13" applyFont="1" applyBorder="1" applyAlignment="1">
      <alignment horizontal="left" vertical="top" wrapText="1"/>
    </xf>
    <xf numFmtId="167" fontId="52" fillId="4" borderId="8" xfId="16" applyNumberFormat="1" applyFont="1" applyFill="1" applyBorder="1" applyAlignment="1">
      <alignment horizontal="right" vertical="top" wrapText="1"/>
    </xf>
    <xf numFmtId="0" fontId="104" fillId="0" borderId="3" xfId="14" applyFont="1" applyBorder="1" applyAlignment="1">
      <alignment horizontal="center" vertical="top" wrapText="1"/>
    </xf>
    <xf numFmtId="0" fontId="65" fillId="0" borderId="8" xfId="0" applyFont="1" applyBorder="1" applyAlignment="1">
      <alignment horizontal="left" vertical="center"/>
    </xf>
    <xf numFmtId="0" fontId="104" fillId="0" borderId="8" xfId="14" applyFont="1" applyBorder="1" applyAlignment="1">
      <alignment horizontal="center" vertical="center" wrapText="1"/>
    </xf>
    <xf numFmtId="15" fontId="65" fillId="0" borderId="8" xfId="6" applyNumberFormat="1" applyFont="1" applyBorder="1" applyAlignment="1">
      <alignment horizontal="center" vertical="center" wrapText="1"/>
    </xf>
    <xf numFmtId="0" fontId="65" fillId="0" borderId="8" xfId="6" applyFont="1" applyBorder="1" applyAlignment="1">
      <alignment horizontal="center" vertical="center" wrapText="1"/>
    </xf>
    <xf numFmtId="0" fontId="69" fillId="0" borderId="8" xfId="8" applyFont="1" applyBorder="1" applyAlignment="1" applyProtection="1">
      <alignment horizontal="center" vertical="center" wrapText="1"/>
    </xf>
    <xf numFmtId="0" fontId="64" fillId="4" borderId="0" xfId="6" applyFont="1" applyFill="1" applyAlignment="1">
      <alignment horizontal="center" vertical="center" wrapText="1"/>
    </xf>
    <xf numFmtId="0" fontId="65" fillId="0" borderId="8" xfId="13" applyFont="1" applyBorder="1" applyAlignment="1">
      <alignment horizontal="left" vertical="center" wrapText="1"/>
    </xf>
    <xf numFmtId="0" fontId="65" fillId="0" borderId="8" xfId="13" applyFont="1" applyBorder="1" applyAlignment="1">
      <alignment vertical="center" wrapText="1"/>
    </xf>
    <xf numFmtId="0" fontId="65" fillId="4" borderId="7" xfId="13" applyFont="1" applyFill="1" applyBorder="1" applyAlignment="1">
      <alignment horizontal="left" vertical="center" wrapText="1"/>
    </xf>
    <xf numFmtId="15" fontId="65" fillId="4" borderId="8" xfId="6" applyNumberFormat="1" applyFont="1" applyFill="1" applyBorder="1" applyAlignment="1">
      <alignment horizontal="center" vertical="center" wrapText="1"/>
    </xf>
    <xf numFmtId="20" fontId="65" fillId="4" borderId="8" xfId="6" applyNumberFormat="1" applyFont="1" applyFill="1" applyBorder="1" applyAlignment="1">
      <alignment horizontal="right" vertical="center" wrapText="1"/>
    </xf>
    <xf numFmtId="166" fontId="65" fillId="4" borderId="8" xfId="4" applyNumberFormat="1" applyFont="1" applyFill="1" applyBorder="1" applyAlignment="1">
      <alignment horizontal="right" vertical="center" wrapText="1"/>
    </xf>
    <xf numFmtId="0" fontId="65" fillId="4" borderId="8" xfId="6" applyFont="1" applyFill="1" applyBorder="1" applyAlignment="1">
      <alignment horizontal="center" vertical="center" wrapText="1"/>
    </xf>
    <xf numFmtId="0" fontId="67" fillId="4" borderId="8" xfId="14" applyFont="1" applyFill="1" applyBorder="1" applyAlignment="1">
      <alignment horizontal="center" vertical="center" wrapText="1"/>
    </xf>
    <xf numFmtId="2" fontId="65" fillId="4" borderId="8" xfId="6" applyNumberFormat="1" applyFont="1" applyFill="1" applyBorder="1" applyAlignment="1">
      <alignment horizontal="right" vertical="center" wrapText="1"/>
    </xf>
    <xf numFmtId="0" fontId="65" fillId="0" borderId="7" xfId="13" applyFont="1" applyBorder="1" applyAlignment="1">
      <alignment horizontal="left" vertical="center" wrapText="1"/>
    </xf>
    <xf numFmtId="20" fontId="65" fillId="0" borderId="8" xfId="6" applyNumberFormat="1" applyFont="1" applyBorder="1" applyAlignment="1">
      <alignment horizontal="right" vertical="center" wrapText="1"/>
    </xf>
    <xf numFmtId="166" fontId="65" fillId="0" borderId="8" xfId="4" applyNumberFormat="1" applyFont="1" applyBorder="1" applyAlignment="1">
      <alignment horizontal="right" vertical="center" wrapText="1"/>
    </xf>
    <xf numFmtId="0" fontId="73" fillId="0" borderId="8" xfId="6" applyFont="1" applyBorder="1" applyAlignment="1">
      <alignment horizontal="left" vertical="center" wrapText="1"/>
    </xf>
    <xf numFmtId="20" fontId="65" fillId="4" borderId="8" xfId="6" applyNumberFormat="1" applyFont="1" applyFill="1" applyBorder="1" applyAlignment="1">
      <alignment horizontal="center" vertical="center" wrapText="1"/>
    </xf>
    <xf numFmtId="0" fontId="65" fillId="4" borderId="8" xfId="14" applyFont="1" applyFill="1" applyBorder="1" applyAlignment="1">
      <alignment horizontal="center" vertical="center" wrapText="1"/>
    </xf>
    <xf numFmtId="0" fontId="65" fillId="0" borderId="7" xfId="13" applyFont="1" applyBorder="1" applyAlignment="1">
      <alignment horizontal="left" vertical="top" wrapText="1"/>
    </xf>
    <xf numFmtId="0" fontId="73" fillId="0" borderId="0" xfId="6" applyFont="1" applyAlignment="1">
      <alignment vertical="center" wrapText="1"/>
    </xf>
    <xf numFmtId="0" fontId="69" fillId="0" borderId="0" xfId="8" applyFont="1" applyAlignment="1" applyProtection="1">
      <alignment horizontal="center" vertical="center" wrapText="1"/>
    </xf>
    <xf numFmtId="20" fontId="65" fillId="4" borderId="8" xfId="6" quotePrefix="1" applyNumberFormat="1" applyFont="1" applyFill="1" applyBorder="1" applyAlignment="1">
      <alignment horizontal="right" vertical="center" wrapText="1"/>
    </xf>
    <xf numFmtId="0" fontId="65" fillId="0" borderId="7" xfId="0" applyFont="1" applyBorder="1" applyAlignment="1">
      <alignment horizontal="left" vertical="center" wrapText="1"/>
    </xf>
    <xf numFmtId="0" fontId="73" fillId="4" borderId="7" xfId="6" applyFont="1" applyFill="1" applyBorder="1" applyAlignment="1">
      <alignment horizontal="left" vertical="center" wrapText="1"/>
    </xf>
    <xf numFmtId="0" fontId="73" fillId="0" borderId="7" xfId="6" applyFont="1" applyBorder="1" applyAlignment="1">
      <alignment horizontal="left" vertical="center" wrapText="1"/>
    </xf>
    <xf numFmtId="0" fontId="73" fillId="4" borderId="0" xfId="6" applyFont="1" applyFill="1" applyAlignment="1">
      <alignment vertical="center" wrapText="1"/>
    </xf>
    <xf numFmtId="20" fontId="65" fillId="0" borderId="8" xfId="6" applyNumberFormat="1" applyFont="1" applyBorder="1" applyAlignment="1">
      <alignment horizontal="center" vertical="center" wrapText="1"/>
    </xf>
    <xf numFmtId="0" fontId="65" fillId="0" borderId="7" xfId="13" applyFont="1" applyBorder="1" applyAlignment="1">
      <alignment vertical="center" wrapText="1"/>
    </xf>
    <xf numFmtId="0" fontId="73" fillId="4" borderId="8" xfId="6" applyFont="1" applyFill="1" applyBorder="1" applyAlignment="1">
      <alignment horizontal="left" vertical="center" wrapText="1"/>
    </xf>
    <xf numFmtId="0" fontId="67" fillId="4" borderId="3" xfId="8" applyFont="1" applyFill="1" applyBorder="1" applyAlignment="1" applyProtection="1">
      <alignment horizontal="center" vertical="center" wrapText="1"/>
    </xf>
    <xf numFmtId="20" fontId="65" fillId="0" borderId="8" xfId="6" quotePrefix="1" applyNumberFormat="1" applyFont="1" applyBorder="1" applyAlignment="1">
      <alignment horizontal="right" vertical="center" wrapText="1"/>
    </xf>
    <xf numFmtId="0" fontId="65" fillId="0" borderId="8" xfId="6" applyFont="1" applyBorder="1" applyAlignment="1">
      <alignment horizontal="right" vertical="center" wrapText="1"/>
    </xf>
    <xf numFmtId="0" fontId="67" fillId="0" borderId="8" xfId="8" applyFont="1" applyBorder="1" applyAlignment="1" applyProtection="1">
      <alignment horizontal="center" wrapText="1"/>
    </xf>
    <xf numFmtId="0" fontId="67" fillId="0" borderId="23" xfId="8" applyFont="1" applyBorder="1" applyAlignment="1" applyProtection="1">
      <alignment horizontal="center"/>
    </xf>
    <xf numFmtId="0" fontId="52" fillId="0" borderId="8" xfId="6" applyFont="1" applyBorder="1" applyAlignment="1">
      <alignment horizontal="right" vertical="center" wrapText="1"/>
    </xf>
    <xf numFmtId="20" fontId="52" fillId="0" borderId="8" xfId="6" applyNumberFormat="1" applyFont="1" applyBorder="1" applyAlignment="1">
      <alignment horizontal="right" vertical="center" wrapText="1"/>
    </xf>
    <xf numFmtId="169" fontId="52" fillId="0" borderId="8" xfId="6" applyNumberFormat="1" applyFont="1" applyBorder="1" applyAlignment="1">
      <alignment horizontal="right" vertical="center" wrapText="1"/>
    </xf>
    <xf numFmtId="0" fontId="52" fillId="4" borderId="8" xfId="13" applyFont="1" applyFill="1" applyBorder="1" applyAlignment="1">
      <alignment horizontal="left" vertical="center" wrapText="1"/>
    </xf>
    <xf numFmtId="0" fontId="71" fillId="0" borderId="8" xfId="13" applyFont="1" applyBorder="1" applyAlignment="1">
      <alignment horizontal="left" vertical="center" wrapText="1"/>
    </xf>
    <xf numFmtId="0" fontId="52" fillId="4" borderId="0" xfId="6" applyFont="1" applyFill="1" applyAlignment="1">
      <alignment horizontal="left" vertical="center" wrapText="1"/>
    </xf>
    <xf numFmtId="0" fontId="52" fillId="4" borderId="0" xfId="6" applyFont="1" applyFill="1" applyAlignment="1">
      <alignment horizontal="center" vertical="center" wrapText="1"/>
    </xf>
    <xf numFmtId="0" fontId="52" fillId="4" borderId="0" xfId="6" applyFont="1" applyFill="1" applyAlignment="1">
      <alignment horizontal="right" vertical="center" wrapText="1"/>
    </xf>
    <xf numFmtId="0" fontId="72" fillId="4" borderId="17" xfId="0" applyFont="1" applyFill="1" applyBorder="1" applyAlignment="1">
      <alignment horizontal="center" vertical="center"/>
    </xf>
    <xf numFmtId="1" fontId="52" fillId="4" borderId="18" xfId="2" quotePrefix="1" applyNumberFormat="1" applyFont="1" applyFill="1" applyBorder="1" applyAlignment="1">
      <alignment horizontal="left" vertical="center"/>
    </xf>
    <xf numFmtId="0" fontId="52" fillId="4" borderId="18" xfId="2" applyFont="1" applyFill="1" applyBorder="1" applyAlignment="1">
      <alignment horizontal="center" vertical="center" wrapText="1"/>
    </xf>
    <xf numFmtId="166" fontId="52" fillId="4" borderId="19" xfId="4" applyNumberFormat="1" applyFont="1" applyFill="1" applyBorder="1" applyAlignment="1">
      <alignment horizontal="center" vertical="center"/>
    </xf>
    <xf numFmtId="0" fontId="60" fillId="0" borderId="0" xfId="13" applyFont="1"/>
    <xf numFmtId="0" fontId="74" fillId="0" borderId="0" xfId="13" applyFont="1"/>
    <xf numFmtId="0" fontId="83" fillId="0" borderId="0" xfId="3" applyFont="1" applyAlignment="1">
      <alignment horizontal="left" vertical="center" wrapText="1"/>
    </xf>
    <xf numFmtId="0" fontId="106" fillId="0" borderId="0" xfId="3" applyFont="1" applyAlignment="1">
      <alignment horizontal="center" vertical="center" wrapText="1"/>
    </xf>
    <xf numFmtId="0" fontId="83" fillId="2" borderId="0" xfId="3" applyFont="1" applyFill="1" applyAlignment="1">
      <alignment horizontal="center" vertical="center" wrapText="1"/>
    </xf>
    <xf numFmtId="0" fontId="55" fillId="2" borderId="0" xfId="3" applyFont="1" applyFill="1" applyAlignment="1">
      <alignment horizontal="center" vertical="center" wrapText="1"/>
    </xf>
    <xf numFmtId="0" fontId="83" fillId="2" borderId="0" xfId="3" applyFont="1" applyFill="1" applyAlignment="1">
      <alignment horizontal="left" vertical="center" wrapText="1"/>
    </xf>
    <xf numFmtId="49" fontId="64" fillId="4" borderId="0" xfId="0" applyNumberFormat="1" applyFont="1" applyFill="1" applyAlignment="1">
      <alignment horizontal="left" vertical="top"/>
    </xf>
    <xf numFmtId="1" fontId="52" fillId="4" borderId="0" xfId="2" quotePrefix="1" applyNumberFormat="1" applyFont="1" applyFill="1" applyAlignment="1">
      <alignment vertical="center"/>
    </xf>
    <xf numFmtId="0" fontId="52" fillId="4" borderId="0" xfId="2" applyFont="1" applyFill="1" applyAlignment="1">
      <alignment horizontal="center" vertical="center"/>
    </xf>
    <xf numFmtId="0" fontId="55" fillId="0" borderId="0" xfId="2" applyFont="1" applyAlignment="1">
      <alignment horizontal="left" vertical="center" wrapText="1"/>
    </xf>
    <xf numFmtId="0" fontId="92" fillId="0" borderId="0" xfId="2" applyFont="1" applyAlignment="1">
      <alignment horizontal="center" vertical="center" wrapText="1"/>
    </xf>
    <xf numFmtId="0" fontId="91" fillId="5" borderId="4" xfId="5" applyFont="1" applyFill="1" applyBorder="1" applyAlignment="1">
      <alignment horizontal="center" vertical="center" wrapText="1"/>
    </xf>
    <xf numFmtId="0" fontId="62" fillId="5" borderId="20" xfId="5" applyFont="1" applyFill="1" applyBorder="1" applyAlignment="1">
      <alignment horizontal="center" vertical="center" wrapText="1"/>
    </xf>
    <xf numFmtId="0" fontId="62" fillId="5" borderId="0" xfId="5" applyFont="1" applyFill="1" applyAlignment="1">
      <alignment horizontal="center" vertical="center" wrapText="1"/>
    </xf>
    <xf numFmtId="0" fontId="53" fillId="6" borderId="26" xfId="6" applyFont="1" applyFill="1" applyBorder="1" applyAlignment="1">
      <alignment horizontal="center" vertical="center" wrapText="1"/>
    </xf>
    <xf numFmtId="0" fontId="52" fillId="26" borderId="0" xfId="6" applyFont="1" applyFill="1" applyAlignment="1">
      <alignment horizontal="center" vertical="center" wrapText="1"/>
    </xf>
    <xf numFmtId="0" fontId="62" fillId="2" borderId="6" xfId="5" applyFont="1" applyFill="1" applyBorder="1" applyAlignment="1">
      <alignment horizontal="center" vertical="center" wrapText="1"/>
    </xf>
    <xf numFmtId="0" fontId="53" fillId="2" borderId="6" xfId="5" applyFont="1" applyFill="1" applyBorder="1" applyAlignment="1">
      <alignment horizontal="center" vertical="center" wrapText="1"/>
    </xf>
    <xf numFmtId="0" fontId="62" fillId="2" borderId="6" xfId="5" applyFont="1" applyFill="1" applyBorder="1" applyAlignment="1">
      <alignment horizontal="right" vertical="center" wrapText="1"/>
    </xf>
    <xf numFmtId="167" fontId="62" fillId="2" borderId="6" xfId="4" applyNumberFormat="1" applyFont="1" applyFill="1" applyBorder="1" applyAlignment="1">
      <alignment horizontal="right" vertical="center" wrapText="1"/>
    </xf>
    <xf numFmtId="0" fontId="62" fillId="2" borderId="24" xfId="5" applyFont="1" applyFill="1" applyBorder="1" applyAlignment="1">
      <alignment horizontal="left" vertical="center" wrapText="1"/>
    </xf>
    <xf numFmtId="0" fontId="64" fillId="26" borderId="0" xfId="6" applyFont="1" applyFill="1" applyAlignment="1">
      <alignment horizontal="center" vertical="center" wrapText="1"/>
    </xf>
    <xf numFmtId="0" fontId="62" fillId="5" borderId="0" xfId="0" applyFont="1" applyFill="1" applyAlignment="1">
      <alignment horizontal="center" vertical="center" wrapText="1"/>
    </xf>
    <xf numFmtId="166" fontId="52" fillId="0" borderId="8" xfId="4" applyNumberFormat="1" applyFont="1" applyBorder="1" applyAlignment="1">
      <alignment horizontal="right" vertical="center" wrapText="1"/>
    </xf>
    <xf numFmtId="0" fontId="52" fillId="0" borderId="3" xfId="6" quotePrefix="1" applyFont="1" applyBorder="1" applyAlignment="1">
      <alignment horizontal="center" vertical="center" wrapText="1"/>
    </xf>
    <xf numFmtId="0" fontId="62" fillId="2" borderId="6" xfId="5" applyFont="1" applyFill="1" applyBorder="1" applyAlignment="1">
      <alignment horizontal="left" vertical="center" wrapText="1"/>
    </xf>
    <xf numFmtId="166" fontId="52" fillId="0" borderId="26" xfId="4" applyNumberFormat="1" applyFont="1" applyBorder="1" applyAlignment="1">
      <alignment horizontal="center" vertical="center" wrapText="1"/>
    </xf>
    <xf numFmtId="0" fontId="52" fillId="0" borderId="26" xfId="6" applyFont="1" applyBorder="1" applyAlignment="1">
      <alignment horizontal="left" vertical="center" wrapText="1"/>
    </xf>
    <xf numFmtId="0" fontId="52" fillId="0" borderId="26" xfId="6" applyFont="1" applyBorder="1" applyAlignment="1">
      <alignment vertical="center" wrapText="1"/>
    </xf>
    <xf numFmtId="0" fontId="70" fillId="6" borderId="0" xfId="6" applyFont="1" applyFill="1" applyAlignment="1">
      <alignment horizontal="center" vertical="center" wrapText="1"/>
    </xf>
    <xf numFmtId="15" fontId="52" fillId="0" borderId="24" xfId="6" applyNumberFormat="1" applyFont="1" applyBorder="1" applyAlignment="1">
      <alignment horizontal="center" vertical="center" wrapText="1"/>
    </xf>
    <xf numFmtId="0" fontId="52" fillId="0" borderId="24" xfId="6" applyFont="1" applyBorder="1" applyAlignment="1">
      <alignment horizontal="right" vertical="center" wrapText="1"/>
    </xf>
    <xf numFmtId="166" fontId="52" fillId="0" borderId="24" xfId="4" applyNumberFormat="1" applyFont="1" applyBorder="1" applyAlignment="1">
      <alignment horizontal="right" vertical="center" wrapText="1"/>
    </xf>
    <xf numFmtId="0" fontId="52" fillId="0" borderId="26" xfId="6" applyFont="1" applyBorder="1" applyAlignment="1">
      <alignment horizontal="center" vertical="center" wrapText="1"/>
    </xf>
    <xf numFmtId="0" fontId="67" fillId="0" borderId="26" xfId="8" applyFont="1" applyBorder="1" applyAlignment="1" applyProtection="1">
      <alignment horizontal="center" vertical="center" wrapText="1"/>
    </xf>
    <xf numFmtId="0" fontId="52" fillId="0" borderId="26" xfId="6" quotePrefix="1" applyFont="1" applyBorder="1" applyAlignment="1">
      <alignment horizontal="center" vertical="center" wrapText="1"/>
    </xf>
    <xf numFmtId="0" fontId="67" fillId="0" borderId="26" xfId="8" quotePrefix="1" applyFont="1" applyBorder="1" applyAlignment="1" applyProtection="1">
      <alignment horizontal="center" vertical="center" wrapText="1"/>
    </xf>
    <xf numFmtId="15" fontId="52" fillId="0" borderId="23" xfId="6" applyNumberFormat="1" applyFont="1" applyBorder="1" applyAlignment="1">
      <alignment horizontal="center" vertical="center" wrapText="1"/>
    </xf>
    <xf numFmtId="0" fontId="52" fillId="0" borderId="23" xfId="6" applyFont="1" applyBorder="1" applyAlignment="1">
      <alignment horizontal="right" vertical="center" wrapText="1"/>
    </xf>
    <xf numFmtId="166" fontId="52" fillId="0" borderId="23" xfId="4" applyNumberFormat="1" applyFont="1" applyBorder="1" applyAlignment="1">
      <alignment horizontal="right" vertical="center" wrapText="1"/>
    </xf>
    <xf numFmtId="0" fontId="52" fillId="0" borderId="23" xfId="6" applyFont="1" applyBorder="1" applyAlignment="1">
      <alignment horizontal="center" vertical="center" wrapText="1"/>
    </xf>
    <xf numFmtId="166" fontId="69" fillId="0" borderId="23" xfId="8" applyNumberFormat="1" applyFont="1" applyBorder="1" applyAlignment="1" applyProtection="1">
      <alignment horizontal="center" vertical="center" wrapText="1"/>
    </xf>
    <xf numFmtId="166" fontId="52" fillId="0" borderId="23" xfId="4" quotePrefix="1" applyNumberFormat="1" applyFont="1" applyBorder="1" applyAlignment="1">
      <alignment horizontal="center" vertical="center" wrapText="1"/>
    </xf>
    <xf numFmtId="0" fontId="52" fillId="0" borderId="23" xfId="6" quotePrefix="1" applyFont="1" applyBorder="1" applyAlignment="1">
      <alignment horizontal="center" vertical="center" wrapText="1"/>
    </xf>
    <xf numFmtId="0" fontId="52" fillId="0" borderId="7" xfId="6" applyFont="1" applyBorder="1" applyAlignment="1">
      <alignment horizontal="center" vertical="center" wrapText="1"/>
    </xf>
    <xf numFmtId="0" fontId="52" fillId="0" borderId="7" xfId="6" applyFont="1" applyBorder="1" applyAlignment="1">
      <alignment horizontal="right" vertical="center" wrapText="1"/>
    </xf>
    <xf numFmtId="0" fontId="62" fillId="11" borderId="0" xfId="0" applyFont="1" applyFill="1" applyAlignment="1">
      <alignment horizontal="center" vertical="center" wrapText="1"/>
    </xf>
    <xf numFmtId="15" fontId="52" fillId="0" borderId="29" xfId="6" applyNumberFormat="1" applyFont="1" applyBorder="1" applyAlignment="1">
      <alignment horizontal="center" vertical="center" wrapText="1"/>
    </xf>
    <xf numFmtId="0" fontId="52" fillId="0" borderId="29" xfId="6" applyFont="1" applyBorder="1" applyAlignment="1">
      <alignment horizontal="right" vertical="center" wrapText="1"/>
    </xf>
    <xf numFmtId="166" fontId="52" fillId="0" borderId="29" xfId="4" applyNumberFormat="1" applyFont="1" applyBorder="1" applyAlignment="1">
      <alignment horizontal="center" vertical="center" wrapText="1"/>
    </xf>
    <xf numFmtId="0" fontId="52" fillId="4" borderId="29" xfId="6" applyFont="1" applyFill="1" applyBorder="1" applyAlignment="1">
      <alignment horizontal="center" vertical="center" wrapText="1"/>
    </xf>
    <xf numFmtId="0" fontId="52" fillId="4" borderId="76" xfId="6" applyFont="1" applyFill="1" applyBorder="1" applyAlignment="1">
      <alignment horizontal="center" vertical="center" wrapText="1"/>
    </xf>
    <xf numFmtId="0" fontId="52" fillId="0" borderId="76" xfId="6" applyFont="1" applyBorder="1" applyAlignment="1">
      <alignment horizontal="left" vertical="center" wrapText="1"/>
    </xf>
    <xf numFmtId="0" fontId="52" fillId="26" borderId="0" xfId="6" applyFont="1" applyFill="1" applyAlignment="1">
      <alignment horizontal="left" vertical="center" wrapText="1"/>
    </xf>
    <xf numFmtId="0" fontId="62" fillId="26" borderId="0" xfId="0" applyFont="1" applyFill="1" applyAlignment="1">
      <alignment horizontal="center" vertical="center" wrapText="1"/>
    </xf>
    <xf numFmtId="0" fontId="70" fillId="26" borderId="0" xfId="6" applyFont="1" applyFill="1" applyAlignment="1">
      <alignment horizontal="center" vertical="center" wrapText="1"/>
    </xf>
    <xf numFmtId="15" fontId="52" fillId="26" borderId="0" xfId="6" applyNumberFormat="1" applyFont="1" applyFill="1" applyAlignment="1">
      <alignment horizontal="center" vertical="center" wrapText="1"/>
    </xf>
    <xf numFmtId="0" fontId="52" fillId="26" borderId="0" xfId="6" applyFont="1" applyFill="1" applyAlignment="1">
      <alignment horizontal="right" vertical="center" wrapText="1"/>
    </xf>
    <xf numFmtId="166" fontId="52" fillId="26" borderId="0" xfId="4" applyNumberFormat="1" applyFont="1" applyFill="1" applyAlignment="1">
      <alignment horizontal="center" vertical="center" wrapText="1"/>
    </xf>
    <xf numFmtId="0" fontId="69" fillId="26" borderId="0" xfId="8" applyFont="1" applyFill="1" applyAlignment="1" applyProtection="1">
      <alignment horizontal="center" vertical="center" wrapText="1"/>
    </xf>
    <xf numFmtId="0" fontId="52" fillId="26" borderId="0" xfId="6" quotePrefix="1" applyFont="1" applyFill="1" applyAlignment="1">
      <alignment horizontal="center" vertical="center" wrapText="1"/>
    </xf>
    <xf numFmtId="0" fontId="52" fillId="26" borderId="0" xfId="6" applyFont="1" applyFill="1" applyAlignment="1">
      <alignment vertical="center" wrapText="1"/>
    </xf>
    <xf numFmtId="0" fontId="52" fillId="0" borderId="7" xfId="6" applyFont="1" applyBorder="1" applyAlignment="1">
      <alignment vertical="center" wrapText="1"/>
    </xf>
    <xf numFmtId="0" fontId="52" fillId="0" borderId="22" xfId="6" applyFont="1" applyBorder="1" applyAlignment="1">
      <alignment horizontal="center" vertical="center" wrapText="1"/>
    </xf>
    <xf numFmtId="0" fontId="62" fillId="0" borderId="0" xfId="0" applyFont="1" applyAlignment="1">
      <alignment horizontal="center" vertical="center" wrapText="1"/>
    </xf>
    <xf numFmtId="0" fontId="52" fillId="0" borderId="0" xfId="6" applyFont="1" applyAlignment="1">
      <alignment horizontal="right" vertical="center" wrapText="1"/>
    </xf>
    <xf numFmtId="166" fontId="52" fillId="0" borderId="0" xfId="4" applyNumberFormat="1" applyFont="1" applyAlignment="1">
      <alignment horizontal="center" vertical="center" wrapText="1"/>
    </xf>
    <xf numFmtId="0" fontId="67" fillId="0" borderId="0" xfId="8" applyFont="1" applyAlignment="1" applyProtection="1">
      <alignment horizontal="center" vertical="center" wrapText="1"/>
    </xf>
    <xf numFmtId="0" fontId="52" fillId="0" borderId="0" xfId="6" quotePrefix="1" applyFont="1" applyAlignment="1">
      <alignment horizontal="center" vertical="center" wrapText="1"/>
    </xf>
    <xf numFmtId="0" fontId="64" fillId="18" borderId="0" xfId="6" applyFont="1" applyFill="1" applyAlignment="1">
      <alignment horizontal="center" vertical="center" wrapText="1"/>
    </xf>
    <xf numFmtId="0" fontId="52" fillId="18" borderId="0" xfId="2" applyFont="1" applyFill="1" applyAlignment="1">
      <alignment horizontal="center" vertical="center" wrapText="1"/>
    </xf>
    <xf numFmtId="0" fontId="58" fillId="18" borderId="0" xfId="6" applyFont="1" applyFill="1" applyAlignment="1">
      <alignment horizontal="center" vertical="center" wrapText="1"/>
    </xf>
    <xf numFmtId="0" fontId="89" fillId="0" borderId="0" xfId="6" applyFont="1" applyAlignment="1">
      <alignment vertical="center" wrapText="1"/>
    </xf>
    <xf numFmtId="0" fontId="52" fillId="18" borderId="0" xfId="6" applyFont="1" applyFill="1" applyAlignment="1">
      <alignment horizontal="left" vertical="center" wrapText="1"/>
    </xf>
    <xf numFmtId="15" fontId="109" fillId="18" borderId="0" xfId="6" applyNumberFormat="1" applyFont="1" applyFill="1" applyAlignment="1">
      <alignment horizontal="left" vertical="center" wrapText="1"/>
    </xf>
    <xf numFmtId="0" fontId="62" fillId="18" borderId="0" xfId="0" applyFont="1" applyFill="1" applyAlignment="1">
      <alignment horizontal="center" vertical="center" wrapText="1"/>
    </xf>
    <xf numFmtId="0" fontId="52" fillId="18" borderId="0" xfId="6" applyFont="1" applyFill="1" applyAlignment="1">
      <alignment horizontal="center" vertical="top" wrapText="1"/>
    </xf>
    <xf numFmtId="15" fontId="52" fillId="18" borderId="0" xfId="6" applyNumberFormat="1" applyFont="1" applyFill="1" applyAlignment="1">
      <alignment horizontal="center" vertical="center" wrapText="1"/>
    </xf>
    <xf numFmtId="0" fontId="52" fillId="18" borderId="0" xfId="6" applyFont="1" applyFill="1" applyAlignment="1">
      <alignment horizontal="right" vertical="center" wrapText="1"/>
    </xf>
    <xf numFmtId="166" fontId="52" fillId="18" borderId="0" xfId="4" applyNumberFormat="1" applyFont="1" applyFill="1" applyAlignment="1">
      <alignment horizontal="center" vertical="center" wrapText="1"/>
    </xf>
    <xf numFmtId="0" fontId="52" fillId="18" borderId="0" xfId="6" applyFont="1" applyFill="1" applyAlignment="1">
      <alignment horizontal="center" vertical="center" wrapText="1"/>
    </xf>
    <xf numFmtId="0" fontId="69" fillId="18" borderId="0" xfId="8" applyFont="1" applyFill="1" applyAlignment="1" applyProtection="1">
      <alignment horizontal="center" vertical="center" wrapText="1"/>
    </xf>
    <xf numFmtId="0" fontId="67" fillId="18" borderId="0" xfId="8" applyFont="1" applyFill="1" applyAlignment="1" applyProtection="1">
      <alignment horizontal="center" vertical="center" wrapText="1"/>
    </xf>
    <xf numFmtId="0" fontId="52" fillId="18" borderId="0" xfId="6" quotePrefix="1" applyFont="1" applyFill="1" applyAlignment="1">
      <alignment horizontal="center" vertical="center" wrapText="1"/>
    </xf>
    <xf numFmtId="0" fontId="52" fillId="18" borderId="0" xfId="6" applyFont="1" applyFill="1" applyAlignment="1">
      <alignment vertical="top" wrapText="1"/>
    </xf>
    <xf numFmtId="0" fontId="52" fillId="14" borderId="0" xfId="6" applyFont="1" applyFill="1" applyAlignment="1">
      <alignment vertical="center" wrapText="1"/>
    </xf>
    <xf numFmtId="16" fontId="52" fillId="18" borderId="0" xfId="6" applyNumberFormat="1" applyFont="1" applyFill="1" applyAlignment="1">
      <alignment horizontal="center" vertical="center" wrapText="1"/>
    </xf>
    <xf numFmtId="0" fontId="52" fillId="18" borderId="0" xfId="6" applyFont="1" applyFill="1" applyAlignment="1">
      <alignment horizontal="left" vertical="top" wrapText="1"/>
    </xf>
    <xf numFmtId="0" fontId="52" fillId="18" borderId="21" xfId="6" applyFont="1" applyFill="1" applyBorder="1" applyAlignment="1">
      <alignment horizontal="left" vertical="center" wrapText="1"/>
    </xf>
    <xf numFmtId="15" fontId="52" fillId="18" borderId="21" xfId="6" applyNumberFormat="1" applyFont="1" applyFill="1" applyBorder="1" applyAlignment="1">
      <alignment horizontal="center" vertical="center" wrapText="1"/>
    </xf>
    <xf numFmtId="0" fontId="52" fillId="18" borderId="21" xfId="6" applyFont="1" applyFill="1" applyBorder="1" applyAlignment="1">
      <alignment horizontal="right" vertical="center" wrapText="1"/>
    </xf>
    <xf numFmtId="166" fontId="52" fillId="18" borderId="21" xfId="4" applyNumberFormat="1" applyFont="1" applyFill="1" applyBorder="1" applyAlignment="1">
      <alignment horizontal="right" vertical="center" wrapText="1"/>
    </xf>
    <xf numFmtId="0" fontId="52" fillId="18" borderId="21" xfId="6" applyFont="1" applyFill="1" applyBorder="1" applyAlignment="1">
      <alignment horizontal="center" vertical="center" wrapText="1"/>
    </xf>
    <xf numFmtId="0" fontId="69" fillId="18" borderId="21" xfId="8" applyFont="1" applyFill="1" applyBorder="1" applyAlignment="1" applyProtection="1">
      <alignment horizontal="center" vertical="center" wrapText="1"/>
    </xf>
    <xf numFmtId="0" fontId="52" fillId="18" borderId="21" xfId="6" quotePrefix="1" applyFont="1" applyFill="1" applyBorder="1" applyAlignment="1">
      <alignment horizontal="center" vertical="center" wrapText="1"/>
    </xf>
    <xf numFmtId="0" fontId="69" fillId="18" borderId="21" xfId="8" quotePrefix="1" applyFont="1" applyFill="1" applyBorder="1" applyAlignment="1" applyProtection="1">
      <alignment horizontal="center" vertical="center" wrapText="1"/>
    </xf>
    <xf numFmtId="0" fontId="62" fillId="21" borderId="0" xfId="0" applyFont="1" applyFill="1" applyAlignment="1">
      <alignment horizontal="center" vertical="center" wrapText="1"/>
    </xf>
    <xf numFmtId="166" fontId="52" fillId="18" borderId="21" xfId="4" applyNumberFormat="1" applyFont="1" applyFill="1" applyBorder="1" applyAlignment="1">
      <alignment horizontal="center" vertical="center" wrapText="1"/>
    </xf>
    <xf numFmtId="0" fontId="52" fillId="18" borderId="21" xfId="6" applyFont="1" applyFill="1" applyBorder="1" applyAlignment="1">
      <alignment horizontal="left" vertical="top" wrapText="1"/>
    </xf>
    <xf numFmtId="0" fontId="86" fillId="18" borderId="0" xfId="6" applyFont="1" applyFill="1" applyAlignment="1">
      <alignment horizontal="left" vertical="center" wrapText="1"/>
    </xf>
    <xf numFmtId="0" fontId="109" fillId="18" borderId="21" xfId="6" applyFont="1" applyFill="1" applyBorder="1" applyAlignment="1">
      <alignment horizontal="left" vertical="center" wrapText="1"/>
    </xf>
    <xf numFmtId="0" fontId="90" fillId="18" borderId="0" xfId="0" applyFont="1" applyFill="1" applyAlignment="1">
      <alignment vertical="center" wrapText="1"/>
    </xf>
    <xf numFmtId="15" fontId="52" fillId="0" borderId="0" xfId="6" applyNumberFormat="1" applyFont="1" applyAlignment="1">
      <alignment horizontal="left" vertical="center" wrapText="1"/>
    </xf>
    <xf numFmtId="0" fontId="62" fillId="0" borderId="0" xfId="0" applyFont="1" applyAlignment="1">
      <alignment horizontal="left"/>
    </xf>
    <xf numFmtId="0" fontId="112" fillId="0" borderId="0" xfId="0" applyFont="1" applyAlignment="1">
      <alignment horizontal="left" vertical="top" wrapText="1"/>
    </xf>
    <xf numFmtId="0" fontId="62" fillId="0" borderId="0" xfId="2" applyFont="1" applyAlignment="1">
      <alignment vertical="center" wrapText="1"/>
    </xf>
    <xf numFmtId="0" fontId="65" fillId="0" borderId="0" xfId="9" applyFont="1" applyAlignment="1">
      <alignment horizontal="left" vertical="center" wrapText="1"/>
    </xf>
    <xf numFmtId="0" fontId="65" fillId="0" borderId="0" xfId="0" applyFont="1" applyAlignment="1">
      <alignment horizontal="left" vertical="center" wrapText="1"/>
    </xf>
    <xf numFmtId="0" fontId="82" fillId="0" borderId="0" xfId="0" applyFont="1" applyAlignment="1">
      <alignment vertical="center" wrapText="1"/>
    </xf>
    <xf numFmtId="0" fontId="52" fillId="0" borderId="14" xfId="6" applyFont="1" applyBorder="1" applyAlignment="1">
      <alignment horizontal="center" vertical="center" wrapText="1"/>
    </xf>
    <xf numFmtId="166" fontId="52" fillId="0" borderId="0" xfId="4" applyNumberFormat="1" applyFont="1" applyAlignment="1">
      <alignment horizontal="right" vertical="center" wrapText="1"/>
    </xf>
    <xf numFmtId="0" fontId="72" fillId="0" borderId="15" xfId="0" applyFont="1" applyBorder="1" applyAlignment="1">
      <alignment horizontal="center" vertical="center"/>
    </xf>
    <xf numFmtId="0" fontId="52" fillId="0" borderId="16" xfId="6" applyFont="1" applyBorder="1" applyAlignment="1">
      <alignment horizontal="center" vertical="center" wrapText="1"/>
    </xf>
    <xf numFmtId="0" fontId="74" fillId="0" borderId="0" xfId="6" applyFont="1" applyAlignment="1">
      <alignment horizontal="left" vertical="center" wrapText="1"/>
    </xf>
    <xf numFmtId="166" fontId="74" fillId="0" borderId="0" xfId="4" applyNumberFormat="1" applyFont="1" applyAlignment="1">
      <alignment horizontal="right" vertical="center" wrapText="1"/>
    </xf>
    <xf numFmtId="0" fontId="113" fillId="0" borderId="0" xfId="6" applyFont="1" applyAlignment="1">
      <alignment horizontal="center" vertical="center" wrapText="1"/>
    </xf>
    <xf numFmtId="0" fontId="70" fillId="0" borderId="8" xfId="6" applyFont="1" applyBorder="1" applyAlignment="1">
      <alignment horizontal="left" vertical="center" wrapText="1"/>
    </xf>
    <xf numFmtId="0" fontId="70" fillId="0" borderId="8" xfId="6" applyFont="1" applyBorder="1" applyAlignment="1">
      <alignment vertical="center" wrapText="1"/>
    </xf>
    <xf numFmtId="0" fontId="70" fillId="6" borderId="8" xfId="6" applyFont="1" applyFill="1" applyBorder="1" applyAlignment="1">
      <alignment horizontal="center" vertical="center" wrapText="1"/>
    </xf>
    <xf numFmtId="15" fontId="70" fillId="0" borderId="8" xfId="6" applyNumberFormat="1" applyFont="1" applyBorder="1" applyAlignment="1">
      <alignment horizontal="center" vertical="center" wrapText="1"/>
    </xf>
    <xf numFmtId="0" fontId="70" fillId="0" borderId="8" xfId="6" applyFont="1" applyBorder="1" applyAlignment="1">
      <alignment horizontal="right" vertical="center" wrapText="1"/>
    </xf>
    <xf numFmtId="166" fontId="70" fillId="0" borderId="8" xfId="4" applyNumberFormat="1" applyFont="1" applyBorder="1" applyAlignment="1">
      <alignment horizontal="right" vertical="center" wrapText="1"/>
    </xf>
    <xf numFmtId="0" fontId="70" fillId="0" borderId="8" xfId="6" applyFont="1" applyBorder="1" applyAlignment="1">
      <alignment horizontal="center" vertical="center" wrapText="1"/>
    </xf>
    <xf numFmtId="0" fontId="114" fillId="0" borderId="8" xfId="8" applyFont="1" applyBorder="1" applyAlignment="1" applyProtection="1">
      <alignment horizontal="center" vertical="center" wrapText="1"/>
    </xf>
    <xf numFmtId="0" fontId="70" fillId="0" borderId="8" xfId="8" quotePrefix="1" applyFont="1" applyBorder="1" applyAlignment="1" applyProtection="1">
      <alignment horizontal="center" vertical="center" wrapText="1"/>
    </xf>
    <xf numFmtId="0" fontId="70" fillId="0" borderId="8" xfId="8" applyFont="1" applyBorder="1" applyAlignment="1" applyProtection="1">
      <alignment horizontal="left" vertical="center" wrapText="1"/>
    </xf>
    <xf numFmtId="0" fontId="70" fillId="0" borderId="0" xfId="6" applyFont="1" applyAlignment="1">
      <alignment vertical="center" wrapText="1"/>
    </xf>
    <xf numFmtId="0" fontId="49" fillId="5" borderId="0" xfId="5" applyFont="1" applyFill="1" applyAlignment="1">
      <alignment horizontal="center" vertical="center" wrapText="1"/>
    </xf>
    <xf numFmtId="0" fontId="116" fillId="0" borderId="0" xfId="0" applyFont="1"/>
    <xf numFmtId="0" fontId="49" fillId="2" borderId="6" xfId="5" applyFont="1" applyFill="1" applyBorder="1" applyAlignment="1">
      <alignment horizontal="center" vertical="center" wrapText="1"/>
    </xf>
    <xf numFmtId="0" fontId="117" fillId="18" borderId="0" xfId="0" applyFont="1" applyFill="1" applyAlignment="1">
      <alignment vertical="center" wrapText="1"/>
    </xf>
    <xf numFmtId="0" fontId="40" fillId="0" borderId="0" xfId="6" applyFont="1" applyAlignment="1">
      <alignment vertical="center" wrapText="1"/>
    </xf>
    <xf numFmtId="0" fontId="49" fillId="0" borderId="0" xfId="0" applyFont="1" applyAlignment="1">
      <alignment horizontal="left"/>
    </xf>
    <xf numFmtId="0" fontId="118" fillId="0" borderId="0" xfId="0" applyFont="1" applyAlignment="1">
      <alignment horizontal="left" vertical="top" wrapText="1"/>
    </xf>
    <xf numFmtId="0" fontId="49" fillId="0" borderId="0" xfId="2" applyFont="1" applyAlignment="1">
      <alignment vertical="center" wrapText="1"/>
    </xf>
    <xf numFmtId="0" fontId="40" fillId="0" borderId="0" xfId="6" applyFont="1" applyAlignment="1">
      <alignment horizontal="left" vertical="center" wrapText="1"/>
    </xf>
    <xf numFmtId="0" fontId="40" fillId="0" borderId="0" xfId="6" applyFont="1" applyAlignment="1">
      <alignment horizontal="right" vertical="center" wrapText="1"/>
    </xf>
    <xf numFmtId="0" fontId="11" fillId="0" borderId="0" xfId="6" applyFont="1" applyAlignment="1">
      <alignment horizontal="right" vertical="center" wrapText="1"/>
    </xf>
    <xf numFmtId="0" fontId="119" fillId="0" borderId="0" xfId="3" applyFont="1" applyAlignment="1">
      <alignment vertical="center" wrapText="1"/>
    </xf>
    <xf numFmtId="0" fontId="5" fillId="0" borderId="0" xfId="3" applyFont="1" applyAlignment="1">
      <alignment horizontal="center" vertical="center"/>
    </xf>
    <xf numFmtId="0" fontId="120" fillId="4" borderId="0" xfId="0" applyFont="1" applyFill="1" applyAlignment="1">
      <alignment horizontal="center" vertical="center"/>
    </xf>
    <xf numFmtId="0" fontId="37" fillId="0" borderId="0" xfId="5" applyFont="1" applyAlignment="1">
      <alignment horizontal="center" vertical="center" wrapText="1"/>
    </xf>
    <xf numFmtId="0" fontId="37" fillId="2" borderId="4" xfId="5" applyFont="1" applyFill="1" applyBorder="1" applyAlignment="1">
      <alignment horizontal="center" vertical="center" wrapText="1"/>
    </xf>
    <xf numFmtId="0" fontId="121" fillId="0" borderId="0" xfId="0" applyFont="1" applyAlignment="1">
      <alignment horizontal="center" vertical="center"/>
    </xf>
    <xf numFmtId="0" fontId="115" fillId="0" borderId="0" xfId="2" applyFont="1" applyAlignment="1">
      <alignment horizontal="left" vertical="center"/>
    </xf>
    <xf numFmtId="0" fontId="6" fillId="2" borderId="8" xfId="0" applyFont="1" applyFill="1" applyBorder="1" applyAlignment="1">
      <alignment horizontal="center" vertical="center" wrapText="1"/>
    </xf>
    <xf numFmtId="0" fontId="6" fillId="0" borderId="72" xfId="0" applyFont="1" applyBorder="1" applyAlignment="1">
      <alignment horizontal="center" vertical="center" wrapText="1"/>
    </xf>
    <xf numFmtId="0" fontId="9" fillId="0" borderId="0" xfId="0" applyFont="1" applyAlignment="1">
      <alignment horizontal="center" vertical="center"/>
    </xf>
    <xf numFmtId="0" fontId="123" fillId="0" borderId="0" xfId="2" applyFont="1" applyAlignment="1">
      <alignment vertical="center"/>
    </xf>
    <xf numFmtId="0" fontId="123" fillId="0" borderId="0" xfId="2" applyFont="1" applyAlignment="1">
      <alignment horizontal="center" vertical="center"/>
    </xf>
    <xf numFmtId="0" fontId="11" fillId="0" borderId="0" xfId="2" applyFont="1" applyAlignment="1">
      <alignment horizontal="center" vertical="center"/>
    </xf>
    <xf numFmtId="0" fontId="124" fillId="4" borderId="0" xfId="1" applyFont="1" applyFill="1"/>
    <xf numFmtId="16" fontId="25" fillId="23" borderId="0" xfId="13" applyNumberFormat="1" applyFont="1" applyFill="1" applyAlignment="1">
      <alignment horizontal="left"/>
    </xf>
    <xf numFmtId="0" fontId="25" fillId="23" borderId="0" xfId="13" applyFont="1" applyFill="1"/>
    <xf numFmtId="0" fontId="125" fillId="0" borderId="0" xfId="8" applyFont="1" applyAlignment="1" applyProtection="1"/>
    <xf numFmtId="0" fontId="126" fillId="6" borderId="0" xfId="6" applyFont="1" applyFill="1" applyAlignment="1">
      <alignment horizontal="center" wrapText="1"/>
    </xf>
    <xf numFmtId="14" fontId="126" fillId="0" borderId="32" xfId="6" applyNumberFormat="1" applyFont="1" applyBorder="1" applyAlignment="1">
      <alignment horizontal="center" vertical="center" wrapText="1"/>
    </xf>
    <xf numFmtId="169" fontId="126" fillId="0" borderId="0" xfId="4" applyNumberFormat="1" applyFont="1" applyAlignment="1">
      <alignment horizontal="center" vertical="center" wrapText="1"/>
    </xf>
    <xf numFmtId="0" fontId="127" fillId="0" borderId="0" xfId="6" applyFont="1" applyAlignment="1">
      <alignment vertical="center" wrapText="1"/>
    </xf>
    <xf numFmtId="0" fontId="128" fillId="0" borderId="0" xfId="7" applyFont="1" applyAlignment="1">
      <alignment horizontal="center" vertical="center" wrapText="1"/>
    </xf>
    <xf numFmtId="0" fontId="129" fillId="0" borderId="0" xfId="2" applyFont="1" applyAlignment="1">
      <alignment vertical="center" wrapText="1"/>
    </xf>
    <xf numFmtId="0" fontId="130" fillId="0" borderId="32" xfId="17" applyFont="1" applyBorder="1" applyAlignment="1">
      <alignment horizontal="center" vertical="center"/>
    </xf>
    <xf numFmtId="0" fontId="130" fillId="0" borderId="35" xfId="17" applyFont="1" applyBorder="1" applyAlignment="1">
      <alignment horizontal="center" vertical="center"/>
    </xf>
    <xf numFmtId="0" fontId="92" fillId="0" borderId="39" xfId="6" quotePrefix="1" applyFont="1" applyBorder="1" applyAlignment="1">
      <alignment horizontal="left" vertical="center" wrapText="1"/>
    </xf>
    <xf numFmtId="0" fontId="7" fillId="0" borderId="8" xfId="8" quotePrefix="1" applyBorder="1" applyAlignment="1" applyProtection="1">
      <alignment horizontal="center" vertical="top" wrapText="1"/>
    </xf>
    <xf numFmtId="0" fontId="131" fillId="0" borderId="0" xfId="0" applyFont="1" applyAlignment="1">
      <alignment horizontal="left" vertical="center"/>
    </xf>
    <xf numFmtId="0" fontId="131" fillId="4" borderId="0" xfId="0" applyFont="1" applyFill="1" applyAlignment="1">
      <alignment horizontal="left" vertical="center"/>
    </xf>
    <xf numFmtId="0" fontId="131" fillId="0" borderId="0" xfId="0" applyFont="1"/>
    <xf numFmtId="0" fontId="131" fillId="0" borderId="0" xfId="0" applyFont="1" applyAlignment="1">
      <alignment horizontal="center"/>
    </xf>
    <xf numFmtId="0" fontId="131" fillId="0" borderId="0" xfId="0" applyFont="1" applyAlignment="1">
      <alignment horizontal="center" vertical="center"/>
    </xf>
    <xf numFmtId="0" fontId="131" fillId="4" borderId="0" xfId="0" applyFont="1" applyFill="1"/>
    <xf numFmtId="0" fontId="131" fillId="4" borderId="0" xfId="0" applyFont="1" applyFill="1" applyAlignment="1">
      <alignment horizontal="center"/>
    </xf>
    <xf numFmtId="0" fontId="131" fillId="4" borderId="0" xfId="0" applyFont="1" applyFill="1" applyAlignment="1">
      <alignment horizontal="center" vertical="center"/>
    </xf>
    <xf numFmtId="0" fontId="131" fillId="4" borderId="16" xfId="0" applyFont="1" applyFill="1" applyBorder="1" applyAlignment="1">
      <alignment horizontal="left" vertical="center"/>
    </xf>
    <xf numFmtId="0" fontId="131" fillId="4" borderId="15" xfId="0" applyFont="1" applyFill="1" applyBorder="1" applyAlignment="1">
      <alignment horizontal="left" vertical="center"/>
    </xf>
    <xf numFmtId="0" fontId="131" fillId="4" borderId="16" xfId="0" applyFont="1" applyFill="1" applyBorder="1" applyAlignment="1">
      <alignment horizontal="left" vertical="center" wrapText="1"/>
    </xf>
    <xf numFmtId="0" fontId="131" fillId="4" borderId="16" xfId="0" applyFont="1" applyFill="1" applyBorder="1" applyAlignment="1">
      <alignment vertical="top" wrapText="1"/>
    </xf>
    <xf numFmtId="0" fontId="133" fillId="19" borderId="15" xfId="0" applyFont="1" applyFill="1" applyBorder="1" applyAlignment="1">
      <alignment vertical="top" wrapText="1"/>
    </xf>
    <xf numFmtId="0" fontId="132" fillId="13" borderId="15" xfId="0" applyFont="1" applyFill="1" applyBorder="1" applyAlignment="1">
      <alignment vertical="top" wrapText="1"/>
    </xf>
    <xf numFmtId="0" fontId="131" fillId="4" borderId="14" xfId="0" applyFont="1" applyFill="1" applyBorder="1" applyAlignment="1">
      <alignment vertical="top" wrapText="1"/>
    </xf>
    <xf numFmtId="0" fontId="134" fillId="4" borderId="12" xfId="0" applyFont="1" applyFill="1" applyBorder="1" applyAlignment="1">
      <alignment vertical="top" wrapText="1"/>
    </xf>
    <xf numFmtId="0" fontId="135" fillId="4" borderId="49" xfId="0" applyFont="1" applyFill="1" applyBorder="1" applyAlignment="1">
      <alignment horizontal="left" vertical="center" wrapText="1"/>
    </xf>
    <xf numFmtId="0" fontId="133" fillId="4" borderId="0" xfId="0" applyFont="1" applyFill="1" applyAlignment="1">
      <alignment horizontal="left" vertical="center"/>
    </xf>
    <xf numFmtId="0" fontId="135" fillId="4" borderId="45" xfId="0" applyFont="1" applyFill="1" applyBorder="1" applyAlignment="1">
      <alignment horizontal="left" vertical="center" wrapText="1"/>
    </xf>
    <xf numFmtId="0" fontId="129" fillId="4" borderId="7" xfId="0" applyFont="1" applyFill="1" applyBorder="1" applyAlignment="1">
      <alignment horizontal="left" vertical="center" wrapText="1"/>
    </xf>
    <xf numFmtId="0" fontId="135" fillId="4" borderId="7" xfId="0" applyFont="1" applyFill="1" applyBorder="1" applyAlignment="1">
      <alignment horizontal="left" vertical="center" wrapText="1"/>
    </xf>
    <xf numFmtId="0" fontId="131" fillId="18" borderId="7" xfId="0" applyFont="1" applyFill="1" applyBorder="1" applyAlignment="1">
      <alignment horizontal="left" vertical="center" wrapText="1"/>
    </xf>
    <xf numFmtId="0" fontId="131" fillId="4" borderId="7" xfId="0" applyFont="1" applyFill="1" applyBorder="1" applyAlignment="1">
      <alignment horizontal="left" vertical="center" wrapText="1"/>
    </xf>
    <xf numFmtId="0" fontId="131" fillId="4" borderId="7" xfId="0" applyFont="1" applyFill="1" applyBorder="1" applyAlignment="1">
      <alignment horizontal="center" vertical="center" wrapText="1"/>
    </xf>
    <xf numFmtId="169" fontId="131" fillId="4" borderId="8" xfId="0" applyNumberFormat="1" applyFont="1" applyFill="1" applyBorder="1" applyAlignment="1">
      <alignment horizontal="center" vertical="center" wrapText="1"/>
    </xf>
    <xf numFmtId="0" fontId="131" fillId="0" borderId="8" xfId="0" applyFont="1" applyBorder="1" applyAlignment="1">
      <alignment horizontal="center" vertical="center" wrapText="1"/>
    </xf>
    <xf numFmtId="0" fontId="131" fillId="18" borderId="7" xfId="0" applyFont="1" applyFill="1" applyBorder="1" applyAlignment="1">
      <alignment horizontal="center" vertical="center" wrapText="1"/>
    </xf>
    <xf numFmtId="16" fontId="129" fillId="4" borderId="7" xfId="19" applyNumberFormat="1" applyFont="1" applyFill="1" applyBorder="1" applyAlignment="1">
      <alignment horizontal="center" vertical="center" wrapText="1"/>
    </xf>
    <xf numFmtId="0" fontId="132" fillId="0" borderId="8" xfId="0" applyFont="1" applyBorder="1" applyAlignment="1">
      <alignment horizontal="center" vertical="center" wrapText="1"/>
    </xf>
    <xf numFmtId="0" fontId="131" fillId="14" borderId="7" xfId="0" applyFont="1" applyFill="1" applyBorder="1" applyAlignment="1">
      <alignment horizontal="center" vertical="center" wrapText="1"/>
    </xf>
    <xf numFmtId="0" fontId="129" fillId="4" borderId="7" xfId="19" applyFont="1" applyFill="1" applyBorder="1" applyAlignment="1">
      <alignment horizontal="left" vertical="center" wrapText="1"/>
    </xf>
    <xf numFmtId="0" fontId="131" fillId="4" borderId="44" xfId="0" applyFont="1" applyFill="1" applyBorder="1" applyAlignment="1">
      <alignment horizontal="left" vertical="center" wrapText="1"/>
    </xf>
    <xf numFmtId="0" fontId="133" fillId="2" borderId="3" xfId="0" applyFont="1" applyFill="1" applyBorder="1" applyAlignment="1">
      <alignment horizontal="left" vertical="center"/>
    </xf>
    <xf numFmtId="0" fontId="133" fillId="2" borderId="3" xfId="0" applyFont="1" applyFill="1" applyBorder="1" applyAlignment="1">
      <alignment horizontal="center" vertical="center"/>
    </xf>
    <xf numFmtId="0" fontId="133" fillId="2" borderId="42" xfId="0" applyFont="1" applyFill="1" applyBorder="1" applyAlignment="1">
      <alignment horizontal="left" vertical="center"/>
    </xf>
    <xf numFmtId="0" fontId="131" fillId="4" borderId="7" xfId="0" applyFont="1" applyFill="1" applyBorder="1" applyAlignment="1">
      <alignment horizontal="center" vertical="center"/>
    </xf>
    <xf numFmtId="0" fontId="131" fillId="4" borderId="87" xfId="0" applyFont="1" applyFill="1" applyBorder="1" applyAlignment="1">
      <alignment horizontal="left" vertical="center"/>
    </xf>
    <xf numFmtId="0" fontId="131" fillId="0" borderId="8" xfId="0" applyFont="1" applyBorder="1" applyAlignment="1">
      <alignment horizontal="left" vertical="center" wrapText="1"/>
    </xf>
    <xf numFmtId="0" fontId="131" fillId="4" borderId="89" xfId="0" applyFont="1" applyFill="1" applyBorder="1" applyAlignment="1">
      <alignment horizontal="left" vertical="center"/>
    </xf>
    <xf numFmtId="15" fontId="129" fillId="0" borderId="8" xfId="19" applyNumberFormat="1" applyFont="1" applyBorder="1" applyAlignment="1">
      <alignment horizontal="left" vertical="center" wrapText="1"/>
    </xf>
    <xf numFmtId="0" fontId="129" fillId="4" borderId="3" xfId="8" applyFont="1" applyFill="1" applyBorder="1" applyAlignment="1" applyProtection="1">
      <alignment horizontal="left" vertical="center" wrapText="1"/>
    </xf>
    <xf numFmtId="0" fontId="131" fillId="18" borderId="3" xfId="0" applyFont="1" applyFill="1" applyBorder="1" applyAlignment="1">
      <alignment horizontal="left" vertical="center" wrapText="1"/>
    </xf>
    <xf numFmtId="0" fontId="131" fillId="4" borderId="7" xfId="0" applyFont="1" applyFill="1" applyBorder="1" applyAlignment="1">
      <alignment horizontal="left" vertical="center"/>
    </xf>
    <xf numFmtId="0" fontId="131" fillId="18" borderId="8" xfId="0" applyFont="1" applyFill="1" applyBorder="1" applyAlignment="1">
      <alignment horizontal="center" vertical="center" wrapText="1"/>
    </xf>
    <xf numFmtId="15" fontId="129" fillId="0" borderId="8" xfId="19" applyNumberFormat="1" applyFont="1" applyBorder="1" applyAlignment="1">
      <alignment horizontal="center" vertical="center" wrapText="1"/>
    </xf>
    <xf numFmtId="0" fontId="132" fillId="5" borderId="8" xfId="0" applyFont="1" applyFill="1" applyBorder="1" applyAlignment="1">
      <alignment horizontal="center" vertical="center" wrapText="1"/>
    </xf>
    <xf numFmtId="0" fontId="131" fillId="0" borderId="43" xfId="0" applyFont="1" applyBorder="1" applyAlignment="1">
      <alignment horizontal="left" vertical="center" wrapText="1"/>
    </xf>
    <xf numFmtId="0" fontId="131" fillId="0" borderId="3" xfId="0" applyFont="1" applyBorder="1" applyAlignment="1">
      <alignment horizontal="left" vertical="center" wrapText="1"/>
    </xf>
    <xf numFmtId="0" fontId="129" fillId="0" borderId="43" xfId="19" applyFont="1" applyBorder="1" applyAlignment="1">
      <alignment horizontal="left" vertical="center" wrapText="1"/>
    </xf>
    <xf numFmtId="0" fontId="136" fillId="4" borderId="0" xfId="19" applyFont="1" applyFill="1" applyAlignment="1">
      <alignment horizontal="center" vertical="center" wrapText="1"/>
    </xf>
    <xf numFmtId="169" fontId="131" fillId="4" borderId="3" xfId="0" applyNumberFormat="1" applyFont="1" applyFill="1" applyBorder="1" applyAlignment="1">
      <alignment horizontal="center" vertical="center" wrapText="1"/>
    </xf>
    <xf numFmtId="0" fontId="131" fillId="0" borderId="3" xfId="0" applyFont="1" applyBorder="1" applyAlignment="1">
      <alignment horizontal="center" vertical="center" wrapText="1"/>
    </xf>
    <xf numFmtId="0" fontId="131" fillId="4" borderId="0" xfId="0" applyFont="1" applyFill="1" applyAlignment="1">
      <alignment horizontal="left" vertical="center" wrapText="1"/>
    </xf>
    <xf numFmtId="0" fontId="131" fillId="4" borderId="0" xfId="0" applyFont="1" applyFill="1" applyAlignment="1">
      <alignment horizontal="center" vertical="center" wrapText="1"/>
    </xf>
    <xf numFmtId="16" fontId="129" fillId="0" borderId="0" xfId="19" applyNumberFormat="1" applyFont="1" applyAlignment="1">
      <alignment horizontal="center" vertical="center" wrapText="1"/>
    </xf>
    <xf numFmtId="16" fontId="129" fillId="4" borderId="0" xfId="19" applyNumberFormat="1" applyFont="1" applyFill="1" applyAlignment="1">
      <alignment horizontal="center" vertical="center" wrapText="1"/>
    </xf>
    <xf numFmtId="0" fontId="138" fillId="0" borderId="0" xfId="0" applyFont="1" applyAlignment="1">
      <alignment horizontal="center" vertical="center" wrapText="1"/>
    </xf>
    <xf numFmtId="0" fontId="131" fillId="0" borderId="0" xfId="0" applyFont="1" applyAlignment="1">
      <alignment horizontal="left" vertical="center" wrapText="1"/>
    </xf>
    <xf numFmtId="0" fontId="129" fillId="0" borderId="3" xfId="19" applyFont="1" applyBorder="1" applyAlignment="1">
      <alignment horizontal="left" vertical="center" wrapText="1"/>
    </xf>
    <xf numFmtId="0" fontId="135" fillId="0" borderId="3" xfId="19" applyFont="1" applyBorder="1" applyAlignment="1">
      <alignment horizontal="left" vertical="center" wrapText="1"/>
    </xf>
    <xf numFmtId="0" fontId="139" fillId="4" borderId="0" xfId="0" applyFont="1" applyFill="1" applyAlignment="1">
      <alignment horizontal="left" vertical="center"/>
    </xf>
    <xf numFmtId="15" fontId="129" fillId="0" borderId="3" xfId="6" applyNumberFormat="1" applyFont="1" applyBorder="1" applyAlignment="1">
      <alignment horizontal="left" vertical="top" wrapText="1"/>
    </xf>
    <xf numFmtId="0" fontId="139" fillId="0" borderId="0" xfId="0" applyFont="1" applyAlignment="1">
      <alignment horizontal="left" vertical="center" wrapText="1"/>
    </xf>
    <xf numFmtId="0" fontId="139" fillId="18" borderId="0" xfId="0" applyFont="1" applyFill="1" applyAlignment="1">
      <alignment horizontal="left" vertical="center" wrapText="1"/>
    </xf>
    <xf numFmtId="0" fontId="139" fillId="18" borderId="0" xfId="0" applyFont="1" applyFill="1" applyAlignment="1">
      <alignment horizontal="center" vertical="center" wrapText="1"/>
    </xf>
    <xf numFmtId="0" fontId="140" fillId="0" borderId="0" xfId="0" applyFont="1" applyAlignment="1">
      <alignment horizontal="center" vertical="center" wrapText="1"/>
    </xf>
    <xf numFmtId="0" fontId="129" fillId="0" borderId="3" xfId="6" applyFont="1" applyBorder="1" applyAlignment="1">
      <alignment horizontal="left" vertical="top" wrapText="1"/>
    </xf>
    <xf numFmtId="0" fontId="129" fillId="0" borderId="0" xfId="6" applyFont="1" applyAlignment="1">
      <alignment horizontal="left" vertical="top" wrapText="1"/>
    </xf>
    <xf numFmtId="0" fontId="136" fillId="0" borderId="0" xfId="6" applyFont="1" applyAlignment="1">
      <alignment horizontal="center" vertical="top" wrapText="1"/>
    </xf>
    <xf numFmtId="15" fontId="129" fillId="4" borderId="7" xfId="19" applyNumberFormat="1" applyFont="1" applyFill="1" applyBorder="1" applyAlignment="1">
      <alignment horizontal="left" vertical="center" wrapText="1"/>
    </xf>
    <xf numFmtId="17" fontId="7" fillId="0" borderId="87" xfId="8" applyNumberFormat="1" applyBorder="1" applyAlignment="1" applyProtection="1">
      <alignment horizontal="center" vertical="center" wrapText="1"/>
    </xf>
    <xf numFmtId="16" fontId="129" fillId="4" borderId="8" xfId="19" applyNumberFormat="1" applyFont="1" applyFill="1" applyBorder="1" applyAlignment="1">
      <alignment horizontal="center" vertical="center" wrapText="1"/>
    </xf>
    <xf numFmtId="0" fontId="131" fillId="0" borderId="62" xfId="0" applyFont="1" applyBorder="1" applyAlignment="1">
      <alignment horizontal="left" vertical="center" wrapText="1"/>
    </xf>
    <xf numFmtId="0" fontId="131" fillId="4" borderId="3" xfId="0" applyFont="1" applyFill="1" applyBorder="1" applyAlignment="1">
      <alignment horizontal="center" vertical="center" wrapText="1"/>
    </xf>
    <xf numFmtId="0" fontId="131" fillId="18" borderId="0" xfId="0" applyFont="1" applyFill="1" applyAlignment="1">
      <alignment horizontal="left" vertical="center" wrapText="1"/>
    </xf>
    <xf numFmtId="169" fontId="131" fillId="4" borderId="0" xfId="0" applyNumberFormat="1" applyFont="1" applyFill="1" applyAlignment="1">
      <alignment horizontal="center" vertical="center" wrapText="1"/>
    </xf>
    <xf numFmtId="0" fontId="131" fillId="0" borderId="0" xfId="0" applyFont="1" applyAlignment="1">
      <alignment horizontal="center" vertical="center" wrapText="1"/>
    </xf>
    <xf numFmtId="0" fontId="131" fillId="18" borderId="0" xfId="0" applyFont="1" applyFill="1" applyAlignment="1">
      <alignment horizontal="center" vertical="center" wrapText="1"/>
    </xf>
    <xf numFmtId="0" fontId="132" fillId="0" borderId="0" xfId="0" applyFont="1" applyAlignment="1">
      <alignment horizontal="center" vertical="center" wrapText="1"/>
    </xf>
    <xf numFmtId="0" fontId="132" fillId="5" borderId="0" xfId="0" applyFont="1" applyFill="1" applyAlignment="1">
      <alignment horizontal="center" vertical="center" wrapText="1"/>
    </xf>
    <xf numFmtId="0" fontId="133" fillId="19" borderId="0" xfId="0" applyFont="1" applyFill="1" applyAlignment="1">
      <alignment horizontal="center" vertical="center" wrapText="1"/>
    </xf>
    <xf numFmtId="0" fontId="129" fillId="4" borderId="0" xfId="0" applyFont="1" applyFill="1" applyAlignment="1">
      <alignment horizontal="left" vertical="center" wrapText="1"/>
    </xf>
    <xf numFmtId="0" fontId="129" fillId="4" borderId="0" xfId="0" applyFont="1" applyFill="1" applyAlignment="1">
      <alignment horizontal="left" vertical="center"/>
    </xf>
    <xf numFmtId="0" fontId="131" fillId="2" borderId="0" xfId="0" applyFont="1" applyFill="1" applyAlignment="1">
      <alignment horizontal="left" vertical="center" wrapText="1"/>
    </xf>
    <xf numFmtId="0" fontId="131" fillId="2" borderId="0" xfId="0" applyFont="1" applyFill="1" applyAlignment="1">
      <alignment horizontal="center" vertical="center" wrapText="1"/>
    </xf>
    <xf numFmtId="0" fontId="133" fillId="2" borderId="0" xfId="0" applyFont="1" applyFill="1" applyAlignment="1">
      <alignment horizontal="left" vertical="center"/>
    </xf>
    <xf numFmtId="17" fontId="131" fillId="4" borderId="0" xfId="0" applyNumberFormat="1" applyFont="1" applyFill="1" applyAlignment="1">
      <alignment horizontal="left" vertical="center" wrapText="1"/>
    </xf>
    <xf numFmtId="0" fontId="144" fillId="4" borderId="0" xfId="17" applyFont="1" applyFill="1" applyAlignment="1">
      <alignment horizontal="left" vertical="center" wrapText="1"/>
    </xf>
    <xf numFmtId="0" fontId="129" fillId="4" borderId="0" xfId="19" applyFont="1" applyFill="1" applyAlignment="1">
      <alignment horizontal="center" vertical="center" wrapText="1"/>
    </xf>
    <xf numFmtId="16" fontId="138" fillId="4" borderId="0" xfId="19" applyNumberFormat="1" applyFont="1" applyFill="1" applyAlignment="1">
      <alignment horizontal="center" vertical="center" wrapText="1"/>
    </xf>
    <xf numFmtId="0" fontId="135" fillId="4" borderId="0" xfId="0" applyFont="1" applyFill="1" applyAlignment="1">
      <alignment horizontal="left" vertical="center" wrapText="1"/>
    </xf>
    <xf numFmtId="0" fontId="129" fillId="4" borderId="0" xfId="8" applyFont="1" applyFill="1" applyAlignment="1" applyProtection="1">
      <alignment horizontal="left" vertical="center" wrapText="1"/>
    </xf>
    <xf numFmtId="16" fontId="129" fillId="0" borderId="7" xfId="19" applyNumberFormat="1" applyFont="1" applyBorder="1" applyAlignment="1">
      <alignment horizontal="center" vertical="center" wrapText="1"/>
    </xf>
    <xf numFmtId="0" fontId="129" fillId="0" borderId="0" xfId="0" applyFont="1" applyAlignment="1">
      <alignment horizontal="left" vertical="center" wrapText="1"/>
    </xf>
    <xf numFmtId="0" fontId="2" fillId="4" borderId="0" xfId="8" applyFont="1" applyFill="1" applyAlignment="1" applyProtection="1">
      <alignment horizontal="center" vertical="center" wrapText="1"/>
    </xf>
    <xf numFmtId="0" fontId="129" fillId="14" borderId="0" xfId="0" applyFont="1" applyFill="1" applyAlignment="1">
      <alignment horizontal="center" vertical="center" wrapText="1"/>
    </xf>
    <xf numFmtId="15" fontId="142" fillId="4" borderId="0" xfId="8" applyNumberFormat="1" applyFont="1" applyFill="1" applyAlignment="1" applyProtection="1">
      <alignment horizontal="center" vertical="center" wrapText="1"/>
    </xf>
    <xf numFmtId="0" fontId="142" fillId="4" borderId="7" xfId="8" applyFont="1" applyFill="1" applyBorder="1" applyAlignment="1" applyProtection="1">
      <alignment horizontal="left" vertical="center" wrapText="1"/>
    </xf>
    <xf numFmtId="0" fontId="129" fillId="0" borderId="3" xfId="6" quotePrefix="1" applyFont="1" applyBorder="1" applyAlignment="1">
      <alignment horizontal="center" vertical="top" wrapText="1"/>
    </xf>
    <xf numFmtId="0" fontId="133" fillId="19" borderId="3" xfId="0" applyFont="1" applyFill="1" applyBorder="1" applyAlignment="1">
      <alignment horizontal="center" vertical="center" wrapText="1"/>
    </xf>
    <xf numFmtId="0" fontId="129" fillId="0" borderId="3" xfId="6" applyFont="1" applyBorder="1" applyAlignment="1">
      <alignment vertical="top" wrapText="1"/>
    </xf>
    <xf numFmtId="0" fontId="7" fillId="4" borderId="0" xfId="8" applyFill="1" applyAlignment="1" applyProtection="1">
      <alignment horizontal="left" vertical="center" wrapText="1"/>
    </xf>
    <xf numFmtId="0" fontId="142" fillId="4" borderId="0" xfId="8" applyFont="1" applyFill="1" applyAlignment="1" applyProtection="1">
      <alignment horizontal="center" vertical="center" wrapText="1"/>
    </xf>
    <xf numFmtId="0" fontId="133" fillId="0" borderId="0" xfId="0" applyFont="1" applyAlignment="1">
      <alignment horizontal="center" vertical="center" wrapText="1"/>
    </xf>
    <xf numFmtId="0" fontId="131" fillId="14" borderId="0" xfId="0" applyFont="1" applyFill="1" applyAlignment="1">
      <alignment horizontal="center" vertical="center" wrapText="1"/>
    </xf>
    <xf numFmtId="0" fontId="129" fillId="4" borderId="3" xfId="6" applyFont="1" applyFill="1" applyBorder="1" applyAlignment="1">
      <alignment horizontal="left" vertical="top" wrapText="1"/>
    </xf>
    <xf numFmtId="0" fontId="136" fillId="4" borderId="0" xfId="6" applyFont="1" applyFill="1" applyAlignment="1">
      <alignment horizontal="center" vertical="top" wrapText="1"/>
    </xf>
    <xf numFmtId="0" fontId="131" fillId="4" borderId="49" xfId="0" applyFont="1" applyFill="1" applyBorder="1" applyAlignment="1">
      <alignment horizontal="left" vertical="center"/>
    </xf>
    <xf numFmtId="0" fontId="7" fillId="4" borderId="50" xfId="8" applyFill="1" applyBorder="1" applyAlignment="1" applyProtection="1">
      <alignment horizontal="left" vertical="center" wrapText="1"/>
    </xf>
    <xf numFmtId="0" fontId="129" fillId="4" borderId="3" xfId="19" quotePrefix="1" applyFont="1" applyFill="1" applyBorder="1" applyAlignment="1">
      <alignment horizontal="center" vertical="center" wrapText="1"/>
    </xf>
    <xf numFmtId="0" fontId="131" fillId="4" borderId="0" xfId="0" applyFont="1" applyFill="1" applyAlignment="1">
      <alignment wrapText="1"/>
    </xf>
    <xf numFmtId="15" fontId="129" fillId="4" borderId="3" xfId="19" applyNumberFormat="1" applyFont="1" applyFill="1" applyBorder="1" applyAlignment="1">
      <alignment horizontal="center" vertical="center" wrapText="1"/>
    </xf>
    <xf numFmtId="0" fontId="129" fillId="0" borderId="3" xfId="0" applyFont="1" applyBorder="1" applyAlignment="1">
      <alignment horizontal="left" vertical="center" wrapText="1"/>
    </xf>
    <xf numFmtId="16" fontId="40" fillId="4" borderId="0" xfId="19" applyNumberFormat="1" applyFont="1" applyFill="1" applyAlignment="1">
      <alignment horizontal="center" vertical="center" wrapText="1"/>
    </xf>
    <xf numFmtId="0" fontId="142" fillId="0" borderId="0" xfId="8" applyFont="1" applyAlignment="1" applyProtection="1">
      <alignment horizontal="center" wrapText="1"/>
    </xf>
    <xf numFmtId="0" fontId="129" fillId="0" borderId="0" xfId="0" applyFont="1" applyAlignment="1">
      <alignment wrapText="1"/>
    </xf>
    <xf numFmtId="0" fontId="145" fillId="0" borderId="0" xfId="0" applyFont="1" applyAlignment="1">
      <alignment vertical="top" wrapText="1"/>
    </xf>
    <xf numFmtId="0" fontId="145" fillId="4" borderId="0" xfId="0" applyFont="1" applyFill="1" applyAlignment="1">
      <alignment horizontal="left" vertical="center" wrapText="1"/>
    </xf>
    <xf numFmtId="0" fontId="131" fillId="4" borderId="50" xfId="0" applyFont="1" applyFill="1" applyBorder="1" applyAlignment="1">
      <alignment horizontal="center" vertical="center" wrapText="1"/>
    </xf>
    <xf numFmtId="15" fontId="129" fillId="4" borderId="7" xfId="19" applyNumberFormat="1" applyFont="1" applyFill="1" applyBorder="1" applyAlignment="1">
      <alignment horizontal="center" vertical="center" wrapText="1"/>
    </xf>
    <xf numFmtId="0" fontId="131" fillId="0" borderId="48" xfId="0" applyFont="1" applyBorder="1" applyAlignment="1">
      <alignment horizontal="left" vertical="center" wrapText="1"/>
    </xf>
    <xf numFmtId="15" fontId="129" fillId="0" borderId="7" xfId="19" applyNumberFormat="1" applyFont="1" applyBorder="1" applyAlignment="1">
      <alignment horizontal="center" vertical="center" wrapText="1"/>
    </xf>
    <xf numFmtId="15" fontId="129" fillId="0" borderId="90" xfId="19" applyNumberFormat="1" applyFont="1" applyBorder="1" applyAlignment="1">
      <alignment horizontal="center" vertical="center" wrapText="1"/>
    </xf>
    <xf numFmtId="0" fontId="145" fillId="0" borderId="0" xfId="0" applyFont="1" applyAlignment="1">
      <alignment vertical="center" wrapText="1"/>
    </xf>
    <xf numFmtId="0" fontId="131" fillId="0" borderId="50" xfId="0" applyFont="1" applyBorder="1" applyAlignment="1">
      <alignment horizontal="center" vertical="center" wrapText="1"/>
    </xf>
    <xf numFmtId="0" fontId="131" fillId="0" borderId="48" xfId="0" applyFont="1" applyBorder="1" applyAlignment="1">
      <alignment horizontal="center" vertical="center" wrapText="1"/>
    </xf>
    <xf numFmtId="17" fontId="142" fillId="4" borderId="0" xfId="8" applyNumberFormat="1" applyFont="1" applyFill="1" applyAlignment="1" applyProtection="1">
      <alignment horizontal="left" vertical="center" wrapText="1"/>
    </xf>
    <xf numFmtId="0" fontId="7" fillId="4" borderId="0" xfId="8" applyFill="1" applyAlignment="1" applyProtection="1">
      <alignment horizontal="center" vertical="center" wrapText="1"/>
    </xf>
    <xf numFmtId="16" fontId="129" fillId="0" borderId="49" xfId="19" applyNumberFormat="1" applyFont="1" applyBorder="1" applyAlignment="1">
      <alignment horizontal="center" vertical="center" wrapText="1"/>
    </xf>
    <xf numFmtId="0" fontId="144" fillId="4" borderId="0" xfId="17" applyFont="1" applyFill="1" applyAlignment="1">
      <alignment horizontal="center" vertical="center" wrapText="1"/>
    </xf>
    <xf numFmtId="0" fontId="39" fillId="18" borderId="0" xfId="0" applyFont="1" applyFill="1" applyAlignment="1">
      <alignment horizontal="center" vertical="center" wrapText="1"/>
    </xf>
    <xf numFmtId="17" fontId="7" fillId="4" borderId="49" xfId="8" applyNumberFormat="1" applyFill="1" applyBorder="1" applyAlignment="1" applyProtection="1">
      <alignment horizontal="left" vertical="center" wrapText="1"/>
    </xf>
    <xf numFmtId="0" fontId="144" fillId="0" borderId="0" xfId="17" applyFont="1" applyAlignment="1">
      <alignment horizontal="center" vertical="center" wrapText="1"/>
    </xf>
    <xf numFmtId="0" fontId="146" fillId="0" borderId="0" xfId="0" applyFont="1" applyAlignment="1">
      <alignment horizontal="center" vertical="center" wrapText="1"/>
    </xf>
    <xf numFmtId="0" fontId="144" fillId="0" borderId="50" xfId="17" applyFont="1" applyBorder="1" applyAlignment="1">
      <alignment horizontal="center" vertical="center"/>
    </xf>
    <xf numFmtId="17" fontId="7" fillId="4" borderId="48" xfId="8" applyNumberFormat="1" applyFill="1" applyBorder="1" applyAlignment="1" applyProtection="1">
      <alignment horizontal="left" vertical="center" wrapText="1"/>
    </xf>
    <xf numFmtId="0" fontId="145" fillId="0" borderId="0" xfId="0" applyFont="1" applyAlignment="1">
      <alignment horizontal="center" vertical="center" wrapText="1"/>
    </xf>
    <xf numFmtId="0" fontId="131" fillId="4" borderId="50" xfId="0" applyFont="1" applyFill="1" applyBorder="1" applyAlignment="1">
      <alignment horizontal="left" vertical="center" wrapText="1"/>
    </xf>
    <xf numFmtId="0" fontId="131" fillId="0" borderId="50" xfId="0" applyFont="1" applyBorder="1" applyAlignment="1">
      <alignment horizontal="left" vertical="center" wrapText="1"/>
    </xf>
    <xf numFmtId="0" fontId="136" fillId="4" borderId="0" xfId="0" applyFont="1" applyFill="1" applyAlignment="1">
      <alignment horizontal="left" vertical="center"/>
    </xf>
    <xf numFmtId="0" fontId="131" fillId="4" borderId="0" xfId="0" quotePrefix="1" applyFont="1" applyFill="1" applyAlignment="1">
      <alignment horizontal="center" vertical="center" wrapText="1"/>
    </xf>
    <xf numFmtId="0" fontId="144" fillId="0" borderId="50" xfId="17" applyFont="1" applyBorder="1" applyAlignment="1">
      <alignment horizontal="left" vertical="center"/>
    </xf>
    <xf numFmtId="0" fontId="38" fillId="0" borderId="88" xfId="0" applyFont="1" applyBorder="1" applyAlignment="1">
      <alignment horizontal="center" vertical="center" wrapText="1"/>
    </xf>
    <xf numFmtId="0" fontId="131" fillId="4" borderId="99" xfId="0" applyFont="1" applyFill="1" applyBorder="1" applyAlignment="1">
      <alignment horizontal="left" vertical="center" wrapText="1"/>
    </xf>
    <xf numFmtId="0" fontId="131" fillId="4" borderId="93" xfId="0" applyFont="1" applyFill="1" applyBorder="1" applyAlignment="1">
      <alignment horizontal="center" vertical="center" wrapText="1"/>
    </xf>
    <xf numFmtId="0" fontId="131" fillId="4" borderId="93" xfId="0" applyFont="1" applyFill="1" applyBorder="1" applyAlignment="1">
      <alignment horizontal="left" vertical="center" wrapText="1"/>
    </xf>
    <xf numFmtId="15" fontId="129" fillId="0" borderId="98" xfId="19" applyNumberFormat="1" applyFont="1" applyBorder="1" applyAlignment="1">
      <alignment horizontal="center" vertical="center" wrapText="1"/>
    </xf>
    <xf numFmtId="0" fontId="131" fillId="0" borderId="97" xfId="0" applyFont="1" applyBorder="1" applyAlignment="1">
      <alignment horizontal="left" wrapText="1"/>
    </xf>
    <xf numFmtId="0" fontId="131" fillId="0" borderId="93" xfId="0" applyFont="1" applyBorder="1" applyAlignment="1">
      <alignment horizontal="center"/>
    </xf>
    <xf numFmtId="0" fontId="131" fillId="4" borderId="49" xfId="0" applyFont="1" applyFill="1" applyBorder="1" applyAlignment="1">
      <alignment horizontal="center" vertical="center" wrapText="1"/>
    </xf>
    <xf numFmtId="169" fontId="131" fillId="4" borderId="50" xfId="0" applyNumberFormat="1" applyFont="1" applyFill="1" applyBorder="1" applyAlignment="1">
      <alignment horizontal="center" vertical="center" wrapText="1"/>
    </xf>
    <xf numFmtId="0" fontId="131" fillId="0" borderId="93" xfId="0" applyFont="1" applyBorder="1" applyAlignment="1">
      <alignment horizontal="center" vertical="center" wrapText="1"/>
    </xf>
    <xf numFmtId="0" fontId="9" fillId="4" borderId="95" xfId="0" applyFont="1" applyFill="1" applyBorder="1" applyAlignment="1">
      <alignment horizontal="center" vertical="center" wrapText="1"/>
    </xf>
    <xf numFmtId="16" fontId="129" fillId="4" borderId="96" xfId="19" applyNumberFormat="1" applyFont="1" applyFill="1" applyBorder="1" applyAlignment="1">
      <alignment horizontal="center" vertical="center" wrapText="1"/>
    </xf>
    <xf numFmtId="0" fontId="132" fillId="0" borderId="93" xfId="0" applyFont="1" applyBorder="1" applyAlignment="1">
      <alignment horizontal="center" vertical="center" wrapText="1"/>
    </xf>
    <xf numFmtId="0" fontId="133" fillId="19" borderId="94" xfId="0" applyFont="1" applyFill="1" applyBorder="1" applyAlignment="1">
      <alignment horizontal="center" vertical="center" wrapText="1"/>
    </xf>
    <xf numFmtId="0" fontId="131" fillId="4" borderId="0" xfId="0" applyFont="1" applyFill="1" applyAlignment="1">
      <alignment horizontal="left" wrapText="1"/>
    </xf>
    <xf numFmtId="0" fontId="131" fillId="4" borderId="0" xfId="0" quotePrefix="1" applyFont="1" applyFill="1" applyAlignment="1">
      <alignment horizontal="center" wrapText="1"/>
    </xf>
    <xf numFmtId="0" fontId="7" fillId="0" borderId="50" xfId="8" quotePrefix="1" applyBorder="1" applyAlignment="1" applyProtection="1">
      <alignment horizontal="left" wrapText="1"/>
    </xf>
    <xf numFmtId="0" fontId="131" fillId="0" borderId="92" xfId="0" applyFont="1" applyBorder="1" applyAlignment="1">
      <alignment horizontal="left" wrapText="1"/>
    </xf>
    <xf numFmtId="0" fontId="131" fillId="4" borderId="0" xfId="0" applyFont="1" applyFill="1" applyAlignment="1">
      <alignment horizontal="center" wrapText="1"/>
    </xf>
    <xf numFmtId="0" fontId="131" fillId="4" borderId="2" xfId="0" applyFont="1" applyFill="1" applyBorder="1" applyAlignment="1">
      <alignment horizontal="center" wrapText="1"/>
    </xf>
    <xf numFmtId="169" fontId="131" fillId="4" borderId="2" xfId="0" applyNumberFormat="1" applyFont="1" applyFill="1" applyBorder="1" applyAlignment="1">
      <alignment horizontal="center" wrapText="1"/>
    </xf>
    <xf numFmtId="0" fontId="131" fillId="0" borderId="0" xfId="0" applyFont="1" applyAlignment="1">
      <alignment horizontal="center" wrapText="1"/>
    </xf>
    <xf numFmtId="16" fontId="129" fillId="0" borderId="91" xfId="19" applyNumberFormat="1" applyFont="1" applyBorder="1" applyAlignment="1">
      <alignment horizontal="center" wrapText="1"/>
    </xf>
    <xf numFmtId="0" fontId="145" fillId="0" borderId="2" xfId="0" applyFont="1" applyBorder="1" applyAlignment="1">
      <alignment wrapText="1"/>
    </xf>
    <xf numFmtId="16" fontId="129" fillId="4" borderId="0" xfId="19" applyNumberFormat="1" applyFont="1" applyFill="1" applyAlignment="1">
      <alignment horizontal="center" wrapText="1"/>
    </xf>
    <xf numFmtId="0" fontId="132" fillId="0" borderId="0" xfId="0" applyFont="1" applyAlignment="1">
      <alignment horizontal="center" wrapText="1"/>
    </xf>
    <xf numFmtId="0" fontId="132" fillId="5" borderId="0" xfId="0" applyFont="1" applyFill="1" applyAlignment="1">
      <alignment horizontal="center" wrapText="1"/>
    </xf>
    <xf numFmtId="0" fontId="133" fillId="19" borderId="0" xfId="0" applyFont="1" applyFill="1" applyAlignment="1">
      <alignment horizontal="center" wrapText="1"/>
    </xf>
    <xf numFmtId="0" fontId="129" fillId="4" borderId="2" xfId="0" applyFont="1" applyFill="1" applyBorder="1" applyAlignment="1">
      <alignment horizontal="left" wrapText="1"/>
    </xf>
    <xf numFmtId="0" fontId="131" fillId="4" borderId="2" xfId="0" applyFont="1" applyFill="1" applyBorder="1" applyAlignment="1">
      <alignment horizontal="left" wrapText="1"/>
    </xf>
    <xf numFmtId="0" fontId="8" fillId="4" borderId="0" xfId="0" applyFont="1" applyFill="1" applyAlignment="1">
      <alignment horizontal="center" vertical="center" wrapText="1"/>
    </xf>
    <xf numFmtId="0" fontId="131" fillId="16" borderId="0" xfId="0" applyFont="1" applyFill="1" applyAlignment="1">
      <alignment horizontal="left" vertical="center"/>
    </xf>
    <xf numFmtId="17" fontId="131" fillId="4" borderId="50" xfId="0" applyNumberFormat="1" applyFont="1" applyFill="1" applyBorder="1" applyAlignment="1">
      <alignment horizontal="left" vertical="center" wrapText="1"/>
    </xf>
    <xf numFmtId="16" fontId="38" fillId="4" borderId="0" xfId="19" applyNumberFormat="1" applyFont="1" applyFill="1" applyAlignment="1">
      <alignment horizontal="center" vertical="center" wrapText="1"/>
    </xf>
    <xf numFmtId="0" fontId="131" fillId="4" borderId="50" xfId="19" applyFont="1" applyFill="1" applyBorder="1" applyAlignment="1">
      <alignment horizontal="left" vertical="center" wrapText="1"/>
    </xf>
    <xf numFmtId="0" fontId="129" fillId="4" borderId="0" xfId="0" applyFont="1" applyFill="1" applyAlignment="1">
      <alignment horizontal="center" vertical="center" wrapText="1"/>
    </xf>
    <xf numFmtId="15" fontId="131" fillId="4" borderId="7" xfId="0" applyNumberFormat="1" applyFont="1" applyFill="1" applyBorder="1" applyAlignment="1">
      <alignment horizontal="center" vertical="center"/>
    </xf>
    <xf numFmtId="0" fontId="131" fillId="4" borderId="50" xfId="19" applyFont="1" applyFill="1" applyBorder="1" applyAlignment="1">
      <alignment horizontal="left" vertical="top" wrapText="1"/>
    </xf>
    <xf numFmtId="0" fontId="131" fillId="0" borderId="48" xfId="19" applyFont="1" applyBorder="1" applyAlignment="1">
      <alignment horizontal="left" vertical="top" wrapText="1"/>
    </xf>
    <xf numFmtId="169" fontId="131" fillId="0" borderId="49" xfId="0" applyNumberFormat="1" applyFont="1" applyBorder="1" applyAlignment="1">
      <alignment horizontal="center" vertical="center" wrapText="1"/>
    </xf>
    <xf numFmtId="17" fontId="131" fillId="4" borderId="0" xfId="0" applyNumberFormat="1" applyFont="1" applyFill="1" applyAlignment="1">
      <alignment horizontal="left" vertical="center"/>
    </xf>
    <xf numFmtId="0" fontId="131" fillId="0" borderId="89" xfId="0" applyFont="1" applyBorder="1" applyAlignment="1">
      <alignment horizontal="left" vertical="center" wrapText="1"/>
    </xf>
    <xf numFmtId="0" fontId="131" fillId="0" borderId="49" xfId="0" applyFont="1" applyBorder="1" applyAlignment="1">
      <alignment horizontal="left" vertical="center"/>
    </xf>
    <xf numFmtId="0" fontId="129" fillId="0" borderId="0" xfId="0" applyFont="1" applyAlignment="1">
      <alignment horizontal="center" vertical="center" wrapText="1"/>
    </xf>
    <xf numFmtId="0" fontId="131" fillId="4" borderId="41" xfId="0" applyFont="1" applyFill="1" applyBorder="1" applyAlignment="1">
      <alignment horizontal="left" vertical="center"/>
    </xf>
    <xf numFmtId="0" fontId="131" fillId="0" borderId="49" xfId="0" applyFont="1" applyBorder="1" applyAlignment="1">
      <alignment horizontal="center" vertical="center" wrapText="1"/>
    </xf>
    <xf numFmtId="0" fontId="129" fillId="0" borderId="88" xfId="19" quotePrefix="1" applyFont="1" applyBorder="1" applyAlignment="1">
      <alignment horizontal="center" vertical="center" wrapText="1"/>
    </xf>
    <xf numFmtId="0" fontId="129" fillId="0" borderId="87" xfId="19" quotePrefix="1" applyFont="1" applyBorder="1" applyAlignment="1">
      <alignment horizontal="center" vertical="center" wrapText="1"/>
    </xf>
    <xf numFmtId="0" fontId="129" fillId="4" borderId="3" xfId="19" applyFont="1" applyFill="1" applyBorder="1" applyAlignment="1">
      <alignment horizontal="left" vertical="center" wrapText="1"/>
    </xf>
    <xf numFmtId="0" fontId="131" fillId="4" borderId="3" xfId="0" applyFont="1" applyFill="1" applyBorder="1" applyAlignment="1">
      <alignment horizontal="left" vertical="center" wrapText="1"/>
    </xf>
    <xf numFmtId="0" fontId="131" fillId="4" borderId="0" xfId="19" applyFont="1" applyFill="1" applyAlignment="1">
      <alignment horizontal="left" vertical="center" wrapText="1"/>
    </xf>
    <xf numFmtId="0" fontId="129" fillId="4" borderId="8" xfId="19" quotePrefix="1" applyFont="1" applyFill="1" applyBorder="1" applyAlignment="1">
      <alignment horizontal="center" vertical="center" wrapText="1"/>
    </xf>
    <xf numFmtId="0" fontId="129" fillId="4" borderId="8" xfId="19" applyFont="1" applyFill="1" applyBorder="1" applyAlignment="1">
      <alignment vertical="center" wrapText="1"/>
    </xf>
    <xf numFmtId="0" fontId="131" fillId="4" borderId="8" xfId="0" applyFont="1" applyFill="1" applyBorder="1" applyAlignment="1">
      <alignment horizontal="left" vertical="center" wrapText="1"/>
    </xf>
    <xf numFmtId="49" fontId="129" fillId="0" borderId="87" xfId="19" quotePrefix="1" applyNumberFormat="1" applyFont="1" applyBorder="1" applyAlignment="1">
      <alignment horizontal="center" vertical="center" wrapText="1"/>
    </xf>
    <xf numFmtId="15" fontId="129" fillId="0" borderId="0" xfId="19" applyNumberFormat="1" applyFont="1" applyAlignment="1">
      <alignment horizontal="center" vertical="center" wrapText="1"/>
    </xf>
    <xf numFmtId="0" fontId="143" fillId="4" borderId="0" xfId="17" applyFont="1" applyFill="1" applyAlignment="1">
      <alignment vertical="center" wrapText="1"/>
    </xf>
    <xf numFmtId="0" fontId="143" fillId="4" borderId="0" xfId="17" applyFont="1" applyFill="1" applyAlignment="1">
      <alignment horizontal="center" vertical="center" wrapText="1"/>
    </xf>
    <xf numFmtId="49" fontId="129" fillId="0" borderId="87" xfId="6" quotePrefix="1" applyNumberFormat="1" applyFont="1" applyBorder="1" applyAlignment="1">
      <alignment horizontal="center" vertical="top" wrapText="1"/>
    </xf>
    <xf numFmtId="15" fontId="129" fillId="4" borderId="8" xfId="19" applyNumberFormat="1" applyFont="1" applyFill="1" applyBorder="1" applyAlignment="1">
      <alignment horizontal="center" vertical="center" wrapText="1"/>
    </xf>
    <xf numFmtId="0" fontId="131" fillId="0" borderId="48" xfId="0" quotePrefix="1" applyFont="1" applyBorder="1" applyAlignment="1">
      <alignment horizontal="left" vertical="top" wrapText="1"/>
    </xf>
    <xf numFmtId="0" fontId="129" fillId="4" borderId="0" xfId="17" applyFont="1" applyFill="1" applyAlignment="1">
      <alignment horizontal="center" vertical="center" wrapText="1"/>
    </xf>
    <xf numFmtId="0" fontId="136" fillId="4" borderId="0" xfId="0" applyFont="1" applyFill="1" applyAlignment="1">
      <alignment horizontal="center" vertical="center"/>
    </xf>
    <xf numFmtId="0" fontId="136" fillId="0" borderId="0" xfId="0" applyFont="1" applyAlignment="1">
      <alignment horizontal="center" vertical="center"/>
    </xf>
    <xf numFmtId="0" fontId="141" fillId="6" borderId="3" xfId="6" applyFont="1" applyFill="1" applyBorder="1" applyAlignment="1">
      <alignment horizontal="center" vertical="top" wrapText="1"/>
    </xf>
    <xf numFmtId="0" fontId="129" fillId="12" borderId="3" xfId="6" applyFont="1" applyFill="1" applyBorder="1" applyAlignment="1">
      <alignment horizontal="center" vertical="top" wrapText="1"/>
    </xf>
    <xf numFmtId="0" fontId="129" fillId="12" borderId="3" xfId="6" quotePrefix="1" applyFont="1" applyFill="1" applyBorder="1" applyAlignment="1">
      <alignment horizontal="center" vertical="top" wrapText="1"/>
    </xf>
    <xf numFmtId="0" fontId="129" fillId="14" borderId="3" xfId="6" applyFont="1" applyFill="1" applyBorder="1" applyAlignment="1">
      <alignment horizontal="center" vertical="top" wrapText="1"/>
    </xf>
    <xf numFmtId="0" fontId="7" fillId="0" borderId="8" xfId="8" applyBorder="1" applyAlignment="1" applyProtection="1">
      <alignment horizontal="center" vertical="top" wrapText="1"/>
    </xf>
    <xf numFmtId="0" fontId="137" fillId="4" borderId="3" xfId="20" applyFont="1" applyFill="1" applyBorder="1" applyAlignment="1" applyProtection="1">
      <alignment horizontal="center" vertical="center" wrapText="1"/>
    </xf>
    <xf numFmtId="0" fontId="137" fillId="4" borderId="8" xfId="20" applyFont="1" applyFill="1" applyBorder="1" applyAlignment="1" applyProtection="1">
      <alignment horizontal="center" vertical="center" wrapText="1"/>
    </xf>
    <xf numFmtId="0" fontId="137" fillId="0" borderId="100" xfId="8" applyFont="1" applyBorder="1" applyAlignment="1" applyProtection="1">
      <alignment horizontal="center" vertical="top" wrapText="1"/>
    </xf>
    <xf numFmtId="0" fontId="137" fillId="0" borderId="8" xfId="8" applyFont="1" applyBorder="1" applyAlignment="1" applyProtection="1">
      <alignment horizontal="center" vertical="top" wrapText="1"/>
    </xf>
    <xf numFmtId="0" fontId="137" fillId="0" borderId="8" xfId="20" applyFont="1" applyBorder="1" applyAlignment="1" applyProtection="1">
      <alignment horizontal="center" vertical="center"/>
    </xf>
    <xf numFmtId="0" fontId="137" fillId="0" borderId="3" xfId="8" quotePrefix="1" applyFont="1" applyBorder="1" applyAlignment="1" applyProtection="1">
      <alignment horizontal="center" vertical="center" wrapText="1"/>
    </xf>
    <xf numFmtId="17" fontId="137" fillId="4" borderId="0" xfId="8" applyNumberFormat="1" applyFont="1" applyFill="1" applyAlignment="1" applyProtection="1">
      <alignment horizontal="left" vertical="center" wrapText="1"/>
    </xf>
    <xf numFmtId="0" fontId="7" fillId="0" borderId="0" xfId="8" applyAlignment="1" applyProtection="1">
      <alignment horizontal="center" vertical="center"/>
    </xf>
    <xf numFmtId="0" fontId="131" fillId="0" borderId="0" xfId="0" quotePrefix="1" applyFont="1" applyAlignment="1">
      <alignment horizontal="center" vertical="center" wrapText="1"/>
    </xf>
    <xf numFmtId="0" fontId="131" fillId="4" borderId="7" xfId="0" applyFont="1" applyFill="1" applyBorder="1" applyAlignment="1">
      <alignment wrapText="1"/>
    </xf>
    <xf numFmtId="0" fontId="131" fillId="0" borderId="7" xfId="0" applyFont="1" applyBorder="1" applyAlignment="1">
      <alignment wrapText="1"/>
    </xf>
    <xf numFmtId="0" fontId="129" fillId="0" borderId="8" xfId="17" applyFont="1" applyBorder="1" applyAlignment="1">
      <alignment vertical="center" wrapText="1"/>
    </xf>
    <xf numFmtId="0" fontId="144" fillId="4" borderId="8" xfId="17" applyFont="1" applyFill="1" applyBorder="1" applyAlignment="1">
      <alignment wrapText="1"/>
    </xf>
    <xf numFmtId="17" fontId="137" fillId="0" borderId="88" xfId="8" applyNumberFormat="1" applyFont="1" applyBorder="1" applyAlignment="1" applyProtection="1">
      <alignment horizontal="center" wrapText="1"/>
    </xf>
    <xf numFmtId="172" fontId="131" fillId="4" borderId="7" xfId="0" applyNumberFormat="1" applyFont="1" applyFill="1" applyBorder="1" applyAlignment="1">
      <alignment wrapText="1"/>
    </xf>
    <xf numFmtId="0" fontId="131" fillId="4" borderId="7" xfId="0" applyFont="1" applyFill="1" applyBorder="1"/>
    <xf numFmtId="0" fontId="131" fillId="4" borderId="8" xfId="0" applyFont="1" applyFill="1" applyBorder="1" applyAlignment="1">
      <alignment wrapText="1"/>
    </xf>
    <xf numFmtId="0" fontId="131" fillId="0" borderId="8" xfId="0" applyFont="1" applyBorder="1" applyAlignment="1">
      <alignment wrapText="1"/>
    </xf>
    <xf numFmtId="0" fontId="131" fillId="4" borderId="8" xfId="0" applyFont="1" applyFill="1" applyBorder="1"/>
    <xf numFmtId="0" fontId="131" fillId="0" borderId="8" xfId="0" applyFont="1" applyBorder="1"/>
    <xf numFmtId="0" fontId="131" fillId="4" borderId="8" xfId="0" applyFont="1" applyFill="1" applyBorder="1" applyAlignment="1">
      <alignment horizontal="center" wrapText="1"/>
    </xf>
    <xf numFmtId="0" fontId="131" fillId="4" borderId="8" xfId="0" applyFont="1" applyFill="1" applyBorder="1" applyAlignment="1">
      <alignment vertical="center" wrapText="1"/>
    </xf>
    <xf numFmtId="0" fontId="144" fillId="4" borderId="8" xfId="17" applyFont="1" applyFill="1" applyBorder="1" applyAlignment="1">
      <alignment vertical="center" wrapText="1"/>
    </xf>
    <xf numFmtId="15" fontId="131" fillId="0" borderId="8" xfId="0" applyNumberFormat="1" applyFont="1" applyBorder="1" applyAlignment="1">
      <alignment wrapText="1"/>
    </xf>
    <xf numFmtId="0" fontId="129" fillId="0" borderId="8" xfId="6" applyFont="1" applyBorder="1" applyAlignment="1">
      <alignment horizontal="center" vertical="top"/>
    </xf>
    <xf numFmtId="0" fontId="52" fillId="0" borderId="0" xfId="10" applyFont="1" applyAlignment="1">
      <alignment vertical="center" wrapText="1"/>
    </xf>
    <xf numFmtId="16" fontId="25" fillId="23" borderId="0" xfId="13" applyNumberFormat="1" applyFont="1" applyFill="1" applyAlignment="1">
      <alignment horizontal="left" vertical="center"/>
    </xf>
    <xf numFmtId="0" fontId="25" fillId="23" borderId="0" xfId="13" applyFont="1" applyFill="1" applyAlignment="1">
      <alignment vertical="center" wrapText="1"/>
    </xf>
    <xf numFmtId="0" fontId="25" fillId="23" borderId="0" xfId="13" applyFont="1" applyFill="1" applyAlignment="1">
      <alignment wrapText="1"/>
    </xf>
    <xf numFmtId="0" fontId="10" fillId="0" borderId="0" xfId="0" applyFont="1" applyAlignment="1">
      <alignment horizontal="center" vertical="top"/>
    </xf>
    <xf numFmtId="0" fontId="67" fillId="0" borderId="3" xfId="8" applyFont="1" applyFill="1" applyBorder="1" applyAlignment="1" applyProtection="1">
      <alignment horizontal="center" vertical="top" wrapText="1"/>
    </xf>
    <xf numFmtId="0" fontId="67" fillId="0" borderId="0" xfId="8" applyFont="1" applyBorder="1" applyAlignment="1" applyProtection="1">
      <alignment horizontal="center" vertical="top" wrapText="1"/>
    </xf>
    <xf numFmtId="0" fontId="52" fillId="0" borderId="0" xfId="6" quotePrefix="1" applyFont="1" applyFill="1" applyAlignment="1">
      <alignment horizontal="center" vertical="top" wrapText="1"/>
    </xf>
    <xf numFmtId="0" fontId="69" fillId="4" borderId="3" xfId="8" applyFont="1" applyFill="1" applyBorder="1" applyAlignment="1" applyProtection="1">
      <alignment horizontal="center" vertical="top" wrapText="1"/>
    </xf>
    <xf numFmtId="0" fontId="67" fillId="4" borderId="0" xfId="8" applyFont="1" applyFill="1" applyBorder="1" applyAlignment="1" applyProtection="1">
      <alignment horizontal="center" vertical="top" wrapText="1"/>
    </xf>
    <xf numFmtId="0" fontId="52" fillId="0" borderId="8" xfId="6" applyFont="1" applyFill="1" applyBorder="1" applyAlignment="1">
      <alignment vertical="center" wrapText="1"/>
    </xf>
    <xf numFmtId="0" fontId="10" fillId="0" borderId="8" xfId="0" applyFont="1" applyFill="1" applyBorder="1" applyAlignment="1">
      <alignment horizontal="center" vertical="center"/>
    </xf>
    <xf numFmtId="15" fontId="52" fillId="0" borderId="8" xfId="6" applyNumberFormat="1" applyFont="1" applyFill="1" applyBorder="1" applyAlignment="1">
      <alignment horizontal="center" vertical="center" wrapText="1"/>
    </xf>
    <xf numFmtId="0" fontId="7" fillId="0" borderId="8" xfId="8" applyFill="1" applyBorder="1" applyAlignment="1" applyProtection="1">
      <alignment horizontal="center" vertical="center"/>
    </xf>
    <xf numFmtId="0" fontId="52" fillId="0" borderId="8" xfId="6" quotePrefix="1" applyFont="1" applyFill="1" applyBorder="1" applyAlignment="1">
      <alignment horizontal="center" vertical="center" wrapText="1"/>
    </xf>
    <xf numFmtId="0" fontId="7" fillId="0" borderId="0" xfId="8" applyFill="1" applyAlignment="1" applyProtection="1">
      <alignment horizontal="center" wrapText="1"/>
    </xf>
    <xf numFmtId="0" fontId="52" fillId="0" borderId="7" xfId="6" applyFont="1" applyFill="1" applyBorder="1" applyAlignment="1">
      <alignment horizontal="left" vertical="center" wrapText="1"/>
    </xf>
    <xf numFmtId="0" fontId="25" fillId="23" borderId="0" xfId="13" applyFont="1" applyFill="1" applyAlignment="1">
      <alignment vertical="center"/>
    </xf>
    <xf numFmtId="0" fontId="52" fillId="0" borderId="0" xfId="6" applyFont="1" applyFill="1" applyAlignment="1">
      <alignment vertical="top" wrapText="1"/>
    </xf>
    <xf numFmtId="0" fontId="52" fillId="0" borderId="0" xfId="6" applyFont="1" applyFill="1" applyAlignment="1">
      <alignment horizontal="left" vertical="top" wrapText="1"/>
    </xf>
    <xf numFmtId="15" fontId="52" fillId="0" borderId="0" xfId="6" applyNumberFormat="1" applyFont="1" applyFill="1" applyAlignment="1">
      <alignment horizontal="center" vertical="top" wrapText="1"/>
    </xf>
    <xf numFmtId="16" fontId="52" fillId="0" borderId="0" xfId="6" applyNumberFormat="1" applyFont="1" applyFill="1" applyAlignment="1">
      <alignment horizontal="center" vertical="top" wrapText="1"/>
    </xf>
    <xf numFmtId="0" fontId="52" fillId="0" borderId="0" xfId="6" applyFont="1" applyFill="1" applyAlignment="1">
      <alignment horizontal="right" vertical="top" wrapText="1"/>
    </xf>
    <xf numFmtId="166" fontId="52" fillId="0" borderId="0" xfId="4" applyNumberFormat="1" applyFont="1" applyFill="1" applyAlignment="1">
      <alignment horizontal="right" vertical="top" wrapText="1"/>
    </xf>
    <xf numFmtId="15" fontId="52" fillId="0" borderId="8" xfId="6" applyNumberFormat="1" applyFont="1" applyFill="1" applyBorder="1" applyAlignment="1">
      <alignment horizontal="center" vertical="top" wrapText="1"/>
    </xf>
    <xf numFmtId="15" fontId="52" fillId="0" borderId="67" xfId="6" applyNumberFormat="1" applyFont="1" applyFill="1" applyBorder="1" applyAlignment="1">
      <alignment horizontal="center" vertical="top" wrapText="1"/>
    </xf>
    <xf numFmtId="0" fontId="52" fillId="0" borderId="67" xfId="6" quotePrefix="1" applyFont="1" applyFill="1" applyBorder="1" applyAlignment="1">
      <alignment horizontal="center" vertical="top" wrapText="1"/>
    </xf>
    <xf numFmtId="173" fontId="52" fillId="0" borderId="67" xfId="6" applyNumberFormat="1" applyFont="1" applyFill="1" applyBorder="1" applyAlignment="1">
      <alignment horizontal="center" vertical="top" wrapText="1"/>
    </xf>
    <xf numFmtId="166" fontId="52" fillId="0" borderId="67" xfId="4" applyNumberFormat="1" applyFont="1" applyFill="1" applyBorder="1" applyAlignment="1">
      <alignment horizontal="right" vertical="top" wrapText="1"/>
    </xf>
    <xf numFmtId="0" fontId="52" fillId="0" borderId="67" xfId="6" applyFont="1" applyFill="1" applyBorder="1" applyAlignment="1">
      <alignment horizontal="left" vertical="top" wrapText="1"/>
    </xf>
    <xf numFmtId="0" fontId="30" fillId="0" borderId="8" xfId="0" applyFont="1" applyFill="1" applyBorder="1" applyAlignment="1">
      <alignment horizontal="center" vertical="top" wrapText="1"/>
    </xf>
    <xf numFmtId="15" fontId="52" fillId="0" borderId="0" xfId="6" applyNumberFormat="1" applyFont="1" applyFill="1" applyAlignment="1">
      <alignment horizontal="left" vertical="top" wrapText="1"/>
    </xf>
    <xf numFmtId="49" fontId="52" fillId="0" borderId="3" xfId="6" applyNumberFormat="1" applyFont="1" applyFill="1" applyBorder="1" applyAlignment="1">
      <alignment horizontal="center" vertical="top" wrapText="1"/>
    </xf>
    <xf numFmtId="0" fontId="52" fillId="0" borderId="3" xfId="6" applyFont="1" applyFill="1" applyBorder="1" applyAlignment="1">
      <alignment horizontal="left" vertical="top" wrapText="1"/>
    </xf>
    <xf numFmtId="173" fontId="52" fillId="0" borderId="64" xfId="6" applyNumberFormat="1" applyFont="1" applyFill="1" applyBorder="1" applyAlignment="1">
      <alignment horizontal="right" vertical="top" wrapText="1"/>
    </xf>
    <xf numFmtId="166" fontId="52" fillId="0" borderId="3" xfId="4" applyNumberFormat="1" applyFont="1" applyFill="1" applyBorder="1" applyAlignment="1">
      <alignment horizontal="right" vertical="top" wrapText="1"/>
    </xf>
    <xf numFmtId="15" fontId="52" fillId="0" borderId="3" xfId="6" applyNumberFormat="1" applyFont="1" applyFill="1" applyBorder="1" applyAlignment="1">
      <alignment horizontal="left" vertical="top" wrapText="1"/>
    </xf>
    <xf numFmtId="0" fontId="64" fillId="0" borderId="0" xfId="6" applyFont="1" applyFill="1" applyAlignment="1">
      <alignment horizontal="center" vertical="top" wrapText="1"/>
    </xf>
    <xf numFmtId="15" fontId="52" fillId="0" borderId="67" xfId="6" quotePrefix="1" applyNumberFormat="1" applyFont="1" applyFill="1" applyBorder="1" applyAlignment="1">
      <alignment horizontal="left" vertical="top" wrapText="1"/>
    </xf>
    <xf numFmtId="0" fontId="67" fillId="0" borderId="3" xfId="14" applyFont="1" applyFill="1" applyBorder="1" applyAlignment="1">
      <alignment horizontal="center" vertical="center" wrapText="1"/>
    </xf>
    <xf numFmtId="0" fontId="64" fillId="0" borderId="0" xfId="6" applyFont="1" applyFill="1" applyAlignment="1">
      <alignment horizontal="center" vertical="center" wrapText="1"/>
    </xf>
    <xf numFmtId="0" fontId="30" fillId="0" borderId="8" xfId="0" applyFont="1" applyFill="1" applyBorder="1" applyAlignment="1">
      <alignment horizontal="center" vertical="center" wrapText="1"/>
    </xf>
    <xf numFmtId="0" fontId="52" fillId="0" borderId="8" xfId="6" applyFont="1" applyFill="1" applyBorder="1" applyAlignment="1">
      <alignment horizontal="left" vertical="center" wrapText="1"/>
    </xf>
    <xf numFmtId="0" fontId="52" fillId="0" borderId="8" xfId="6" applyFont="1" applyFill="1" applyBorder="1" applyAlignment="1">
      <alignment horizontal="left" vertical="top" wrapText="1"/>
    </xf>
    <xf numFmtId="0" fontId="147" fillId="0" borderId="7" xfId="8" quotePrefix="1" applyFont="1" applyFill="1" applyBorder="1" applyAlignment="1" applyProtection="1">
      <alignment horizontal="center" vertical="center" wrapText="1"/>
    </xf>
    <xf numFmtId="169" fontId="147" fillId="0" borderId="8" xfId="8" applyNumberFormat="1" applyFont="1" applyFill="1" applyBorder="1" applyAlignment="1" applyProtection="1">
      <alignment horizontal="center" vertical="center"/>
    </xf>
    <xf numFmtId="0" fontId="10" fillId="0" borderId="8" xfId="0" applyFont="1" applyBorder="1" applyAlignment="1">
      <alignment horizontal="center" vertical="center"/>
    </xf>
    <xf numFmtId="0" fontId="10" fillId="0" borderId="0" xfId="0" applyFont="1" applyAlignment="1">
      <alignment horizontal="center" vertical="center"/>
    </xf>
    <xf numFmtId="0" fontId="10" fillId="0" borderId="3" xfId="0" applyFont="1" applyBorder="1" applyAlignment="1">
      <alignment horizontal="center" vertical="center"/>
    </xf>
    <xf numFmtId="0" fontId="67" fillId="0" borderId="65" xfId="8" applyFont="1" applyBorder="1" applyAlignment="1" applyProtection="1">
      <alignment horizontal="center" vertical="center"/>
    </xf>
    <xf numFmtId="0" fontId="10" fillId="0" borderId="0" xfId="0" applyFont="1" applyFill="1" applyAlignment="1">
      <alignment horizontal="center" vertical="top"/>
    </xf>
    <xf numFmtId="0" fontId="52" fillId="0" borderId="0" xfId="6" quotePrefix="1" applyFont="1" applyFill="1" applyBorder="1" applyAlignment="1">
      <alignment horizontal="center" vertical="top" wrapText="1"/>
    </xf>
    <xf numFmtId="0" fontId="67" fillId="0" borderId="0" xfId="8" quotePrefix="1" applyFont="1" applyFill="1" applyBorder="1" applyAlignment="1" applyProtection="1">
      <alignment horizontal="center" vertical="top" wrapText="1"/>
    </xf>
    <xf numFmtId="0" fontId="52" fillId="0" borderId="0" xfId="6" applyFont="1" applyFill="1" applyBorder="1" applyAlignment="1">
      <alignment horizontal="center" vertical="top"/>
    </xf>
    <xf numFmtId="0" fontId="52" fillId="0" borderId="0" xfId="6" quotePrefix="1" applyFont="1" applyFill="1" applyBorder="1" applyAlignment="1">
      <alignment horizontal="left" vertical="top" wrapText="1"/>
    </xf>
    <xf numFmtId="169" fontId="52" fillId="0" borderId="8" xfId="15" applyNumberFormat="1" applyFont="1" applyFill="1" applyBorder="1" applyAlignment="1">
      <alignment horizontal="center" vertical="center"/>
    </xf>
    <xf numFmtId="0" fontId="7" fillId="0" borderId="0" xfId="8" applyAlignment="1" applyProtection="1">
      <alignment horizontal="center" vertical="top"/>
    </xf>
    <xf numFmtId="0" fontId="30" fillId="0" borderId="67" xfId="0" applyFont="1" applyFill="1" applyBorder="1" applyAlignment="1">
      <alignment horizontal="center" vertical="top" wrapText="1"/>
    </xf>
    <xf numFmtId="173" fontId="52" fillId="0" borderId="67" xfId="6" applyNumberFormat="1" applyFont="1" applyFill="1" applyBorder="1" applyAlignment="1">
      <alignment horizontal="right" vertical="top" wrapText="1"/>
    </xf>
    <xf numFmtId="0" fontId="67" fillId="0" borderId="8" xfId="8" applyFont="1" applyFill="1" applyBorder="1" applyAlignment="1" applyProtection="1">
      <alignment horizontal="center" vertical="top" wrapText="1"/>
    </xf>
    <xf numFmtId="17" fontId="52" fillId="0" borderId="67" xfId="6" applyNumberFormat="1" applyFont="1" applyFill="1" applyBorder="1" applyAlignment="1">
      <alignment horizontal="center" vertical="top"/>
    </xf>
    <xf numFmtId="49" fontId="53" fillId="0" borderId="0" xfId="2" applyNumberFormat="1" applyFont="1" applyFill="1" applyAlignment="1">
      <alignment horizontal="center" vertical="center" wrapText="1"/>
    </xf>
    <xf numFmtId="0" fontId="52" fillId="0" borderId="8" xfId="2" applyFont="1" applyFill="1" applyBorder="1" applyAlignment="1">
      <alignment horizontal="center" vertical="center" wrapText="1"/>
    </xf>
    <xf numFmtId="0" fontId="9" fillId="0" borderId="3" xfId="0" applyFont="1" applyFill="1" applyBorder="1" applyAlignment="1">
      <alignment horizontal="center" vertical="center" wrapText="1"/>
    </xf>
    <xf numFmtId="0" fontId="52" fillId="0" borderId="8" xfId="0" applyFont="1" applyFill="1" applyBorder="1" applyAlignment="1">
      <alignment horizontal="center" vertical="center"/>
    </xf>
    <xf numFmtId="15" fontId="52" fillId="0" borderId="8" xfId="0" applyNumberFormat="1" applyFont="1" applyFill="1" applyBorder="1" applyAlignment="1">
      <alignment horizontal="center" vertical="center" wrapText="1"/>
    </xf>
    <xf numFmtId="0" fontId="52" fillId="0" borderId="8" xfId="5" applyFont="1" applyFill="1" applyBorder="1" applyAlignment="1">
      <alignment horizontal="center" vertical="center"/>
    </xf>
    <xf numFmtId="0" fontId="67" fillId="0" borderId="7" xfId="8" applyFont="1" applyFill="1" applyBorder="1" applyAlignment="1" applyProtection="1">
      <alignment horizontal="center" vertical="center" wrapText="1"/>
    </xf>
    <xf numFmtId="0" fontId="52" fillId="0" borderId="8" xfId="5" quotePrefix="1" applyFont="1" applyFill="1" applyBorder="1" applyAlignment="1">
      <alignment horizontal="center" vertical="center"/>
    </xf>
    <xf numFmtId="0" fontId="74" fillId="0" borderId="0" xfId="6" applyFont="1" applyFill="1" applyAlignment="1">
      <alignment vertical="center" wrapText="1"/>
    </xf>
    <xf numFmtId="0" fontId="25" fillId="23" borderId="0" xfId="13" applyFont="1" applyFill="1" applyAlignment="1">
      <alignment horizontal="left"/>
    </xf>
    <xf numFmtId="0" fontId="67" fillId="0" borderId="67" xfId="8" quotePrefix="1" applyFont="1" applyFill="1" applyBorder="1" applyAlignment="1" applyProtection="1">
      <alignment horizontal="center" vertical="top" wrapText="1"/>
    </xf>
    <xf numFmtId="49" fontId="52" fillId="0" borderId="67" xfId="6" applyNumberFormat="1" applyFont="1" applyFill="1" applyBorder="1" applyAlignment="1">
      <alignment horizontal="center" vertical="top" wrapText="1"/>
    </xf>
    <xf numFmtId="0" fontId="52" fillId="0" borderId="67" xfId="6" applyFont="1" applyFill="1" applyBorder="1" applyAlignment="1">
      <alignment horizontal="center" vertical="top" wrapText="1"/>
    </xf>
    <xf numFmtId="0" fontId="129" fillId="0" borderId="8" xfId="6" applyFont="1" applyFill="1" applyBorder="1" applyAlignment="1">
      <alignment horizontal="center" vertical="top"/>
    </xf>
    <xf numFmtId="0" fontId="67" fillId="0" borderId="110" xfId="8" applyFont="1" applyBorder="1" applyAlignment="1" applyProtection="1">
      <alignment horizontal="center" vertical="center" wrapText="1"/>
    </xf>
    <xf numFmtId="49" fontId="52" fillId="0" borderId="67" xfId="6" quotePrefix="1" applyNumberFormat="1" applyFont="1" applyFill="1" applyBorder="1" applyAlignment="1">
      <alignment horizontal="center" vertical="top" wrapText="1"/>
    </xf>
    <xf numFmtId="0" fontId="62" fillId="8" borderId="0" xfId="2" applyFont="1" applyFill="1" applyAlignment="1">
      <alignment horizontal="center" vertical="top" wrapText="1"/>
    </xf>
    <xf numFmtId="0" fontId="52" fillId="0" borderId="8" xfId="6" applyFont="1" applyFill="1" applyBorder="1" applyAlignment="1">
      <alignment horizontal="right" vertical="center" wrapText="1"/>
    </xf>
    <xf numFmtId="166" fontId="52" fillId="0" borderId="8" xfId="4" applyNumberFormat="1" applyFont="1" applyFill="1" applyBorder="1" applyAlignment="1">
      <alignment horizontal="right" vertical="center" wrapText="1"/>
    </xf>
    <xf numFmtId="16" fontId="25" fillId="23" borderId="0" xfId="13" applyNumberFormat="1" applyFont="1" applyFill="1" applyAlignment="1">
      <alignment horizontal="left" vertical="top"/>
    </xf>
    <xf numFmtId="0" fontId="25" fillId="23" borderId="0" xfId="13" applyFont="1" applyFill="1" applyAlignment="1">
      <alignment vertical="top"/>
    </xf>
    <xf numFmtId="0" fontId="25" fillId="23" borderId="0" xfId="13" applyFont="1" applyFill="1" applyAlignment="1">
      <alignment vertical="top" wrapText="1"/>
    </xf>
    <xf numFmtId="0" fontId="64" fillId="0" borderId="0" xfId="6" applyFont="1" applyAlignment="1">
      <alignment horizontal="center" vertical="center" wrapText="1"/>
    </xf>
    <xf numFmtId="0" fontId="67" fillId="0" borderId="27" xfId="8" applyFont="1" applyBorder="1" applyAlignment="1" applyProtection="1">
      <alignment horizontal="center" vertical="center"/>
    </xf>
    <xf numFmtId="0" fontId="52" fillId="0" borderId="27" xfId="5" quotePrefix="1" applyFont="1" applyBorder="1" applyAlignment="1">
      <alignment horizontal="center" vertical="center"/>
    </xf>
    <xf numFmtId="0" fontId="52" fillId="12" borderId="3" xfId="2" applyFont="1" applyFill="1" applyBorder="1" applyAlignment="1">
      <alignment horizontal="center" vertical="center" wrapText="1"/>
    </xf>
    <xf numFmtId="0" fontId="67" fillId="0" borderId="7" xfId="8" quotePrefix="1" applyFont="1" applyBorder="1" applyAlignment="1" applyProtection="1">
      <alignment horizontal="center" vertical="center" wrapText="1"/>
    </xf>
    <xf numFmtId="15" fontId="52" fillId="0" borderId="7" xfId="0" applyNumberFormat="1" applyFont="1" applyFill="1" applyBorder="1" applyAlignment="1">
      <alignment horizontal="center" vertical="center" wrapText="1"/>
    </xf>
    <xf numFmtId="0" fontId="8" fillId="0" borderId="8" xfId="0" applyFont="1" applyFill="1" applyBorder="1" applyAlignment="1">
      <alignment horizontal="center" vertical="center" wrapText="1"/>
    </xf>
    <xf numFmtId="0" fontId="52" fillId="0" borderId="8" xfId="2" applyFont="1" applyFill="1" applyBorder="1" applyAlignment="1">
      <alignment horizontal="center" vertical="center"/>
    </xf>
    <xf numFmtId="15" fontId="52" fillId="0" borderId="8" xfId="0" applyNumberFormat="1" applyFont="1" applyFill="1" applyBorder="1" applyAlignment="1">
      <alignment horizontal="center" vertical="center"/>
    </xf>
    <xf numFmtId="0" fontId="52" fillId="0" borderId="0" xfId="6" quotePrefix="1" applyFont="1" applyBorder="1" applyAlignment="1">
      <alignment horizontal="center" vertical="center" wrapText="1"/>
    </xf>
    <xf numFmtId="0" fontId="52" fillId="0" borderId="7" xfId="5" applyFont="1" applyBorder="1" applyAlignment="1">
      <alignment horizontal="center" vertical="center"/>
    </xf>
    <xf numFmtId="0" fontId="64" fillId="0" borderId="0" xfId="2" applyFont="1" applyFill="1" applyAlignment="1">
      <alignment vertical="center"/>
    </xf>
    <xf numFmtId="15" fontId="7" fillId="0" borderId="27" xfId="8" applyNumberFormat="1" applyFill="1" applyBorder="1" applyAlignment="1" applyProtection="1">
      <alignment vertical="center" wrapText="1"/>
    </xf>
    <xf numFmtId="16" fontId="52" fillId="0" borderId="7" xfId="6" applyNumberFormat="1" applyFont="1" applyFill="1" applyBorder="1" applyAlignment="1">
      <alignment horizontal="center" vertical="top" wrapText="1"/>
    </xf>
    <xf numFmtId="0" fontId="52" fillId="0" borderId="8" xfId="6" applyFont="1" applyFill="1" applyBorder="1" applyAlignment="1">
      <alignment horizontal="center" vertical="top"/>
    </xf>
    <xf numFmtId="0" fontId="52" fillId="0" borderId="8" xfId="13" applyFont="1" applyFill="1" applyBorder="1" applyAlignment="1">
      <alignment horizontal="left" vertical="center" wrapText="1"/>
    </xf>
    <xf numFmtId="0" fontId="65" fillId="0" borderId="8" xfId="0" applyFont="1" applyFill="1" applyBorder="1" applyAlignment="1">
      <alignment horizontal="left" vertical="center" wrapText="1"/>
    </xf>
    <xf numFmtId="0" fontId="52" fillId="0" borderId="7" xfId="13" applyFont="1" applyFill="1" applyBorder="1" applyAlignment="1">
      <alignment horizontal="left" vertical="center" wrapText="1"/>
    </xf>
    <xf numFmtId="0" fontId="8" fillId="0" borderId="0" xfId="0" applyFont="1" applyFill="1" applyAlignment="1">
      <alignment horizontal="center" vertical="top"/>
    </xf>
    <xf numFmtId="169" fontId="52" fillId="0" borderId="8" xfId="6" applyNumberFormat="1" applyFont="1" applyFill="1" applyBorder="1" applyAlignment="1">
      <alignment horizontal="right" vertical="center" wrapText="1"/>
    </xf>
    <xf numFmtId="167" fontId="52" fillId="0" borderId="8" xfId="16" applyNumberFormat="1" applyFont="1" applyFill="1" applyBorder="1" applyAlignment="1">
      <alignment horizontal="right" vertical="center" wrapText="1"/>
    </xf>
    <xf numFmtId="0" fontId="52" fillId="0" borderId="8" xfId="6" applyFont="1" applyFill="1" applyBorder="1" applyAlignment="1">
      <alignment horizontal="center" vertical="center" wrapText="1"/>
    </xf>
    <xf numFmtId="0" fontId="67" fillId="0" borderId="8" xfId="8" applyFont="1" applyFill="1" applyBorder="1" applyAlignment="1" applyProtection="1">
      <alignment horizontal="center"/>
    </xf>
    <xf numFmtId="0" fontId="67" fillId="0" borderId="8" xfId="14" applyFont="1" applyFill="1" applyBorder="1" applyAlignment="1">
      <alignment horizontal="center" vertical="center" wrapText="1"/>
    </xf>
    <xf numFmtId="0" fontId="52" fillId="0" borderId="0" xfId="6" applyFont="1" applyFill="1" applyAlignment="1">
      <alignment vertical="center" wrapText="1"/>
    </xf>
    <xf numFmtId="0" fontId="149" fillId="0" borderId="0" xfId="0" applyFont="1" applyFill="1" applyAlignment="1">
      <alignment horizontal="center" vertical="top"/>
    </xf>
    <xf numFmtId="0" fontId="150" fillId="0" borderId="7" xfId="13" applyFont="1" applyFill="1" applyBorder="1" applyAlignment="1">
      <alignment horizontal="left" vertical="center" wrapText="1"/>
    </xf>
    <xf numFmtId="0" fontId="52" fillId="18" borderId="21" xfId="6" applyFont="1" applyFill="1" applyBorder="1" applyAlignment="1">
      <alignment horizontal="center" vertical="center" wrapText="1"/>
    </xf>
    <xf numFmtId="0" fontId="9" fillId="0" borderId="23" xfId="0" applyFont="1" applyFill="1" applyBorder="1" applyAlignment="1">
      <alignment horizontal="center" vertical="center"/>
    </xf>
    <xf numFmtId="0" fontId="7" fillId="0" borderId="8" xfId="8" applyFill="1" applyBorder="1" applyAlignment="1" applyProtection="1">
      <alignment horizontal="center" vertical="center" wrapText="1"/>
    </xf>
    <xf numFmtId="166" fontId="52" fillId="0" borderId="26" xfId="4" applyNumberFormat="1" applyFont="1" applyFill="1" applyBorder="1" applyAlignment="1">
      <alignment horizontal="left" vertical="center" wrapText="1"/>
    </xf>
    <xf numFmtId="166" fontId="52" fillId="0" borderId="26" xfId="4" applyNumberFormat="1" applyFont="1" applyFill="1" applyBorder="1" applyAlignment="1">
      <alignment horizontal="center" vertical="center" wrapText="1"/>
    </xf>
    <xf numFmtId="0" fontId="133" fillId="28" borderId="21" xfId="2" applyFont="1" applyFill="1" applyBorder="1" applyAlignment="1">
      <alignment horizontal="center" vertical="center" wrapText="1"/>
    </xf>
    <xf numFmtId="0" fontId="62" fillId="21" borderId="15" xfId="2" applyFont="1" applyFill="1" applyBorder="1" applyAlignment="1">
      <alignment vertical="center" wrapText="1"/>
    </xf>
    <xf numFmtId="0" fontId="133" fillId="28" borderId="18" xfId="2" applyFont="1" applyFill="1" applyBorder="1" applyAlignment="1">
      <alignment vertical="center" wrapText="1"/>
    </xf>
    <xf numFmtId="15" fontId="52" fillId="18" borderId="77" xfId="6" applyNumberFormat="1" applyFont="1" applyFill="1" applyBorder="1" applyAlignment="1">
      <alignment horizontal="center" vertical="center" wrapText="1"/>
    </xf>
    <xf numFmtId="0" fontId="111" fillId="18" borderId="21" xfId="6" applyFont="1" applyFill="1" applyBorder="1" applyAlignment="1">
      <alignment horizontal="left" vertical="center" wrapText="1"/>
    </xf>
    <xf numFmtId="15" fontId="52" fillId="18" borderId="21" xfId="6" applyNumberFormat="1" applyFont="1" applyFill="1" applyBorder="1" applyAlignment="1">
      <alignment horizontal="left" vertical="center" wrapText="1"/>
    </xf>
    <xf numFmtId="0" fontId="7" fillId="18" borderId="21" xfId="8" applyFill="1" applyBorder="1" applyAlignment="1" applyProtection="1">
      <alignment vertical="center" wrapText="1"/>
    </xf>
    <xf numFmtId="0" fontId="65" fillId="18" borderId="21" xfId="0" applyFont="1" applyFill="1" applyBorder="1" applyAlignment="1">
      <alignment vertical="center" wrapText="1"/>
    </xf>
    <xf numFmtId="0" fontId="38" fillId="0" borderId="8" xfId="0" applyFont="1" applyBorder="1" applyAlignment="1">
      <alignment horizontal="center" vertical="center" wrapText="1"/>
    </xf>
    <xf numFmtId="49" fontId="151" fillId="0" borderId="69" xfId="6" applyNumberFormat="1" applyFont="1" applyBorder="1" applyAlignment="1">
      <alignment horizontal="center" vertical="top" wrapText="1"/>
    </xf>
    <xf numFmtId="0" fontId="152" fillId="0" borderId="69" xfId="8" quotePrefix="1" applyFont="1" applyBorder="1" applyAlignment="1" applyProtection="1">
      <alignment horizontal="center" vertical="top" wrapText="1"/>
    </xf>
    <xf numFmtId="0" fontId="151" fillId="0" borderId="69" xfId="6" applyFont="1" applyBorder="1" applyAlignment="1">
      <alignment horizontal="left" vertical="top" wrapText="1"/>
    </xf>
    <xf numFmtId="0" fontId="142" fillId="0" borderId="7" xfId="8" applyFont="1" applyFill="1" applyBorder="1" applyAlignment="1" applyProtection="1">
      <alignment horizontal="center" vertical="center"/>
    </xf>
    <xf numFmtId="17" fontId="7" fillId="0" borderId="49" xfId="8" applyNumberFormat="1" applyFill="1" applyBorder="1" applyAlignment="1" applyProtection="1">
      <alignment horizontal="center" vertical="center" wrapText="1"/>
    </xf>
    <xf numFmtId="0" fontId="142" fillId="0" borderId="0" xfId="8" applyFont="1" applyFill="1" applyAlignment="1" applyProtection="1">
      <alignment horizontal="center" vertical="center" wrapText="1"/>
    </xf>
    <xf numFmtId="0" fontId="143" fillId="0" borderId="0" xfId="17" applyFont="1" applyFill="1" applyAlignment="1">
      <alignment horizontal="center" vertical="center" wrapText="1"/>
    </xf>
    <xf numFmtId="0" fontId="131" fillId="0" borderId="0" xfId="8" applyFont="1" applyFill="1" applyAlignment="1" applyProtection="1">
      <alignment horizontal="left" vertical="center" wrapText="1"/>
    </xf>
    <xf numFmtId="0" fontId="137" fillId="0" borderId="0" xfId="8" applyFont="1" applyFill="1" applyAlignment="1" applyProtection="1">
      <alignment horizontal="left" vertical="center" wrapText="1"/>
    </xf>
    <xf numFmtId="0" fontId="142" fillId="0" borderId="0" xfId="8" applyFont="1" applyFill="1" applyAlignment="1" applyProtection="1">
      <alignment horizontal="center" wrapText="1"/>
    </xf>
    <xf numFmtId="0" fontId="142" fillId="0" borderId="0" xfId="8" applyFont="1" applyFill="1" applyBorder="1" applyAlignment="1" applyProtection="1">
      <alignment horizontal="center" vertical="center" wrapText="1"/>
    </xf>
    <xf numFmtId="0" fontId="7" fillId="0" borderId="0" xfId="8" applyFill="1" applyAlignment="1" applyProtection="1">
      <alignment horizontal="center" vertical="center" wrapText="1"/>
    </xf>
    <xf numFmtId="0" fontId="142" fillId="0" borderId="50" xfId="8" applyFont="1" applyFill="1" applyBorder="1" applyAlignment="1" applyProtection="1">
      <alignment horizontal="center" vertical="center" wrapText="1"/>
    </xf>
    <xf numFmtId="0" fontId="144" fillId="0" borderId="50" xfId="17" applyFont="1" applyFill="1" applyBorder="1" applyAlignment="1">
      <alignment horizontal="center" vertical="center" wrapText="1"/>
    </xf>
    <xf numFmtId="0" fontId="144" fillId="0" borderId="50" xfId="17" applyFont="1" applyFill="1" applyBorder="1" applyAlignment="1">
      <alignment horizontal="center" vertical="center"/>
    </xf>
    <xf numFmtId="15" fontId="144" fillId="0" borderId="50" xfId="17" applyNumberFormat="1" applyFont="1" applyFill="1" applyBorder="1" applyAlignment="1">
      <alignment horizontal="center" vertical="center" wrapText="1"/>
    </xf>
    <xf numFmtId="0" fontId="144" fillId="0" borderId="50" xfId="17" applyFont="1" applyFill="1" applyBorder="1" applyAlignment="1">
      <alignment horizontal="left" vertical="center"/>
    </xf>
    <xf numFmtId="0" fontId="7" fillId="0" borderId="93" xfId="8" applyFill="1" applyBorder="1" applyAlignment="1" applyProtection="1">
      <alignment horizontal="center" vertical="top" wrapText="1"/>
    </xf>
    <xf numFmtId="0" fontId="129" fillId="0" borderId="50" xfId="17" quotePrefix="1" applyFont="1" applyFill="1" applyBorder="1" applyAlignment="1">
      <alignment horizontal="center" vertical="center" wrapText="1"/>
    </xf>
    <xf numFmtId="17" fontId="7" fillId="0" borderId="48" xfId="8" applyNumberFormat="1" applyFill="1" applyBorder="1" applyAlignment="1" applyProtection="1">
      <alignment horizontal="left" vertical="center" wrapText="1"/>
    </xf>
    <xf numFmtId="0" fontId="144" fillId="0" borderId="0" xfId="17" applyFont="1" applyFill="1" applyAlignment="1">
      <alignment horizontal="left" vertical="center" wrapText="1"/>
    </xf>
    <xf numFmtId="0" fontId="144" fillId="0" borderId="48" xfId="17" applyFont="1" applyFill="1" applyBorder="1" applyAlignment="1">
      <alignment horizontal="left" vertical="center" wrapText="1"/>
    </xf>
    <xf numFmtId="0" fontId="142" fillId="0" borderId="8" xfId="8" applyFont="1" applyFill="1" applyBorder="1" applyAlignment="1" applyProtection="1">
      <alignment horizontal="center" vertical="center"/>
    </xf>
    <xf numFmtId="0" fontId="142" fillId="0" borderId="0" xfId="8" applyFont="1" applyFill="1" applyAlignment="1" applyProtection="1">
      <alignment horizontal="left" vertical="center" wrapText="1"/>
    </xf>
    <xf numFmtId="0" fontId="7" fillId="0" borderId="50" xfId="8" applyFill="1" applyBorder="1" applyAlignment="1" applyProtection="1">
      <alignment horizontal="center" vertical="center" wrapText="1"/>
    </xf>
    <xf numFmtId="0" fontId="7" fillId="0" borderId="48" xfId="8" applyFill="1" applyBorder="1" applyAlignment="1" applyProtection="1">
      <alignment horizontal="center" vertical="center" wrapText="1"/>
    </xf>
    <xf numFmtId="0" fontId="7" fillId="0" borderId="49" xfId="8" applyFill="1" applyBorder="1" applyAlignment="1" applyProtection="1">
      <alignment vertical="center" wrapText="1"/>
    </xf>
    <xf numFmtId="0" fontId="137" fillId="0" borderId="3" xfId="20" applyFont="1" applyFill="1" applyBorder="1" applyAlignment="1" applyProtection="1">
      <alignment horizontal="center" vertical="center" wrapText="1"/>
    </xf>
    <xf numFmtId="0" fontId="143" fillId="0" borderId="49" xfId="17" applyFont="1" applyFill="1" applyBorder="1" applyAlignment="1">
      <alignment vertical="center" wrapText="1"/>
    </xf>
    <xf numFmtId="0" fontId="142" fillId="0" borderId="49" xfId="8" applyFont="1" applyFill="1" applyBorder="1" applyAlignment="1" applyProtection="1">
      <alignment vertical="center" wrapText="1"/>
    </xf>
    <xf numFmtId="0" fontId="143" fillId="0" borderId="0" xfId="17" applyFont="1" applyFill="1" applyAlignment="1">
      <alignment vertical="center" wrapText="1"/>
    </xf>
    <xf numFmtId="0" fontId="143" fillId="0" borderId="50" xfId="17" applyFont="1" applyFill="1" applyBorder="1" applyAlignment="1">
      <alignment horizontal="center" vertical="center" wrapText="1"/>
    </xf>
    <xf numFmtId="16" fontId="25" fillId="25" borderId="0" xfId="13" applyNumberFormat="1" applyFont="1" applyFill="1" applyAlignment="1">
      <alignment horizontal="left" vertical="top"/>
    </xf>
    <xf numFmtId="0" fontId="7" fillId="0" borderId="8" xfId="8" quotePrefix="1" applyFill="1" applyBorder="1" applyAlignment="1" applyProtection="1">
      <alignment horizontal="center" vertical="center" wrapText="1"/>
    </xf>
    <xf numFmtId="0" fontId="52" fillId="0" borderId="8" xfId="6" applyFont="1" applyFill="1" applyBorder="1" applyAlignment="1">
      <alignment horizontal="center" vertical="top" wrapText="1"/>
    </xf>
    <xf numFmtId="0" fontId="52" fillId="0" borderId="3" xfId="6" applyFont="1" applyFill="1" applyBorder="1" applyAlignment="1">
      <alignment horizontal="right" vertical="top" wrapText="1"/>
    </xf>
    <xf numFmtId="166" fontId="52" fillId="0" borderId="3" xfId="4" applyNumberFormat="1" applyFont="1" applyFill="1" applyBorder="1" applyAlignment="1">
      <alignment horizontal="center" vertical="top" wrapText="1"/>
    </xf>
    <xf numFmtId="0" fontId="52" fillId="0" borderId="3" xfId="6" quotePrefix="1" applyFont="1" applyFill="1" applyBorder="1" applyAlignment="1">
      <alignment horizontal="center" vertical="top"/>
    </xf>
    <xf numFmtId="0" fontId="52" fillId="0" borderId="8" xfId="6" quotePrefix="1" applyFont="1" applyFill="1" applyBorder="1" applyAlignment="1">
      <alignment horizontal="center" vertical="top" wrapText="1"/>
    </xf>
    <xf numFmtId="0" fontId="52" fillId="0" borderId="0" xfId="6" quotePrefix="1" applyFont="1" applyFill="1" applyAlignment="1">
      <alignment horizontal="left" vertical="top" wrapText="1"/>
    </xf>
    <xf numFmtId="0" fontId="67" fillId="0" borderId="7" xfId="8" applyFont="1" applyFill="1" applyBorder="1" applyAlignment="1" applyProtection="1">
      <alignment horizontal="center" vertical="top" wrapText="1"/>
    </xf>
    <xf numFmtId="49" fontId="52" fillId="0" borderId="67" xfId="6" applyNumberFormat="1" applyFont="1" applyBorder="1" applyAlignment="1">
      <alignment horizontal="center" vertical="top" wrapText="1"/>
    </xf>
    <xf numFmtId="0" fontId="153" fillId="4" borderId="8" xfId="0" applyFont="1" applyFill="1" applyBorder="1" applyAlignment="1">
      <alignment horizontal="center" vertical="center" wrapText="1"/>
    </xf>
    <xf numFmtId="0" fontId="28" fillId="4" borderId="7" xfId="0" applyFont="1" applyFill="1" applyBorder="1" applyAlignment="1">
      <alignment horizontal="center" vertical="center" wrapText="1"/>
    </xf>
    <xf numFmtId="0" fontId="131" fillId="4" borderId="8" xfId="0" applyFont="1" applyFill="1" applyBorder="1" applyAlignment="1">
      <alignment horizontal="center" vertical="center" wrapText="1"/>
    </xf>
    <xf numFmtId="0" fontId="133" fillId="2" borderId="0" xfId="0" applyFont="1" applyFill="1" applyAlignment="1">
      <alignment horizontal="center" vertical="center"/>
    </xf>
    <xf numFmtId="0" fontId="131" fillId="4" borderId="0" xfId="0" applyFont="1" applyFill="1" applyAlignment="1">
      <alignment horizontal="left" vertical="top" wrapText="1"/>
    </xf>
    <xf numFmtId="15" fontId="52" fillId="0" borderId="3" xfId="6" applyNumberFormat="1" applyFont="1" applyFill="1" applyBorder="1" applyAlignment="1">
      <alignment horizontal="center" vertical="top" wrapText="1"/>
    </xf>
    <xf numFmtId="0" fontId="67" fillId="0" borderId="3" xfId="8" quotePrefix="1" applyFont="1" applyFill="1" applyBorder="1" applyAlignment="1" applyProtection="1">
      <alignment horizontal="center" vertical="top" wrapText="1"/>
    </xf>
    <xf numFmtId="15" fontId="52" fillId="0" borderId="3" xfId="6" quotePrefix="1" applyNumberFormat="1" applyFont="1" applyFill="1" applyBorder="1" applyAlignment="1">
      <alignment horizontal="center" vertical="top" wrapText="1"/>
    </xf>
    <xf numFmtId="15" fontId="67" fillId="0" borderId="3" xfId="8" applyNumberFormat="1" applyFont="1" applyFill="1" applyBorder="1" applyAlignment="1" applyProtection="1">
      <alignment horizontal="center" vertical="top" wrapText="1"/>
    </xf>
    <xf numFmtId="0" fontId="52" fillId="0" borderId="3" xfId="6" quotePrefix="1" applyFont="1" applyFill="1" applyBorder="1" applyAlignment="1">
      <alignment horizontal="center" vertical="top" wrapText="1"/>
    </xf>
    <xf numFmtId="0" fontId="52" fillId="0" borderId="3" xfId="6" applyFont="1" applyFill="1" applyBorder="1" applyAlignment="1">
      <alignment horizontal="center" vertical="top" wrapText="1"/>
    </xf>
    <xf numFmtId="166" fontId="52" fillId="0" borderId="8" xfId="4" applyNumberFormat="1" applyFont="1" applyFill="1" applyBorder="1" applyAlignment="1">
      <alignment horizontal="right" vertical="top" wrapText="1"/>
    </xf>
    <xf numFmtId="0" fontId="154" fillId="0" borderId="1" xfId="22" applyFont="1" applyBorder="1" applyAlignment="1">
      <alignment horizontal="center" vertical="center" wrapText="1"/>
    </xf>
    <xf numFmtId="0" fontId="52" fillId="4" borderId="8" xfId="6" applyFont="1" applyFill="1" applyBorder="1" applyAlignment="1">
      <alignment horizontal="center" vertical="top" wrapText="1"/>
    </xf>
    <xf numFmtId="0" fontId="52" fillId="4" borderId="26" xfId="6" applyFont="1" applyFill="1" applyBorder="1" applyAlignment="1">
      <alignment horizontal="center" vertical="top" wrapText="1"/>
    </xf>
    <xf numFmtId="0" fontId="53" fillId="0" borderId="0" xfId="3" applyFont="1" applyAlignment="1">
      <alignment horizontal="center" vertical="top" wrapText="1"/>
    </xf>
    <xf numFmtId="0" fontId="57" fillId="0" borderId="1" xfId="2" applyFont="1" applyBorder="1" applyAlignment="1">
      <alignment horizontal="center" vertical="top" wrapText="1"/>
    </xf>
    <xf numFmtId="0" fontId="58" fillId="27" borderId="30" xfId="3" applyFont="1" applyFill="1" applyBorder="1" applyAlignment="1">
      <alignment horizontal="center" vertical="top" wrapText="1"/>
    </xf>
    <xf numFmtId="0" fontId="58" fillId="27" borderId="20" xfId="3" applyFont="1" applyFill="1" applyBorder="1" applyAlignment="1">
      <alignment horizontal="center" vertical="top" wrapText="1"/>
    </xf>
    <xf numFmtId="0" fontId="58" fillId="27" borderId="31" xfId="3" applyFont="1" applyFill="1" applyBorder="1" applyAlignment="1">
      <alignment horizontal="center" vertical="top" wrapText="1"/>
    </xf>
    <xf numFmtId="0" fontId="59" fillId="0" borderId="0" xfId="2" applyFont="1" applyAlignment="1">
      <alignment horizontal="center" vertical="center" wrapText="1"/>
    </xf>
    <xf numFmtId="0" fontId="62" fillId="8" borderId="17" xfId="2" applyFont="1" applyFill="1" applyBorder="1" applyAlignment="1">
      <alignment horizontal="center" vertical="top" wrapText="1"/>
    </xf>
    <xf numFmtId="0" fontId="62" fillId="8" borderId="18" xfId="2" applyFont="1" applyFill="1" applyBorder="1" applyAlignment="1">
      <alignment horizontal="center" vertical="top" wrapText="1"/>
    </xf>
    <xf numFmtId="0" fontId="65" fillId="0" borderId="18" xfId="9" applyFont="1" applyBorder="1" applyAlignment="1">
      <alignment horizontal="left" vertical="top" wrapText="1"/>
    </xf>
    <xf numFmtId="0" fontId="65" fillId="0" borderId="19" xfId="9" applyFont="1" applyBorder="1" applyAlignment="1">
      <alignment horizontal="left" vertical="top" wrapText="1"/>
    </xf>
    <xf numFmtId="0" fontId="52" fillId="0" borderId="8" xfId="6" applyFont="1" applyBorder="1" applyAlignment="1">
      <alignment horizontal="center" vertical="top" wrapText="1"/>
    </xf>
    <xf numFmtId="0" fontId="52" fillId="0" borderId="67" xfId="6" applyFont="1" applyBorder="1" applyAlignment="1">
      <alignment horizontal="center" vertical="top" wrapText="1"/>
    </xf>
    <xf numFmtId="0" fontId="52" fillId="0" borderId="67" xfId="6" quotePrefix="1" applyFont="1" applyBorder="1" applyAlignment="1">
      <alignment horizontal="center" vertical="top" wrapText="1"/>
    </xf>
    <xf numFmtId="0" fontId="62" fillId="5" borderId="12" xfId="2" applyFont="1" applyFill="1" applyBorder="1" applyAlignment="1">
      <alignment horizontal="center" vertical="top" wrapText="1"/>
    </xf>
    <xf numFmtId="0" fontId="62" fillId="5" borderId="13" xfId="2" applyFont="1" applyFill="1" applyBorder="1" applyAlignment="1">
      <alignment horizontal="center" vertical="top" wrapText="1"/>
    </xf>
    <xf numFmtId="0" fontId="65" fillId="0" borderId="13" xfId="9" applyFont="1" applyBorder="1" applyAlignment="1">
      <alignment horizontal="left" vertical="top" wrapText="1"/>
    </xf>
    <xf numFmtId="0" fontId="65" fillId="0" borderId="14" xfId="9" applyFont="1" applyBorder="1" applyAlignment="1">
      <alignment horizontal="left" vertical="top" wrapText="1"/>
    </xf>
    <xf numFmtId="0" fontId="62" fillId="7" borderId="15" xfId="2" applyFont="1" applyFill="1" applyBorder="1" applyAlignment="1">
      <alignment horizontal="center" vertical="top" wrapText="1"/>
    </xf>
    <xf numFmtId="0" fontId="62" fillId="7" borderId="0" xfId="2" applyFont="1" applyFill="1" applyAlignment="1">
      <alignment horizontal="center" vertical="top" wrapText="1"/>
    </xf>
    <xf numFmtId="0" fontId="65" fillId="0" borderId="0" xfId="9" applyFont="1" applyAlignment="1">
      <alignment horizontal="left" vertical="top" wrapText="1"/>
    </xf>
    <xf numFmtId="0" fontId="65" fillId="0" borderId="16" xfId="9" applyFont="1" applyBorder="1" applyAlignment="1">
      <alignment horizontal="left" vertical="top" wrapText="1"/>
    </xf>
    <xf numFmtId="0" fontId="52" fillId="4" borderId="7" xfId="6" applyFont="1" applyFill="1" applyBorder="1" applyAlignment="1">
      <alignment horizontal="center" vertical="top" wrapText="1"/>
    </xf>
    <xf numFmtId="0" fontId="53" fillId="4" borderId="103" xfId="5" applyFont="1" applyFill="1" applyBorder="1" applyAlignment="1">
      <alignment horizontal="left" vertical="top" wrapText="1"/>
    </xf>
    <xf numFmtId="0" fontId="52" fillId="0" borderId="8" xfId="6" applyFont="1" applyFill="1" applyBorder="1" applyAlignment="1">
      <alignment horizontal="center" vertical="top" wrapText="1"/>
    </xf>
    <xf numFmtId="0" fontId="62" fillId="5" borderId="8" xfId="0" applyFont="1" applyFill="1" applyBorder="1" applyAlignment="1">
      <alignment horizontal="center" vertical="top" wrapText="1"/>
    </xf>
    <xf numFmtId="0" fontId="52" fillId="0" borderId="0" xfId="6" applyFont="1" applyFill="1" applyBorder="1" applyAlignment="1">
      <alignment horizontal="center" vertical="top" wrapText="1"/>
    </xf>
    <xf numFmtId="0" fontId="82" fillId="0" borderId="0" xfId="0" applyFont="1" applyAlignment="1"/>
    <xf numFmtId="0" fontId="52" fillId="0" borderId="15" xfId="0" applyFont="1" applyFill="1" applyBorder="1" applyAlignment="1">
      <alignment horizontal="left" wrapText="1"/>
    </xf>
    <xf numFmtId="0" fontId="52" fillId="0" borderId="0" xfId="0" applyFont="1" applyFill="1" applyAlignment="1">
      <alignment horizontal="left" wrapText="1"/>
    </xf>
    <xf numFmtId="0" fontId="52" fillId="0" borderId="16" xfId="0" applyFont="1" applyFill="1" applyBorder="1" applyAlignment="1">
      <alignment horizontal="left" wrapText="1"/>
    </xf>
    <xf numFmtId="0" fontId="52" fillId="4" borderId="18" xfId="0" applyFont="1" applyFill="1" applyBorder="1" applyAlignment="1">
      <alignment horizontal="left" wrapText="1"/>
    </xf>
    <xf numFmtId="0" fontId="52" fillId="4" borderId="57" xfId="0" applyFont="1" applyFill="1" applyBorder="1" applyAlignment="1">
      <alignment horizontal="left" vertical="top" wrapText="1"/>
    </xf>
    <xf numFmtId="0" fontId="52" fillId="4" borderId="4" xfId="0" applyFont="1" applyFill="1" applyBorder="1" applyAlignment="1">
      <alignment horizontal="left" vertical="top" wrapText="1"/>
    </xf>
    <xf numFmtId="0" fontId="52" fillId="4" borderId="61" xfId="0" applyFont="1" applyFill="1" applyBorder="1" applyAlignment="1">
      <alignment horizontal="left" vertical="top" wrapText="1"/>
    </xf>
    <xf numFmtId="0" fontId="52" fillId="0" borderId="15" xfId="0" applyFont="1" applyBorder="1" applyAlignment="1">
      <alignment horizontal="left" vertical="top" wrapText="1"/>
    </xf>
    <xf numFmtId="0" fontId="52" fillId="0" borderId="0" xfId="0" applyFont="1" applyAlignment="1">
      <alignment horizontal="left" vertical="top" wrapText="1"/>
    </xf>
    <xf numFmtId="0" fontId="52" fillId="0" borderId="16" xfId="0" applyFont="1" applyBorder="1" applyAlignment="1">
      <alignment horizontal="left" vertical="top" wrapText="1"/>
    </xf>
    <xf numFmtId="0" fontId="52" fillId="0" borderId="17" xfId="0" applyFont="1" applyBorder="1" applyAlignment="1">
      <alignment vertical="top" wrapText="1"/>
    </xf>
    <xf numFmtId="0" fontId="52" fillId="0" borderId="18" xfId="0" applyFont="1" applyBorder="1" applyAlignment="1">
      <alignment vertical="top" wrapText="1"/>
    </xf>
    <xf numFmtId="0" fontId="52" fillId="0" borderId="19" xfId="0" applyFont="1" applyBorder="1" applyAlignment="1">
      <alignment vertical="top" wrapText="1"/>
    </xf>
    <xf numFmtId="0" fontId="52" fillId="4" borderId="57" xfId="0" applyFont="1" applyFill="1" applyBorder="1" applyAlignment="1">
      <alignment horizontal="left" wrapText="1"/>
    </xf>
    <xf numFmtId="0" fontId="52" fillId="4" borderId="4" xfId="0" applyFont="1" applyFill="1" applyBorder="1" applyAlignment="1">
      <alignment horizontal="left" wrapText="1"/>
    </xf>
    <xf numFmtId="0" fontId="52" fillId="4" borderId="61" xfId="0" applyFont="1" applyFill="1" applyBorder="1" applyAlignment="1">
      <alignment horizontal="left" wrapText="1"/>
    </xf>
    <xf numFmtId="0" fontId="80" fillId="4" borderId="0" xfId="0" applyFont="1" applyFill="1" applyAlignment="1">
      <alignment horizontal="left" wrapText="1"/>
    </xf>
    <xf numFmtId="0" fontId="80" fillId="4" borderId="16" xfId="0" applyFont="1" applyFill="1" applyBorder="1" applyAlignment="1">
      <alignment horizontal="left" wrapText="1"/>
    </xf>
    <xf numFmtId="0" fontId="52" fillId="4" borderId="0" xfId="0" applyFont="1" applyFill="1" applyAlignment="1">
      <alignment horizontal="left" wrapText="1"/>
    </xf>
    <xf numFmtId="0" fontId="52" fillId="4" borderId="0" xfId="0" applyFont="1" applyFill="1" applyAlignment="1">
      <alignment horizontal="left" vertical="top" wrapText="1"/>
    </xf>
    <xf numFmtId="0" fontId="77" fillId="0" borderId="0" xfId="0" applyFont="1" applyAlignment="1">
      <alignment horizontal="left" vertical="top" wrapText="1"/>
    </xf>
    <xf numFmtId="15" fontId="52" fillId="0" borderId="27" xfId="0" applyNumberFormat="1" applyFont="1" applyBorder="1" applyAlignment="1">
      <alignment horizontal="center" vertical="center" wrapText="1"/>
    </xf>
    <xf numFmtId="0" fontId="52" fillId="0" borderId="0" xfId="0" applyFont="1" applyAlignment="1">
      <alignment horizontal="left" wrapText="1"/>
    </xf>
    <xf numFmtId="15" fontId="52" fillId="0" borderId="27" xfId="0" applyNumberFormat="1" applyFont="1" applyFill="1" applyBorder="1" applyAlignment="1">
      <alignment horizontal="center" vertical="center" wrapText="1"/>
    </xf>
    <xf numFmtId="49" fontId="62" fillId="2" borderId="7" xfId="2" applyNumberFormat="1" applyFont="1" applyFill="1" applyBorder="1" applyAlignment="1">
      <alignment horizontal="left" vertical="center" wrapText="1"/>
    </xf>
    <xf numFmtId="0" fontId="52" fillId="12" borderId="3" xfId="2" applyFont="1" applyFill="1" applyBorder="1" applyAlignment="1">
      <alignment horizontal="center" vertical="center" wrapText="1"/>
    </xf>
    <xf numFmtId="0" fontId="52" fillId="12" borderId="7" xfId="2" applyFont="1" applyFill="1" applyBorder="1" applyAlignment="1">
      <alignment horizontal="center" vertical="center" wrapText="1"/>
    </xf>
    <xf numFmtId="169" fontId="52" fillId="0" borderId="3" xfId="15" applyNumberFormat="1" applyFont="1" applyBorder="1" applyAlignment="1">
      <alignment horizontal="center" vertical="center"/>
    </xf>
    <xf numFmtId="169" fontId="52" fillId="0" borderId="7" xfId="15" applyNumberFormat="1" applyFont="1" applyBorder="1" applyAlignment="1">
      <alignment horizontal="center" vertical="center"/>
    </xf>
    <xf numFmtId="0" fontId="67" fillId="0" borderId="3" xfId="8" applyFont="1" applyBorder="1" applyAlignment="1" applyProtection="1">
      <alignment horizontal="center" vertical="center"/>
    </xf>
    <xf numFmtId="0" fontId="67" fillId="0" borderId="7" xfId="8" applyFont="1" applyBorder="1" applyAlignment="1" applyProtection="1">
      <alignment horizontal="center" vertical="center"/>
    </xf>
    <xf numFmtId="0" fontId="52" fillId="0" borderId="3" xfId="5" quotePrefix="1" applyFont="1" applyBorder="1" applyAlignment="1">
      <alignment horizontal="center" vertical="center"/>
    </xf>
    <xf numFmtId="0" fontId="52" fillId="0" borderId="7" xfId="5" quotePrefix="1" applyFont="1" applyBorder="1" applyAlignment="1">
      <alignment horizontal="center" vertical="center"/>
    </xf>
    <xf numFmtId="0" fontId="67" fillId="0" borderId="3" xfId="8" quotePrefix="1" applyFont="1" applyBorder="1" applyAlignment="1" applyProtection="1">
      <alignment horizontal="center" vertical="center" wrapText="1"/>
    </xf>
    <xf numFmtId="0" fontId="67" fillId="0" borderId="7" xfId="8" quotePrefix="1" applyFont="1" applyBorder="1" applyAlignment="1" applyProtection="1">
      <alignment horizontal="center" vertical="center" wrapText="1"/>
    </xf>
    <xf numFmtId="0" fontId="64" fillId="0" borderId="0" xfId="6" applyFont="1" applyAlignment="1">
      <alignment horizontal="center" vertical="center" wrapText="1"/>
    </xf>
    <xf numFmtId="0" fontId="52" fillId="0" borderId="3" xfId="10" applyFont="1" applyBorder="1" applyAlignment="1">
      <alignment horizontal="left" vertical="center" wrapText="1"/>
    </xf>
    <xf numFmtId="0" fontId="52" fillId="0" borderId="7" xfId="10" applyFont="1" applyBorder="1" applyAlignment="1">
      <alignment horizontal="left" vertical="center" wrapText="1"/>
    </xf>
    <xf numFmtId="0" fontId="52" fillId="0" borderId="3" xfId="2" applyFont="1" applyBorder="1" applyAlignment="1">
      <alignment horizontal="center" vertical="center" wrapText="1"/>
    </xf>
    <xf numFmtId="0" fontId="52" fillId="0" borderId="7" xfId="2" applyFont="1" applyBorder="1" applyAlignment="1">
      <alignment horizontal="center" vertical="center" wrapText="1"/>
    </xf>
    <xf numFmtId="49" fontId="53" fillId="0" borderId="0" xfId="2" applyNumberFormat="1" applyFont="1" applyAlignment="1">
      <alignment horizontal="center" vertical="center" wrapText="1"/>
    </xf>
    <xf numFmtId="15" fontId="52" fillId="0" borderId="30" xfId="0" applyNumberFormat="1" applyFont="1" applyBorder="1" applyAlignment="1">
      <alignment horizontal="center" vertical="center" wrapText="1"/>
    </xf>
    <xf numFmtId="15" fontId="52" fillId="0" borderId="20" xfId="0" applyNumberFormat="1" applyFont="1" applyBorder="1" applyAlignment="1">
      <alignment horizontal="center" vertical="center" wrapText="1"/>
    </xf>
    <xf numFmtId="15" fontId="52" fillId="0" borderId="31" xfId="0" applyNumberFormat="1" applyFont="1" applyBorder="1" applyAlignment="1">
      <alignment horizontal="center" vertical="center" wrapText="1"/>
    </xf>
    <xf numFmtId="49" fontId="53" fillId="0" borderId="3" xfId="2" applyNumberFormat="1" applyFont="1" applyBorder="1" applyAlignment="1">
      <alignment horizontal="center" vertical="center"/>
    </xf>
    <xf numFmtId="49" fontId="53" fillId="0" borderId="0" xfId="2" applyNumberFormat="1" applyFont="1" applyAlignment="1">
      <alignment horizontal="center" vertical="center"/>
    </xf>
    <xf numFmtId="49" fontId="53" fillId="0" borderId="7" xfId="2" applyNumberFormat="1" applyFont="1" applyBorder="1" applyAlignment="1">
      <alignment horizontal="center" vertical="center"/>
    </xf>
    <xf numFmtId="0" fontId="52" fillId="12" borderId="0" xfId="2" applyFont="1" applyFill="1" applyAlignment="1">
      <alignment horizontal="left" vertical="center" wrapText="1"/>
    </xf>
    <xf numFmtId="0" fontId="52" fillId="12" borderId="7" xfId="2" applyFont="1" applyFill="1" applyBorder="1" applyAlignment="1">
      <alignment horizontal="left" vertical="center" wrapText="1"/>
    </xf>
    <xf numFmtId="0" fontId="64" fillId="0" borderId="0" xfId="2" applyFont="1" applyAlignment="1">
      <alignment horizontal="center" vertical="center" wrapText="1"/>
    </xf>
    <xf numFmtId="0" fontId="52" fillId="12" borderId="3" xfId="2" applyFont="1" applyFill="1" applyBorder="1" applyAlignment="1">
      <alignment horizontal="left" vertical="center" wrapText="1"/>
    </xf>
    <xf numFmtId="0" fontId="52" fillId="0" borderId="3" xfId="2" applyFont="1" applyBorder="1" applyAlignment="1">
      <alignment horizontal="left" vertical="center" wrapText="1"/>
    </xf>
    <xf numFmtId="0" fontId="52" fillId="0" borderId="7" xfId="2" applyFont="1" applyBorder="1" applyAlignment="1">
      <alignment horizontal="left" vertical="center" wrapText="1"/>
    </xf>
    <xf numFmtId="0" fontId="52" fillId="12" borderId="3" xfId="2" applyFont="1" applyFill="1" applyBorder="1" applyAlignment="1">
      <alignment horizontal="center" vertical="center"/>
    </xf>
    <xf numFmtId="0" fontId="52" fillId="12" borderId="7" xfId="2" applyFont="1" applyFill="1" applyBorder="1" applyAlignment="1">
      <alignment horizontal="center" vertical="center"/>
    </xf>
    <xf numFmtId="49" fontId="53" fillId="0" borderId="8" xfId="2" applyNumberFormat="1" applyFont="1" applyBorder="1" applyAlignment="1">
      <alignment horizontal="center" vertical="center"/>
    </xf>
    <xf numFmtId="49" fontId="53" fillId="0" borderId="28" xfId="2" applyNumberFormat="1" applyFont="1" applyBorder="1" applyAlignment="1">
      <alignment horizontal="center" vertical="center"/>
    </xf>
    <xf numFmtId="0" fontId="52" fillId="0" borderId="28" xfId="2" applyFont="1" applyBorder="1" applyAlignment="1">
      <alignment horizontal="left" vertical="center"/>
    </xf>
    <xf numFmtId="0" fontId="52" fillId="0" borderId="0" xfId="2" applyFont="1" applyAlignment="1">
      <alignment horizontal="left" vertical="center"/>
    </xf>
    <xf numFmtId="0" fontId="52" fillId="0" borderId="7" xfId="2" applyFont="1" applyBorder="1" applyAlignment="1">
      <alignment horizontal="left" vertical="center"/>
    </xf>
    <xf numFmtId="0" fontId="52" fillId="0" borderId="28" xfId="2" applyFont="1" applyBorder="1" applyAlignment="1">
      <alignment horizontal="center" vertical="center" wrapText="1"/>
    </xf>
    <xf numFmtId="0" fontId="52" fillId="12" borderId="28" xfId="10" applyFont="1" applyFill="1" applyBorder="1" applyAlignment="1">
      <alignment horizontal="center" vertical="center" wrapText="1"/>
    </xf>
    <xf numFmtId="0" fontId="52" fillId="12" borderId="7" xfId="10" applyFont="1" applyFill="1" applyBorder="1" applyAlignment="1">
      <alignment horizontal="center" vertical="center" wrapText="1"/>
    </xf>
    <xf numFmtId="0" fontId="52" fillId="12" borderId="28" xfId="2" applyFont="1" applyFill="1" applyBorder="1" applyAlignment="1">
      <alignment horizontal="center" vertical="center"/>
    </xf>
    <xf numFmtId="0" fontId="52" fillId="0" borderId="3" xfId="2" applyFont="1" applyBorder="1" applyAlignment="1">
      <alignment horizontal="left" vertical="center"/>
    </xf>
    <xf numFmtId="49" fontId="53" fillId="0" borderId="22" xfId="2" applyNumberFormat="1" applyFont="1" applyBorder="1" applyAlignment="1">
      <alignment horizontal="center" vertical="center"/>
    </xf>
    <xf numFmtId="0" fontId="52" fillId="0" borderId="22" xfId="10" applyFont="1" applyBorder="1" applyAlignment="1">
      <alignment horizontal="left" vertical="center" wrapText="1"/>
    </xf>
    <xf numFmtId="0" fontId="52" fillId="12" borderId="55" xfId="2" applyFont="1" applyFill="1" applyBorder="1" applyAlignment="1">
      <alignment horizontal="center" vertical="center" wrapText="1"/>
    </xf>
    <xf numFmtId="0" fontId="52" fillId="12" borderId="71" xfId="2" applyFont="1" applyFill="1" applyBorder="1" applyAlignment="1">
      <alignment horizontal="center" vertical="center" wrapText="1"/>
    </xf>
    <xf numFmtId="0" fontId="52" fillId="12" borderId="56" xfId="2" applyFont="1" applyFill="1" applyBorder="1" applyAlignment="1">
      <alignment horizontal="center" vertical="center" wrapText="1"/>
    </xf>
    <xf numFmtId="0" fontId="64" fillId="0" borderId="0" xfId="2" applyFont="1" applyAlignment="1">
      <alignment horizontal="center" vertical="center"/>
    </xf>
    <xf numFmtId="0" fontId="52" fillId="0" borderId="8" xfId="10" applyFont="1" applyBorder="1" applyAlignment="1">
      <alignment horizontal="left" vertical="center" wrapText="1"/>
    </xf>
    <xf numFmtId="15" fontId="52" fillId="0" borderId="30" xfId="0" applyNumberFormat="1" applyFont="1" applyFill="1" applyBorder="1" applyAlignment="1">
      <alignment horizontal="center" vertical="center" wrapText="1"/>
    </xf>
    <xf numFmtId="15" fontId="52" fillId="0" borderId="20" xfId="0" applyNumberFormat="1" applyFont="1" applyFill="1" applyBorder="1" applyAlignment="1">
      <alignment horizontal="center" vertical="center" wrapText="1"/>
    </xf>
    <xf numFmtId="15" fontId="52" fillId="0" borderId="31" xfId="0" applyNumberFormat="1" applyFont="1" applyFill="1" applyBorder="1" applyAlignment="1">
      <alignment horizontal="center" vertical="center" wrapText="1"/>
    </xf>
    <xf numFmtId="0" fontId="64" fillId="4" borderId="0" xfId="2" applyFont="1" applyFill="1" applyAlignment="1">
      <alignment horizontal="center" vertical="center"/>
    </xf>
    <xf numFmtId="49" fontId="53" fillId="0" borderId="3" xfId="2" applyNumberFormat="1" applyFont="1" applyBorder="1" applyAlignment="1">
      <alignment horizontal="center" vertical="center" wrapText="1"/>
    </xf>
    <xf numFmtId="49" fontId="53" fillId="0" borderId="7" xfId="2" applyNumberFormat="1" applyFont="1" applyBorder="1" applyAlignment="1">
      <alignment horizontal="center" vertical="center" wrapText="1"/>
    </xf>
    <xf numFmtId="0" fontId="53" fillId="0" borderId="8" xfId="2" applyFont="1" applyBorder="1" applyAlignment="1">
      <alignment horizontal="center" vertical="center"/>
    </xf>
    <xf numFmtId="0" fontId="64" fillId="0" borderId="0" xfId="2" applyFont="1" applyFill="1" applyAlignment="1">
      <alignment horizontal="center" vertical="center"/>
    </xf>
    <xf numFmtId="0" fontId="52" fillId="12" borderId="55" xfId="2" applyFont="1" applyFill="1" applyBorder="1" applyAlignment="1">
      <alignment horizontal="left" vertical="center" wrapText="1"/>
    </xf>
    <xf numFmtId="0" fontId="52" fillId="12" borderId="56" xfId="2" applyFont="1" applyFill="1" applyBorder="1" applyAlignment="1">
      <alignment horizontal="left" vertical="center" wrapText="1"/>
    </xf>
    <xf numFmtId="0" fontId="52" fillId="0" borderId="0" xfId="2" applyFont="1" applyAlignment="1">
      <alignment horizontal="left" vertical="center" wrapText="1"/>
    </xf>
    <xf numFmtId="0" fontId="75" fillId="0" borderId="0" xfId="2" applyFont="1" applyAlignment="1">
      <alignment horizontal="center" vertical="center"/>
    </xf>
    <xf numFmtId="0" fontId="62" fillId="22" borderId="50" xfId="5" applyFont="1" applyFill="1" applyBorder="1" applyAlignment="1">
      <alignment horizontal="center" vertical="center" wrapText="1"/>
    </xf>
    <xf numFmtId="0" fontId="62" fillId="22" borderId="48" xfId="5" applyFont="1" applyFill="1" applyBorder="1" applyAlignment="1">
      <alignment horizontal="center" vertical="center" wrapText="1"/>
    </xf>
    <xf numFmtId="0" fontId="62" fillId="22" borderId="49" xfId="5" applyFont="1" applyFill="1" applyBorder="1" applyAlignment="1">
      <alignment horizontal="center" vertical="center" wrapText="1"/>
    </xf>
    <xf numFmtId="15" fontId="52" fillId="0" borderId="47" xfId="0" applyNumberFormat="1" applyFont="1" applyBorder="1" applyAlignment="1">
      <alignment horizontal="center" vertical="center" wrapText="1"/>
    </xf>
    <xf numFmtId="0" fontId="54" fillId="0" borderId="34" xfId="2" applyFont="1" applyBorder="1" applyAlignment="1">
      <alignment horizontal="left" vertical="center" wrapText="1"/>
    </xf>
    <xf numFmtId="0" fontId="54" fillId="0" borderId="38" xfId="2" applyFont="1" applyBorder="1" applyAlignment="1">
      <alignment horizontal="left" vertical="center" wrapText="1"/>
    </xf>
    <xf numFmtId="0" fontId="86" fillId="2" borderId="0" xfId="5" applyFont="1" applyFill="1" applyAlignment="1">
      <alignment horizontal="left" vertical="center" wrapText="1"/>
    </xf>
    <xf numFmtId="0" fontId="86" fillId="2" borderId="0" xfId="5" applyFont="1" applyFill="1" applyAlignment="1">
      <alignment horizontal="left" vertical="center"/>
    </xf>
    <xf numFmtId="0" fontId="89" fillId="14" borderId="0" xfId="5" applyFont="1" applyFill="1" applyAlignment="1">
      <alignment horizontal="left" vertical="center" wrapText="1"/>
    </xf>
    <xf numFmtId="0" fontId="89" fillId="14" borderId="0" xfId="0" applyFont="1" applyFill="1" applyAlignment="1">
      <alignment horizontal="left" vertical="center" wrapText="1"/>
    </xf>
    <xf numFmtId="0" fontId="77" fillId="0" borderId="34" xfId="9" applyFont="1" applyBorder="1" applyAlignment="1">
      <alignment horizontal="left" vertical="center" wrapText="1"/>
    </xf>
    <xf numFmtId="0" fontId="77" fillId="0" borderId="38" xfId="9" applyFont="1" applyBorder="1" applyAlignment="1">
      <alignment horizontal="left" vertical="center" wrapText="1"/>
    </xf>
    <xf numFmtId="0" fontId="77" fillId="0" borderId="36" xfId="9" applyFont="1" applyBorder="1" applyAlignment="1">
      <alignment horizontal="left" vertical="center" wrapText="1"/>
    </xf>
    <xf numFmtId="0" fontId="77" fillId="0" borderId="37" xfId="9" applyFont="1" applyBorder="1" applyAlignment="1">
      <alignment horizontal="left" vertical="center" wrapText="1"/>
    </xf>
    <xf numFmtId="0" fontId="60" fillId="0" borderId="107" xfId="6" quotePrefix="1" applyFont="1" applyBorder="1" applyAlignment="1">
      <alignment horizontal="left" vertical="center" wrapText="1"/>
    </xf>
    <xf numFmtId="0" fontId="60" fillId="0" borderId="108" xfId="6" quotePrefix="1" applyFont="1" applyBorder="1" applyAlignment="1">
      <alignment horizontal="left" vertical="center" wrapText="1"/>
    </xf>
    <xf numFmtId="0" fontId="60" fillId="0" borderId="109" xfId="6" quotePrefix="1" applyFont="1" applyBorder="1" applyAlignment="1">
      <alignment horizontal="left" vertical="center" wrapText="1"/>
    </xf>
    <xf numFmtId="0" fontId="122" fillId="0" borderId="104" xfId="2" applyFont="1" applyBorder="1" applyAlignment="1">
      <alignment horizontal="center" vertical="center" wrapText="1"/>
    </xf>
    <xf numFmtId="0" fontId="122" fillId="0" borderId="105" xfId="2" applyFont="1" applyBorder="1" applyAlignment="1">
      <alignment horizontal="center" vertical="center" wrapText="1"/>
    </xf>
    <xf numFmtId="0" fontId="122" fillId="0" borderId="106" xfId="2" applyFont="1" applyBorder="1" applyAlignment="1">
      <alignment horizontal="center" vertical="center" wrapText="1"/>
    </xf>
    <xf numFmtId="0" fontId="86" fillId="2" borderId="4" xfId="5" applyFont="1" applyFill="1" applyBorder="1" applyAlignment="1">
      <alignment horizontal="left" vertical="center"/>
    </xf>
    <xf numFmtId="0" fontId="53" fillId="0" borderId="0" xfId="3" applyFont="1" applyAlignment="1">
      <alignment horizontal="center" vertical="center" wrapText="1"/>
    </xf>
    <xf numFmtId="0" fontId="53" fillId="0" borderId="0" xfId="3" applyFont="1" applyAlignment="1">
      <alignment horizontal="right" vertical="center" wrapText="1"/>
    </xf>
    <xf numFmtId="0" fontId="64" fillId="4" borderId="7" xfId="2" applyFont="1" applyFill="1" applyBorder="1" applyAlignment="1">
      <alignment horizontal="center" vertical="center" wrapText="1"/>
    </xf>
    <xf numFmtId="0" fontId="62" fillId="18" borderId="0" xfId="0" applyFont="1" applyFill="1" applyAlignment="1">
      <alignment horizontal="center" vertical="center" wrapText="1"/>
    </xf>
    <xf numFmtId="0" fontId="52" fillId="18" borderId="21" xfId="6" applyFont="1" applyFill="1" applyBorder="1" applyAlignment="1">
      <alignment horizontal="center" vertical="center" wrapText="1"/>
    </xf>
    <xf numFmtId="0" fontId="107" fillId="2" borderId="0" xfId="5" applyFont="1" applyFill="1" applyAlignment="1">
      <alignment horizontal="left" vertical="center" wrapText="1"/>
    </xf>
    <xf numFmtId="0" fontId="110" fillId="0" borderId="0" xfId="0" applyFont="1" applyAlignment="1">
      <alignment vertical="center" wrapText="1"/>
    </xf>
    <xf numFmtId="0" fontId="62" fillId="5" borderId="78" xfId="0" applyFont="1" applyFill="1" applyBorder="1" applyAlignment="1">
      <alignment horizontal="left" vertical="center"/>
    </xf>
    <xf numFmtId="0" fontId="77" fillId="0" borderId="79" xfId="0" applyFont="1" applyBorder="1" applyAlignment="1">
      <alignment horizontal="left" vertical="center"/>
    </xf>
    <xf numFmtId="0" fontId="77" fillId="0" borderId="80" xfId="0" applyFont="1" applyBorder="1" applyAlignment="1">
      <alignment horizontal="left" vertical="center"/>
    </xf>
    <xf numFmtId="0" fontId="86" fillId="24" borderId="0" xfId="6" applyFont="1" applyFill="1" applyAlignment="1">
      <alignment horizontal="left" vertical="center" wrapText="1"/>
    </xf>
    <xf numFmtId="0" fontId="90" fillId="0" borderId="0" xfId="0" applyFont="1" applyAlignment="1">
      <alignment vertical="center" wrapText="1"/>
    </xf>
    <xf numFmtId="0" fontId="52" fillId="0" borderId="81" xfId="0" applyFont="1" applyBorder="1" applyAlignment="1">
      <alignment horizontal="left" vertical="top" wrapText="1"/>
    </xf>
    <xf numFmtId="0" fontId="54" fillId="0" borderId="20" xfId="0" applyFont="1" applyBorder="1" applyAlignment="1">
      <alignment horizontal="left" vertical="top" wrapText="1"/>
    </xf>
    <xf numFmtId="0" fontId="54" fillId="0" borderId="82" xfId="0" applyFont="1" applyBorder="1" applyAlignment="1">
      <alignment horizontal="left" vertical="top" wrapText="1"/>
    </xf>
    <xf numFmtId="0" fontId="65" fillId="0" borderId="18" xfId="9" applyFont="1" applyFill="1" applyBorder="1" applyAlignment="1">
      <alignment horizontal="left" vertical="center" wrapText="1"/>
    </xf>
    <xf numFmtId="0" fontId="65" fillId="0" borderId="19" xfId="9" applyFont="1" applyFill="1" applyBorder="1" applyAlignment="1">
      <alignment horizontal="left" vertical="center" wrapText="1"/>
    </xf>
    <xf numFmtId="0" fontId="52" fillId="0" borderId="23" xfId="6" applyFont="1" applyFill="1" applyBorder="1" applyAlignment="1">
      <alignment horizontal="center" vertical="center" wrapText="1"/>
    </xf>
    <xf numFmtId="0" fontId="65" fillId="0" borderId="0" xfId="9" applyFont="1" applyAlignment="1">
      <alignment horizontal="left" vertical="center" wrapText="1"/>
    </xf>
    <xf numFmtId="0" fontId="65" fillId="0" borderId="16" xfId="9" applyFont="1" applyBorder="1" applyAlignment="1">
      <alignment horizontal="left" vertical="center" wrapText="1"/>
    </xf>
    <xf numFmtId="0" fontId="65" fillId="0" borderId="0" xfId="9" applyFont="1" applyBorder="1" applyAlignment="1">
      <alignment horizontal="left" vertical="center" wrapText="1"/>
    </xf>
    <xf numFmtId="0" fontId="52" fillId="26" borderId="0" xfId="6" applyFont="1" applyFill="1" applyAlignment="1">
      <alignment horizontal="left" vertical="center" wrapText="1"/>
    </xf>
    <xf numFmtId="0" fontId="77" fillId="26" borderId="0" xfId="0" applyFont="1" applyFill="1" applyAlignment="1">
      <alignment horizontal="left" vertical="center" wrapText="1"/>
    </xf>
    <xf numFmtId="0" fontId="69" fillId="0" borderId="51" xfId="8" applyFont="1" applyBorder="1" applyAlignment="1" applyProtection="1">
      <alignment vertical="center" wrapText="1"/>
    </xf>
    <xf numFmtId="0" fontId="69" fillId="0" borderId="52" xfId="8" applyFont="1" applyBorder="1" applyAlignment="1" applyProtection="1">
      <alignment vertical="center" wrapText="1"/>
    </xf>
    <xf numFmtId="0" fontId="69" fillId="0" borderId="53" xfId="8" applyFont="1" applyBorder="1" applyAlignment="1" applyProtection="1">
      <alignment vertical="center" wrapText="1"/>
    </xf>
    <xf numFmtId="1" fontId="52" fillId="4" borderId="0" xfId="2" quotePrefix="1" applyNumberFormat="1" applyFont="1" applyFill="1" applyAlignment="1">
      <alignment horizontal="left" vertical="center"/>
    </xf>
    <xf numFmtId="1" fontId="52" fillId="4" borderId="16" xfId="2" quotePrefix="1" applyNumberFormat="1" applyFont="1" applyFill="1" applyBorder="1" applyAlignment="1">
      <alignment horizontal="left" vertical="center"/>
    </xf>
    <xf numFmtId="0" fontId="52" fillId="18" borderId="83" xfId="0" applyFont="1" applyFill="1" applyBorder="1" applyAlignment="1">
      <alignment horizontal="left" vertical="top" wrapText="1"/>
    </xf>
    <xf numFmtId="0" fontId="54" fillId="0" borderId="84" xfId="0" applyFont="1" applyBorder="1" applyAlignment="1">
      <alignment horizontal="left" vertical="top" wrapText="1"/>
    </xf>
    <xf numFmtId="0" fontId="54" fillId="0" borderId="85" xfId="0" applyFont="1" applyBorder="1" applyAlignment="1">
      <alignment horizontal="left" vertical="top" wrapText="1"/>
    </xf>
    <xf numFmtId="0" fontId="52" fillId="18" borderId="0" xfId="6" applyFont="1" applyFill="1" applyAlignment="1">
      <alignment horizontal="center" vertical="center" wrapText="1"/>
    </xf>
    <xf numFmtId="0" fontId="52" fillId="0" borderId="83" xfId="0" applyFont="1" applyBorder="1" applyAlignment="1">
      <alignment horizontal="left" vertical="top" wrapText="1"/>
    </xf>
    <xf numFmtId="0" fontId="62" fillId="21" borderId="78" xfId="2" applyFont="1" applyFill="1" applyBorder="1" applyAlignment="1">
      <alignment vertical="center" wrapText="1"/>
    </xf>
    <xf numFmtId="0" fontId="77" fillId="0" borderId="79" xfId="0" applyFont="1" applyBorder="1" applyAlignment="1">
      <alignment vertical="center" wrapText="1"/>
    </xf>
    <xf numFmtId="0" fontId="77" fillId="0" borderId="80" xfId="0" applyFont="1" applyBorder="1" applyAlignment="1">
      <alignment vertical="center" wrapText="1"/>
    </xf>
    <xf numFmtId="0" fontId="52" fillId="0" borderId="23" xfId="6" applyFont="1" applyBorder="1" applyAlignment="1">
      <alignment horizontal="center" vertical="center" wrapText="1"/>
    </xf>
    <xf numFmtId="0" fontId="107" fillId="2" borderId="6" xfId="5" applyFont="1" applyFill="1" applyBorder="1" applyAlignment="1">
      <alignment horizontal="left" vertical="center" wrapText="1"/>
    </xf>
    <xf numFmtId="0" fontId="107" fillId="2" borderId="24" xfId="5" applyFont="1" applyFill="1" applyBorder="1" applyAlignment="1">
      <alignment horizontal="left" vertical="center" wrapText="1"/>
    </xf>
    <xf numFmtId="0" fontId="71" fillId="0" borderId="22" xfId="0" applyFont="1" applyBorder="1" applyAlignment="1">
      <alignment horizontal="left" vertical="center" wrapText="1"/>
    </xf>
    <xf numFmtId="0" fontId="107" fillId="2" borderId="0" xfId="6" applyFont="1" applyFill="1" applyAlignment="1">
      <alignment horizontal="left" vertical="center" wrapText="1"/>
    </xf>
    <xf numFmtId="0" fontId="62" fillId="3" borderId="25" xfId="5" applyFont="1" applyFill="1" applyBorder="1" applyAlignment="1">
      <alignment horizontal="center" vertical="center" wrapText="1"/>
    </xf>
    <xf numFmtId="0" fontId="77" fillId="0" borderId="25" xfId="0" applyFont="1" applyBorder="1" applyAlignment="1">
      <alignment horizontal="center" vertical="center" wrapText="1"/>
    </xf>
    <xf numFmtId="0" fontId="107" fillId="2" borderId="25" xfId="5" applyFont="1" applyFill="1" applyBorder="1" applyAlignment="1">
      <alignment horizontal="left" vertical="center" wrapText="1"/>
    </xf>
    <xf numFmtId="0" fontId="75" fillId="0" borderId="0" xfId="3" applyFont="1" applyAlignment="1">
      <alignment horizontal="center" vertical="center" wrapText="1"/>
    </xf>
    <xf numFmtId="0" fontId="107" fillId="2" borderId="0" xfId="6" applyFont="1" applyFill="1" applyAlignment="1">
      <alignment vertical="center" wrapText="1"/>
    </xf>
    <xf numFmtId="0" fontId="86" fillId="3" borderId="0" xfId="2" applyFont="1" applyFill="1" applyAlignment="1">
      <alignment horizontal="center" vertical="center" wrapText="1"/>
    </xf>
    <xf numFmtId="0" fontId="108" fillId="0" borderId="0" xfId="0" applyFont="1" applyAlignment="1">
      <alignment horizontal="center" vertical="center" wrapText="1"/>
    </xf>
    <xf numFmtId="0" fontId="91" fillId="3" borderId="25" xfId="5" applyFont="1" applyFill="1" applyBorder="1" applyAlignment="1">
      <alignment horizontal="center" vertical="center" wrapText="1"/>
    </xf>
    <xf numFmtId="0" fontId="98" fillId="0" borderId="25" xfId="0" applyFont="1" applyBorder="1" applyAlignment="1">
      <alignment horizontal="center" vertical="center" wrapText="1"/>
    </xf>
    <xf numFmtId="0" fontId="52" fillId="0" borderId="73" xfId="6" applyFont="1" applyFill="1" applyBorder="1" applyAlignment="1">
      <alignment horizontal="left" vertical="center" wrapText="1"/>
    </xf>
    <xf numFmtId="0" fontId="52" fillId="0" borderId="74" xfId="6" applyFont="1" applyFill="1" applyBorder="1" applyAlignment="1">
      <alignment horizontal="left" vertical="center" wrapText="1"/>
    </xf>
    <xf numFmtId="0" fontId="52" fillId="0" borderId="75" xfId="6" applyFont="1" applyFill="1" applyBorder="1" applyAlignment="1">
      <alignment horizontal="left" vertical="center" wrapText="1"/>
    </xf>
    <xf numFmtId="0" fontId="131" fillId="4" borderId="8" xfId="0" applyFont="1" applyFill="1" applyBorder="1" applyAlignment="1">
      <alignment horizontal="center" vertical="center" wrapText="1"/>
    </xf>
    <xf numFmtId="0" fontId="133" fillId="2" borderId="0" xfId="0" applyFont="1" applyFill="1" applyAlignment="1">
      <alignment horizontal="center" vertical="center"/>
    </xf>
    <xf numFmtId="0" fontId="132" fillId="4" borderId="17" xfId="0" applyFont="1" applyFill="1" applyBorder="1" applyAlignment="1">
      <alignment horizontal="center" vertical="center" wrapText="1"/>
    </xf>
    <xf numFmtId="0" fontId="132" fillId="4" borderId="19" xfId="0" applyFont="1" applyFill="1" applyBorder="1" applyAlignment="1">
      <alignment horizontal="center" vertical="center" wrapText="1"/>
    </xf>
    <xf numFmtId="0" fontId="131" fillId="4" borderId="12" xfId="0" applyFont="1" applyFill="1" applyBorder="1" applyAlignment="1">
      <alignment horizontal="left" vertical="top" wrapText="1"/>
    </xf>
    <xf numFmtId="0" fontId="131" fillId="4" borderId="13" xfId="0" applyFont="1" applyFill="1" applyBorder="1" applyAlignment="1">
      <alignment horizontal="left" vertical="top" wrapText="1"/>
    </xf>
    <xf numFmtId="0" fontId="131" fillId="4" borderId="14" xfId="0" applyFont="1" applyFill="1" applyBorder="1" applyAlignment="1">
      <alignment horizontal="left" vertical="top" wrapText="1"/>
    </xf>
    <xf numFmtId="0" fontId="131" fillId="4" borderId="15" xfId="0" applyFont="1" applyFill="1" applyBorder="1" applyAlignment="1">
      <alignment horizontal="left" vertical="top" wrapText="1"/>
    </xf>
    <xf numFmtId="0" fontId="131" fillId="4" borderId="0" xfId="0" applyFont="1" applyFill="1" applyAlignment="1">
      <alignment horizontal="left" vertical="top" wrapText="1"/>
    </xf>
    <xf numFmtId="0" fontId="131" fillId="4" borderId="16" xfId="0" applyFont="1" applyFill="1" applyBorder="1" applyAlignment="1">
      <alignment horizontal="left" vertical="top" wrapText="1"/>
    </xf>
    <xf numFmtId="0" fontId="131" fillId="4" borderId="101" xfId="0" applyFont="1" applyFill="1" applyBorder="1" applyAlignment="1">
      <alignment horizontal="left" vertical="top" wrapText="1"/>
    </xf>
    <xf numFmtId="0" fontId="131" fillId="4" borderId="63" xfId="0" applyFont="1" applyFill="1" applyBorder="1" applyAlignment="1">
      <alignment horizontal="left" vertical="top" wrapText="1"/>
    </xf>
    <xf numFmtId="0" fontId="131" fillId="4" borderId="102" xfId="0" applyFont="1" applyFill="1" applyBorder="1" applyAlignment="1">
      <alignment horizontal="left" vertical="top" wrapText="1"/>
    </xf>
    <xf numFmtId="0" fontId="131" fillId="4" borderId="15" xfId="0" quotePrefix="1" applyFont="1" applyFill="1" applyBorder="1" applyAlignment="1">
      <alignment horizontal="left" vertical="top" wrapText="1"/>
    </xf>
    <xf numFmtId="0" fontId="131" fillId="4" borderId="0" xfId="0" quotePrefix="1" applyFont="1" applyFill="1" applyAlignment="1">
      <alignment horizontal="left" vertical="top" wrapText="1"/>
    </xf>
    <xf numFmtId="0" fontId="131" fillId="4" borderId="16" xfId="0" quotePrefix="1" applyFont="1" applyFill="1" applyBorder="1" applyAlignment="1">
      <alignment horizontal="left" vertical="top" wrapText="1"/>
    </xf>
    <xf numFmtId="0" fontId="131" fillId="4" borderId="17" xfId="0" quotePrefix="1" applyFont="1" applyFill="1" applyBorder="1" applyAlignment="1">
      <alignment horizontal="left" vertical="center" wrapText="1"/>
    </xf>
    <xf numFmtId="0" fontId="131" fillId="4" borderId="18" xfId="0" quotePrefix="1" applyFont="1" applyFill="1" applyBorder="1" applyAlignment="1">
      <alignment horizontal="left" vertical="center" wrapText="1"/>
    </xf>
    <xf numFmtId="0" fontId="131" fillId="4" borderId="19" xfId="0" quotePrefix="1" applyFont="1" applyFill="1" applyBorder="1" applyAlignment="1">
      <alignment horizontal="left" vertical="center" wrapText="1"/>
    </xf>
    <xf numFmtId="0" fontId="131" fillId="4" borderId="51" xfId="0" applyFont="1" applyFill="1" applyBorder="1" applyAlignment="1">
      <alignment horizontal="left" vertical="top" wrapText="1"/>
    </xf>
    <xf numFmtId="0" fontId="131" fillId="4" borderId="52" xfId="0" applyFont="1" applyFill="1" applyBorder="1" applyAlignment="1">
      <alignment horizontal="left" vertical="top" wrapText="1"/>
    </xf>
    <xf numFmtId="0" fontId="131" fillId="4" borderId="53" xfId="0" applyFont="1" applyFill="1" applyBorder="1" applyAlignment="1">
      <alignment horizontal="left" vertical="top" wrapText="1"/>
    </xf>
  </cellXfs>
  <cellStyles count="23">
    <cellStyle name="Comma" xfId="16" builtinId="3"/>
    <cellStyle name="Comma 2" xfId="4" xr:uid="{00000000-0005-0000-0000-000001000000}"/>
    <cellStyle name="Comma 3" xfId="18" xr:uid="{00000000-0005-0000-0000-000002000000}"/>
    <cellStyle name="Comma 4" xfId="21" xr:uid="{00000000-0005-0000-0000-000003000000}"/>
    <cellStyle name="Heading 1 2" xfId="12" xr:uid="{00000000-0005-0000-0000-000004000000}"/>
    <cellStyle name="Heading 3" xfId="22" builtinId="18"/>
    <cellStyle name="Hyperlink" xfId="8" builtinId="8"/>
    <cellStyle name="Hyperlink 2" xfId="14" xr:uid="{00000000-0005-0000-0000-000005000000}"/>
    <cellStyle name="Hyperlink 3" xfId="17" xr:uid="{00000000-0005-0000-0000-000006000000}"/>
    <cellStyle name="Hyperlink 4" xfId="20" xr:uid="{00000000-0005-0000-0000-000007000000}"/>
    <cellStyle name="Normal" xfId="0" builtinId="0"/>
    <cellStyle name="Normal 2" xfId="13" xr:uid="{00000000-0005-0000-0000-000008000000}"/>
    <cellStyle name="Normal 3" xfId="6" xr:uid="{00000000-0005-0000-0000-000009000000}"/>
    <cellStyle name="Normal 3 2" xfId="19" xr:uid="{00000000-0005-0000-0000-00000A000000}"/>
    <cellStyle name="Normal 5" xfId="11" xr:uid="{00000000-0005-0000-0000-00000B000000}"/>
    <cellStyle name="Normal_3. 2007 Audit PiL Curriculum Overview - 11 Oct 07" xfId="1" xr:uid="{00000000-0005-0000-0000-00000C000000}"/>
    <cellStyle name="Normal_Learning Overview Jan 05_0.  2005 Curriculum Overview PiL 2" xfId="10" xr:uid="{00000000-0005-0000-0000-00000D000000}"/>
    <cellStyle name="Normal_Learning Overview Jan 05_0.  2005 Curriculum Overview PiL_2007 Audit PiL Curriculum Overview - WORKING 11Feb07 3" xfId="2" xr:uid="{00000000-0005-0000-0000-00000E000000}"/>
    <cellStyle name="Normal_SHEET" xfId="9" xr:uid="{00000000-0005-0000-0000-00000F000000}"/>
    <cellStyle name="Normal_Sheet_1" xfId="3" xr:uid="{00000000-0005-0000-0000-000010000000}"/>
    <cellStyle name="Normal_SHEET_2007 Audit PiL Curriculum Overview - UPDATED 020107 2" xfId="15" xr:uid="{00000000-0005-0000-0000-000011000000}"/>
    <cellStyle name="Normal_SHEET_2008 Audit Learning Plan Template" xfId="7" xr:uid="{00000000-0005-0000-0000-000012000000}"/>
    <cellStyle name="Normal_US Standards Curriculum At a Glance_2006 PiL Curriculum ChartJanine Feb 15_2007 Audit PiL Curriculum Overview - WORKING 11Feb07 2" xfId="5" xr:uid="{00000000-0005-0000-0000-000013000000}"/>
  </cellStyles>
  <dxfs count="30">
    <dxf>
      <font>
        <b val="0"/>
        <i val="0"/>
        <strike val="0"/>
        <outline val="0"/>
        <shadow val="0"/>
        <vertAlign val="baseline"/>
        <sz val="12"/>
        <name val="Calibri"/>
        <family val="2"/>
        <scheme val="none"/>
      </font>
      <alignment horizontal="left" vertical="center" textRotation="0" wrapText="1" indent="0" justifyLastLine="0" shrinkToFit="0" readingOrder="0"/>
    </dxf>
    <dxf>
      <font>
        <b val="0"/>
        <i val="0"/>
        <strike val="0"/>
        <condense val="0"/>
        <extend val="0"/>
        <outline val="0"/>
        <shadow val="0"/>
        <u val="none"/>
        <vertAlign val="baseline"/>
        <sz val="12"/>
        <color theme="1"/>
        <name val="Calibri"/>
        <family val="2"/>
        <scheme val="none"/>
      </font>
      <alignment horizontal="left" vertical="center" textRotation="0" wrapText="1" indent="0" justifyLastLine="0" shrinkToFit="0" readingOrder="0"/>
    </dxf>
    <dxf>
      <font>
        <b val="0"/>
        <i val="0"/>
        <strike val="0"/>
        <outline val="0"/>
        <shadow val="0"/>
        <vertAlign val="baseline"/>
        <sz val="12"/>
        <name val="Calibri"/>
        <family val="2"/>
        <scheme val="none"/>
      </font>
      <fill>
        <patternFill patternType="solid">
          <fgColor indexed="64"/>
          <bgColor theme="0"/>
        </patternFill>
      </fill>
      <alignment horizontal="left" vertical="center" textRotation="0" wrapText="1" indent="0" justifyLastLine="0" shrinkToFit="0" readingOrder="0"/>
    </dxf>
    <dxf>
      <font>
        <b val="0"/>
        <i val="0"/>
        <strike val="0"/>
        <outline val="0"/>
        <shadow val="0"/>
        <vertAlign val="baseline"/>
        <sz val="12"/>
        <name val="Calibri"/>
        <family val="2"/>
        <scheme val="none"/>
      </font>
      <alignment horizontal="left" vertical="center" textRotation="0" wrapText="1" indent="0" justifyLastLine="0" shrinkToFit="0" readingOrder="0"/>
    </dxf>
    <dxf>
      <font>
        <b val="0"/>
        <i val="0"/>
        <strike val="0"/>
        <condense val="0"/>
        <extend val="0"/>
        <outline val="0"/>
        <shadow val="0"/>
        <u val="none"/>
        <vertAlign val="baseline"/>
        <sz val="12"/>
        <color theme="1"/>
        <name val="Calibri"/>
        <family val="2"/>
        <scheme val="none"/>
      </font>
      <fill>
        <patternFill patternType="solid">
          <fgColor indexed="64"/>
          <bgColor theme="0"/>
        </patternFill>
      </fill>
      <alignment horizontal="left" vertical="center" textRotation="0" wrapText="1" indent="0" justifyLastLine="0" shrinkToFit="0" readingOrder="0"/>
    </dxf>
    <dxf>
      <font>
        <b val="0"/>
        <i val="0"/>
        <strike val="0"/>
        <condense val="0"/>
        <extend val="0"/>
        <outline val="0"/>
        <shadow val="0"/>
        <u val="none"/>
        <vertAlign val="baseline"/>
        <sz val="12"/>
        <color theme="1"/>
        <name val="Calibri"/>
        <family val="2"/>
        <scheme val="none"/>
      </font>
      <fill>
        <patternFill patternType="solid">
          <fgColor indexed="64"/>
          <bgColor theme="0"/>
        </patternFill>
      </fill>
      <alignment horizontal="left" vertical="center" textRotation="0" wrapText="1" indent="0" justifyLastLine="0" shrinkToFit="0" readingOrder="0"/>
    </dxf>
    <dxf>
      <font>
        <b val="0"/>
        <i val="0"/>
        <strike val="0"/>
        <condense val="0"/>
        <extend val="0"/>
        <outline val="0"/>
        <shadow val="0"/>
        <u val="none"/>
        <vertAlign val="baseline"/>
        <sz val="12"/>
        <color theme="1"/>
        <name val="Calibri"/>
        <family val="2"/>
        <scheme val="none"/>
      </font>
      <fill>
        <patternFill patternType="solid">
          <fgColor indexed="64"/>
          <bgColor theme="0"/>
        </patternFill>
      </fill>
      <alignment horizontal="left" vertical="center" textRotation="0" wrapText="1" indent="0" justifyLastLine="0" shrinkToFit="0" readingOrder="0"/>
    </dxf>
    <dxf>
      <font>
        <b val="0"/>
        <i val="0"/>
        <strike val="0"/>
        <condense val="0"/>
        <extend val="0"/>
        <outline val="0"/>
        <shadow val="0"/>
        <u val="none"/>
        <vertAlign val="baseline"/>
        <sz val="12"/>
        <color theme="1"/>
        <name val="Calibri"/>
        <family val="2"/>
        <scheme val="none"/>
      </font>
      <fill>
        <patternFill patternType="solid">
          <fgColor indexed="64"/>
          <bgColor theme="0"/>
        </patternFill>
      </fill>
      <alignment horizontal="left" vertical="center" textRotation="0" wrapText="1" indent="0" justifyLastLine="0" shrinkToFit="0" readingOrder="0"/>
    </dxf>
    <dxf>
      <font>
        <b val="0"/>
        <i val="0"/>
        <strike val="0"/>
        <condense val="0"/>
        <extend val="0"/>
        <outline val="0"/>
        <shadow val="0"/>
        <u val="none"/>
        <vertAlign val="baseline"/>
        <sz val="12"/>
        <color theme="1"/>
        <name val="Calibri"/>
        <family val="2"/>
        <scheme val="none"/>
      </font>
      <fill>
        <patternFill patternType="solid">
          <fgColor indexed="64"/>
          <bgColor theme="0"/>
        </patternFill>
      </fill>
      <alignment horizontal="left" vertical="center" textRotation="0" wrapText="1" indent="0" justifyLastLine="0" shrinkToFit="0" readingOrder="0"/>
    </dxf>
    <dxf>
      <font>
        <b val="0"/>
        <i val="0"/>
        <strike val="0"/>
        <condense val="0"/>
        <extend val="0"/>
        <outline val="0"/>
        <shadow val="0"/>
        <u val="none"/>
        <vertAlign val="baseline"/>
        <sz val="12"/>
        <color theme="1"/>
        <name val="Calibri"/>
        <family val="2"/>
        <scheme val="none"/>
      </font>
      <fill>
        <patternFill patternType="solid">
          <fgColor indexed="64"/>
          <bgColor theme="0"/>
        </patternFill>
      </fill>
      <alignment horizontal="left" vertical="center" textRotation="0" wrapText="1" indent="0" justifyLastLine="0" shrinkToFit="0" readingOrder="0"/>
    </dxf>
    <dxf>
      <font>
        <b val="0"/>
        <i val="0"/>
        <strike val="0"/>
        <condense val="0"/>
        <extend val="0"/>
        <outline val="0"/>
        <shadow val="0"/>
        <u val="none"/>
        <vertAlign val="baseline"/>
        <sz val="12"/>
        <color theme="1"/>
        <name val="Calibri"/>
        <family val="2"/>
        <scheme val="none"/>
      </font>
      <fill>
        <patternFill patternType="solid">
          <fgColor indexed="64"/>
          <bgColor theme="0"/>
        </patternFill>
      </fill>
      <alignment horizontal="left" vertical="center" textRotation="0" wrapText="1" indent="0" justifyLastLine="0" shrinkToFit="0" readingOrder="0"/>
    </dxf>
    <dxf>
      <font>
        <b val="0"/>
        <i val="0"/>
        <strike val="0"/>
        <outline val="0"/>
        <shadow val="0"/>
        <vertAlign val="baseline"/>
        <sz val="12"/>
        <name val="Calibri"/>
        <family val="2"/>
        <scheme val="none"/>
      </font>
      <alignment horizontal="center" vertical="center" textRotation="0" wrapText="1" indent="0" justifyLastLine="0" shrinkToFit="0" readingOrder="0"/>
    </dxf>
    <dxf>
      <numFmt numFmtId="0" formatCode="General"/>
    </dxf>
    <dxf>
      <font>
        <b val="0"/>
        <i val="0"/>
        <strike val="0"/>
        <condense val="0"/>
        <extend val="0"/>
        <outline val="0"/>
        <shadow val="0"/>
        <u val="none"/>
        <vertAlign val="baseline"/>
        <sz val="12"/>
        <color auto="1"/>
        <name val="Calibri"/>
        <family val="2"/>
        <scheme val="none"/>
      </font>
      <numFmt numFmtId="175" formatCode="dd\-mmm"/>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Calibri"/>
        <family val="2"/>
        <scheme val="none"/>
      </font>
      <numFmt numFmtId="175" formatCode="dd\-mmm"/>
      <fill>
        <patternFill patternType="solid">
          <fgColor indexed="64"/>
          <bgColor theme="0"/>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Calibri"/>
        <family val="2"/>
        <scheme val="none"/>
      </font>
      <numFmt numFmtId="175" formatCode="dd\-mmm"/>
      <fill>
        <patternFill patternType="solid">
          <fgColor indexed="64"/>
          <bgColor theme="0"/>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Calibri"/>
        <family val="2"/>
        <scheme val="none"/>
      </font>
      <numFmt numFmtId="175" formatCode="dd\-mmm"/>
      <fill>
        <patternFill patternType="solid">
          <fgColor indexed="64"/>
          <bgColor theme="0"/>
        </patternFill>
      </fill>
      <alignment horizontal="center" vertical="center" textRotation="0" wrapText="1" indent="0" justifyLastLine="0" shrinkToFit="0" readingOrder="0"/>
    </dxf>
    <dxf>
      <font>
        <b val="0"/>
        <i val="0"/>
        <strike/>
        <condense val="0"/>
        <extend val="0"/>
        <outline val="0"/>
        <shadow val="0"/>
        <u val="none"/>
        <vertAlign val="baseline"/>
        <sz val="12"/>
        <color theme="4"/>
        <name val="Calibri"/>
        <family val="2"/>
        <scheme val="none"/>
      </font>
      <fill>
        <patternFill patternType="none">
          <fgColor indexed="64"/>
          <bgColor indexed="65"/>
        </patternFill>
      </fill>
      <alignment horizontal="center" vertical="center" textRotation="0" wrapText="1" indent="0" justifyLastLine="0" shrinkToFit="0" readingOrder="0"/>
    </dxf>
    <dxf>
      <font>
        <b val="0"/>
        <i val="0"/>
        <strike/>
        <outline val="0"/>
        <shadow val="0"/>
        <vertAlign val="baseline"/>
        <sz val="12"/>
        <color theme="4"/>
        <name val="Calibri"/>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right/>
        <top style="thin">
          <color theme="4"/>
        </top>
        <bottom/>
      </border>
    </dxf>
    <dxf>
      <font>
        <b/>
        <i val="0"/>
        <strike val="0"/>
        <condense val="0"/>
        <extend val="0"/>
        <outline val="0"/>
        <shadow val="0"/>
        <u val="none"/>
        <vertAlign val="baseline"/>
        <sz val="12"/>
        <color theme="1"/>
        <name val="Calibri"/>
        <family val="2"/>
        <scheme val="none"/>
      </font>
      <fill>
        <patternFill patternType="solid">
          <fgColor indexed="64"/>
          <bgColor theme="4"/>
        </patternFill>
      </fill>
      <alignment horizontal="center" vertical="center" textRotation="0" wrapText="1" indent="0" justifyLastLine="0" shrinkToFit="0" readingOrder="0"/>
    </dxf>
    <dxf>
      <font>
        <b/>
        <i val="0"/>
        <strike val="0"/>
        <condense val="0"/>
        <extend val="0"/>
        <outline val="0"/>
        <shadow val="0"/>
        <u val="none"/>
        <vertAlign val="baseline"/>
        <sz val="12"/>
        <color theme="0"/>
        <name val="Calibri"/>
        <family val="2"/>
        <scheme val="none"/>
      </font>
      <fill>
        <patternFill patternType="solid">
          <fgColor indexed="64"/>
          <bgColor rgb="FF0070C0"/>
        </patternFill>
      </fill>
      <alignment horizontal="center" vertical="center" textRotation="0" wrapText="1" indent="0" justifyLastLine="0" shrinkToFit="0" readingOrder="0"/>
    </dxf>
    <dxf>
      <font>
        <b val="0"/>
        <i val="0"/>
        <strike val="0"/>
        <condense val="0"/>
        <extend val="0"/>
        <outline val="0"/>
        <shadow val="0"/>
        <u val="none"/>
        <vertAlign val="baseline"/>
        <sz val="12"/>
        <color theme="1"/>
        <name val="Calibri"/>
        <family val="2"/>
        <scheme val="none"/>
      </font>
      <fill>
        <patternFill patternType="solid">
          <fgColor indexed="64"/>
          <bgColor theme="0"/>
        </patternFill>
      </fill>
      <alignment horizontal="center" vertical="center" textRotation="0" wrapText="1" indent="0" justifyLastLine="0" shrinkToFit="0" readingOrder="0"/>
    </dxf>
    <dxf>
      <font>
        <b val="0"/>
        <i val="0"/>
        <strike val="0"/>
        <condense val="0"/>
        <extend val="0"/>
        <outline val="0"/>
        <shadow val="0"/>
        <u val="none"/>
        <vertAlign val="baseline"/>
        <sz val="12"/>
        <color theme="1"/>
        <name val="Calibri"/>
        <family val="2"/>
        <scheme val="none"/>
      </font>
      <fill>
        <patternFill patternType="solid">
          <fgColor indexed="64"/>
          <bgColor theme="0"/>
        </patternFill>
      </fill>
      <alignment horizontal="center" vertical="center" textRotation="0" wrapText="1" indent="0" justifyLastLine="0" shrinkToFit="0" readingOrder="0"/>
    </dxf>
    <dxf>
      <font>
        <b/>
        <i val="0"/>
        <strike val="0"/>
        <condense val="0"/>
        <extend val="0"/>
        <outline val="0"/>
        <shadow val="0"/>
        <u val="none"/>
        <vertAlign val="baseline"/>
        <sz val="12"/>
        <color theme="1"/>
        <name val="Calibri"/>
        <family val="2"/>
        <scheme val="none"/>
      </font>
      <fill>
        <patternFill patternType="solid">
          <fgColor indexed="64"/>
          <bgColor theme="4"/>
        </patternFill>
      </fill>
      <alignment horizontal="center" vertical="center" textRotation="0" wrapText="1" indent="0" justifyLastLine="0" shrinkToFit="0" readingOrder="0"/>
    </dxf>
    <dxf>
      <font>
        <b val="0"/>
        <i val="0"/>
        <strike val="0"/>
        <condense val="0"/>
        <extend val="0"/>
        <outline val="0"/>
        <shadow val="0"/>
        <u val="none"/>
        <vertAlign val="baseline"/>
        <sz val="12"/>
        <color theme="1"/>
        <name val="Calibri"/>
        <family val="2"/>
        <scheme val="none"/>
      </font>
      <fill>
        <patternFill patternType="solid">
          <fgColor indexed="64"/>
          <bgColor theme="0"/>
        </patternFill>
      </fill>
      <alignment horizontal="center" vertical="center" textRotation="0" wrapText="1" indent="0" justifyLastLine="0" shrinkToFit="0" readingOrder="0"/>
    </dxf>
    <dxf>
      <font>
        <b val="0"/>
        <i val="0"/>
        <strike val="0"/>
        <condense val="0"/>
        <extend val="0"/>
        <outline val="0"/>
        <shadow val="0"/>
        <u val="none"/>
        <vertAlign val="baseline"/>
        <sz val="12"/>
        <color theme="1"/>
        <name val="Calibri"/>
        <family val="2"/>
        <scheme val="none"/>
      </font>
      <fill>
        <patternFill patternType="none">
          <fgColor indexed="64"/>
          <bgColor indexed="65"/>
        </patternFill>
      </fill>
      <alignment horizontal="left" vertical="center" textRotation="0" wrapText="1" indent="0" justifyLastLine="0" shrinkToFit="0" readingOrder="0"/>
    </dxf>
    <dxf>
      <font>
        <b val="0"/>
        <i val="0"/>
        <strike val="0"/>
        <outline val="0"/>
        <shadow val="0"/>
        <vertAlign val="baseline"/>
        <sz val="12"/>
        <name val="Calibri"/>
        <family val="2"/>
        <scheme val="none"/>
      </font>
      <alignment horizontal="left" vertical="center" textRotation="0" wrapText="1" indent="0" justifyLastLine="0" shrinkToFit="0" readingOrder="0"/>
    </dxf>
    <dxf>
      <font>
        <b val="0"/>
        <i val="0"/>
        <strike val="0"/>
        <condense val="0"/>
        <extend val="0"/>
        <outline val="0"/>
        <shadow val="0"/>
        <u val="none"/>
        <vertAlign val="baseline"/>
        <sz val="12"/>
        <color rgb="FFFF0000"/>
        <name val="Calibri"/>
        <family val="2"/>
        <scheme val="none"/>
      </font>
      <alignment horizontal="left" vertical="center" textRotation="0" wrapText="1" indent="0" justifyLastLine="0" shrinkToFit="0" readingOrder="0"/>
    </dxf>
    <dxf>
      <font>
        <b val="0"/>
        <i val="0"/>
        <strike val="0"/>
        <outline val="0"/>
        <shadow val="0"/>
        <vertAlign val="baseline"/>
        <sz val="12"/>
        <name val="Calibri"/>
        <family val="2"/>
        <scheme val="none"/>
      </font>
      <alignment horizontal="left" vertical="center" textRotation="0" wrapText="1" indent="0" justifyLastLine="0" shrinkToFit="0" readingOrder="0"/>
    </dxf>
    <dxf>
      <font>
        <b val="0"/>
        <i val="0"/>
        <strike val="0"/>
        <outline val="0"/>
        <shadow val="0"/>
        <u val="none"/>
        <vertAlign val="baseline"/>
        <sz val="12"/>
        <color theme="1"/>
        <name val="Calibri"/>
        <family val="2"/>
        <scheme val="none"/>
      </font>
      <alignment horizontal="left" vertical="center" textRotation="0" wrapText="1" indent="0" justifyLastLine="0" shrinkToFit="0" readingOrder="0"/>
    </dxf>
  </dxfs>
  <tableStyles count="1" defaultTableStyle="TableStyleMedium2" defaultPivotStyle="PivotStyleLight16">
    <tableStyle name="Invisible" pivot="0" table="0" count="0" xr9:uid="{F31DE580-2927-4BB9-A416-ABBD819A6BD9}"/>
  </tableStyles>
  <colors>
    <mruColors>
      <color rgb="FF86BC25"/>
      <color rgb="FFE8F5CF"/>
      <color rgb="FFFF99CC"/>
      <color rgb="FFFF3399"/>
      <color rgb="FF606164"/>
      <color rgb="FFA7A8AA"/>
      <color rgb="FF00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onnections" Target="connections.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customXml" Target="../customXml/item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drawing7.xml.rels><?xml version="1.0" encoding="UTF-8" standalone="yes"?>
<Relationships xmlns="http://schemas.openxmlformats.org/package/2006/relationships"><Relationship Id="rId1" Type="http://schemas.openxmlformats.org/officeDocument/2006/relationships/image" Target="../media/image2.png"/></Relationships>
</file>

<file path=xl/drawings/_rels/drawing8.x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xdr:col>
      <xdr:colOff>38101</xdr:colOff>
      <xdr:row>8</xdr:row>
      <xdr:rowOff>95251</xdr:rowOff>
    </xdr:from>
    <xdr:to>
      <xdr:col>6</xdr:col>
      <xdr:colOff>533401</xdr:colOff>
      <xdr:row>32</xdr:row>
      <xdr:rowOff>8569</xdr:rowOff>
    </xdr:to>
    <xdr:pic>
      <xdr:nvPicPr>
        <xdr:cNvPr id="3" name="Picture 2">
          <a:extLst>
            <a:ext uri="{FF2B5EF4-FFF2-40B4-BE49-F238E27FC236}">
              <a16:creationId xmlns:a16="http://schemas.microsoft.com/office/drawing/2014/main" id="{F4F55609-7FF0-4D20-AF09-3C7F944BCDAB}"/>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29161" t="-1708" r="29195" b="1708"/>
        <a:stretch/>
      </xdr:blipFill>
      <xdr:spPr>
        <a:xfrm>
          <a:off x="241301" y="2387601"/>
          <a:ext cx="4819650" cy="371696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95250</xdr:colOff>
      <xdr:row>0</xdr:row>
      <xdr:rowOff>104775</xdr:rowOff>
    </xdr:from>
    <xdr:to>
      <xdr:col>2</xdr:col>
      <xdr:colOff>497417</xdr:colOff>
      <xdr:row>1</xdr:row>
      <xdr:rowOff>285750</xdr:rowOff>
    </xdr:to>
    <xdr:pic>
      <xdr:nvPicPr>
        <xdr:cNvPr id="2" name="Picture 1">
          <a:extLst>
            <a:ext uri="{FF2B5EF4-FFF2-40B4-BE49-F238E27FC236}">
              <a16:creationId xmlns:a16="http://schemas.microsoft.com/office/drawing/2014/main" id="{1C5135EE-CCDE-4F63-B5E9-47F25001DF41}"/>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104775"/>
          <a:ext cx="2707217" cy="476250"/>
        </a:xfrm>
        <a:prstGeom prst="rect">
          <a:avLst/>
        </a:prstGeom>
        <a:noFill/>
        <a:ln>
          <a:noFill/>
        </a:ln>
      </xdr:spPr>
    </xdr:pic>
    <xdr:clientData/>
  </xdr:twoCellAnchor>
  <xdr:twoCellAnchor editAs="oneCell">
    <xdr:from>
      <xdr:col>0</xdr:col>
      <xdr:colOff>95250</xdr:colOff>
      <xdr:row>0</xdr:row>
      <xdr:rowOff>104775</xdr:rowOff>
    </xdr:from>
    <xdr:to>
      <xdr:col>2</xdr:col>
      <xdr:colOff>487892</xdr:colOff>
      <xdr:row>1</xdr:row>
      <xdr:rowOff>285750</xdr:rowOff>
    </xdr:to>
    <xdr:pic>
      <xdr:nvPicPr>
        <xdr:cNvPr id="3" name="Picture 2">
          <a:extLst>
            <a:ext uri="{FF2B5EF4-FFF2-40B4-BE49-F238E27FC236}">
              <a16:creationId xmlns:a16="http://schemas.microsoft.com/office/drawing/2014/main" id="{2AA22091-131C-496D-9DCB-738E45D0BDEE}"/>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104775"/>
          <a:ext cx="2694517" cy="476250"/>
        </a:xfrm>
        <a:prstGeom prst="rect">
          <a:avLst/>
        </a:prstGeom>
        <a:noFill/>
        <a:ln>
          <a:noFill/>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136284</xdr:colOff>
      <xdr:row>1</xdr:row>
      <xdr:rowOff>173355</xdr:rowOff>
    </xdr:to>
    <xdr:pic>
      <xdr:nvPicPr>
        <xdr:cNvPr id="2" name="Picture 1">
          <a:extLst>
            <a:ext uri="{FF2B5EF4-FFF2-40B4-BE49-F238E27FC236}">
              <a16:creationId xmlns:a16="http://schemas.microsoft.com/office/drawing/2014/main" id="{EAAE72AD-80C5-4FB4-9012-F2BCE1FA1D16}"/>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2399424" cy="462915"/>
        </a:xfrm>
        <a:prstGeom prst="rect">
          <a:avLst/>
        </a:prstGeom>
        <a:noFill/>
        <a:ln>
          <a:noFill/>
        </a:ln>
      </xdr:spPr>
    </xdr:pic>
    <xdr:clientData/>
  </xdr:twoCellAnchor>
</xdr:wsDr>
</file>

<file path=xl/drawings/drawing4.xml><?xml version="1.0" encoding="utf-8"?>
<xdr:wsDr xmlns:xdr="http://schemas.openxmlformats.org/drawingml/2006/spreadsheetDrawing" xmlns:a="http://schemas.openxmlformats.org/drawingml/2006/main">
  <xdr:oneCellAnchor>
    <xdr:from>
      <xdr:col>0</xdr:col>
      <xdr:colOff>133350</xdr:colOff>
      <xdr:row>0</xdr:row>
      <xdr:rowOff>0</xdr:rowOff>
    </xdr:from>
    <xdr:ext cx="1954213" cy="388938"/>
    <xdr:pic>
      <xdr:nvPicPr>
        <xdr:cNvPr id="2" name="Picture 1">
          <a:extLst>
            <a:ext uri="{FF2B5EF4-FFF2-40B4-BE49-F238E27FC236}">
              <a16:creationId xmlns:a16="http://schemas.microsoft.com/office/drawing/2014/main" id="{38A8898A-F031-4F97-B264-51A51E2EF3E2}"/>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3350" y="0"/>
          <a:ext cx="1954213" cy="388938"/>
        </a:xfrm>
        <a:prstGeom prst="rect">
          <a:avLst/>
        </a:prstGeom>
        <a:noFill/>
        <a:ln>
          <a:noFill/>
        </a:ln>
      </xdr:spPr>
    </xdr:pic>
    <xdr:clientData/>
  </xdr:oneCellAnchor>
  <xdr:oneCellAnchor>
    <xdr:from>
      <xdr:col>0</xdr:col>
      <xdr:colOff>133350</xdr:colOff>
      <xdr:row>0</xdr:row>
      <xdr:rowOff>0</xdr:rowOff>
    </xdr:from>
    <xdr:ext cx="1954213" cy="388938"/>
    <xdr:pic>
      <xdr:nvPicPr>
        <xdr:cNvPr id="3" name="Picture 2">
          <a:extLst>
            <a:ext uri="{FF2B5EF4-FFF2-40B4-BE49-F238E27FC236}">
              <a16:creationId xmlns:a16="http://schemas.microsoft.com/office/drawing/2014/main" id="{AA381679-5095-42D2-BE4A-781ED4791F33}"/>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3350" y="0"/>
          <a:ext cx="1954213" cy="388938"/>
        </a:xfrm>
        <a:prstGeom prst="rect">
          <a:avLst/>
        </a:prstGeom>
        <a:noFill/>
        <a:ln>
          <a:noFill/>
        </a:ln>
      </xdr:spPr>
    </xdr:pic>
    <xdr:clientData/>
  </xdr:oneCellAnchor>
  <xdr:oneCellAnchor>
    <xdr:from>
      <xdr:col>0</xdr:col>
      <xdr:colOff>133350</xdr:colOff>
      <xdr:row>0</xdr:row>
      <xdr:rowOff>0</xdr:rowOff>
    </xdr:from>
    <xdr:ext cx="1954213" cy="388938"/>
    <xdr:pic>
      <xdr:nvPicPr>
        <xdr:cNvPr id="4" name="Picture 3">
          <a:extLst>
            <a:ext uri="{FF2B5EF4-FFF2-40B4-BE49-F238E27FC236}">
              <a16:creationId xmlns:a16="http://schemas.microsoft.com/office/drawing/2014/main" id="{3517199E-7595-43AB-96D4-3F8360C3FFB9}"/>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3350" y="0"/>
          <a:ext cx="1954213" cy="388938"/>
        </a:xfrm>
        <a:prstGeom prst="rect">
          <a:avLst/>
        </a:prstGeom>
        <a:noFill/>
        <a:ln>
          <a:noFill/>
        </a:ln>
      </xdr:spPr>
    </xdr:pic>
    <xdr:clientData/>
  </xdr:oneCellAnchor>
  <xdr:oneCellAnchor>
    <xdr:from>
      <xdr:col>0</xdr:col>
      <xdr:colOff>133350</xdr:colOff>
      <xdr:row>0</xdr:row>
      <xdr:rowOff>0</xdr:rowOff>
    </xdr:from>
    <xdr:ext cx="1954213" cy="388938"/>
    <xdr:pic>
      <xdr:nvPicPr>
        <xdr:cNvPr id="5" name="Picture 4">
          <a:extLst>
            <a:ext uri="{FF2B5EF4-FFF2-40B4-BE49-F238E27FC236}">
              <a16:creationId xmlns:a16="http://schemas.microsoft.com/office/drawing/2014/main" id="{DBCD95D9-1F44-4C58-A8C5-FD8FC9CF0BD7}"/>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3350" y="0"/>
          <a:ext cx="1954213" cy="388938"/>
        </a:xfrm>
        <a:prstGeom prst="rect">
          <a:avLst/>
        </a:prstGeom>
        <a:noFill/>
        <a:ln>
          <a:noFill/>
        </a:ln>
      </xdr:spPr>
    </xdr:pic>
    <xdr:clientData/>
  </xdr:oneCellAnchor>
  <xdr:oneCellAnchor>
    <xdr:from>
      <xdr:col>0</xdr:col>
      <xdr:colOff>133350</xdr:colOff>
      <xdr:row>0</xdr:row>
      <xdr:rowOff>0</xdr:rowOff>
    </xdr:from>
    <xdr:ext cx="1954213" cy="388938"/>
    <xdr:pic>
      <xdr:nvPicPr>
        <xdr:cNvPr id="6" name="Picture 5">
          <a:extLst>
            <a:ext uri="{FF2B5EF4-FFF2-40B4-BE49-F238E27FC236}">
              <a16:creationId xmlns:a16="http://schemas.microsoft.com/office/drawing/2014/main" id="{8412D6FB-3E8C-4FBB-A31B-1F0315113E89}"/>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3350" y="0"/>
          <a:ext cx="1954213" cy="388938"/>
        </a:xfrm>
        <a:prstGeom prst="rect">
          <a:avLst/>
        </a:prstGeom>
        <a:noFill/>
        <a:ln>
          <a:noFill/>
        </a:ln>
      </xdr:spPr>
    </xdr:pic>
    <xdr:clientData/>
  </xdr:oneCellAnchor>
  <xdr:oneCellAnchor>
    <xdr:from>
      <xdr:col>0</xdr:col>
      <xdr:colOff>133350</xdr:colOff>
      <xdr:row>0</xdr:row>
      <xdr:rowOff>0</xdr:rowOff>
    </xdr:from>
    <xdr:ext cx="1954213" cy="388938"/>
    <xdr:pic>
      <xdr:nvPicPr>
        <xdr:cNvPr id="7" name="Picture 6">
          <a:extLst>
            <a:ext uri="{FF2B5EF4-FFF2-40B4-BE49-F238E27FC236}">
              <a16:creationId xmlns:a16="http://schemas.microsoft.com/office/drawing/2014/main" id="{32EE92A0-A368-4639-8EDA-26A876271FDA}"/>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3350" y="0"/>
          <a:ext cx="1954213" cy="388938"/>
        </a:xfrm>
        <a:prstGeom prst="rect">
          <a:avLst/>
        </a:prstGeom>
        <a:noFill/>
        <a:ln>
          <a:noFill/>
        </a:ln>
      </xdr:spPr>
    </xdr:pic>
    <xdr:clientData/>
  </xdr:oneCellAnchor>
  <xdr:oneCellAnchor>
    <xdr:from>
      <xdr:col>0</xdr:col>
      <xdr:colOff>133350</xdr:colOff>
      <xdr:row>0</xdr:row>
      <xdr:rowOff>0</xdr:rowOff>
    </xdr:from>
    <xdr:ext cx="1954213" cy="388938"/>
    <xdr:pic>
      <xdr:nvPicPr>
        <xdr:cNvPr id="8" name="Picture 7">
          <a:extLst>
            <a:ext uri="{FF2B5EF4-FFF2-40B4-BE49-F238E27FC236}">
              <a16:creationId xmlns:a16="http://schemas.microsoft.com/office/drawing/2014/main" id="{99E79C64-CAFE-469B-9E67-6A9DB22C405D}"/>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3350" y="0"/>
          <a:ext cx="1954213" cy="388938"/>
        </a:xfrm>
        <a:prstGeom prst="rect">
          <a:avLst/>
        </a:prstGeom>
        <a:noFill/>
        <a:ln>
          <a:noFill/>
        </a:ln>
      </xdr:spPr>
    </xdr:pic>
    <xdr:clientData/>
  </xdr:oneCellAnchor>
  <xdr:oneCellAnchor>
    <xdr:from>
      <xdr:col>0</xdr:col>
      <xdr:colOff>133350</xdr:colOff>
      <xdr:row>0</xdr:row>
      <xdr:rowOff>0</xdr:rowOff>
    </xdr:from>
    <xdr:ext cx="1954213" cy="388938"/>
    <xdr:pic>
      <xdr:nvPicPr>
        <xdr:cNvPr id="9" name="Picture 8">
          <a:extLst>
            <a:ext uri="{FF2B5EF4-FFF2-40B4-BE49-F238E27FC236}">
              <a16:creationId xmlns:a16="http://schemas.microsoft.com/office/drawing/2014/main" id="{22F2F602-FC34-4582-B971-7841916908C0}"/>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3350" y="0"/>
          <a:ext cx="1954213" cy="388938"/>
        </a:xfrm>
        <a:prstGeom prst="rect">
          <a:avLst/>
        </a:prstGeom>
        <a:noFill/>
        <a:ln>
          <a:noFill/>
        </a:ln>
      </xdr:spPr>
    </xdr:pic>
    <xdr:clientData/>
  </xdr:oneCellAnchor>
  <xdr:oneCellAnchor>
    <xdr:from>
      <xdr:col>0</xdr:col>
      <xdr:colOff>133350</xdr:colOff>
      <xdr:row>0</xdr:row>
      <xdr:rowOff>0</xdr:rowOff>
    </xdr:from>
    <xdr:ext cx="1954213" cy="388938"/>
    <xdr:pic>
      <xdr:nvPicPr>
        <xdr:cNvPr id="10" name="Picture 9">
          <a:extLst>
            <a:ext uri="{FF2B5EF4-FFF2-40B4-BE49-F238E27FC236}">
              <a16:creationId xmlns:a16="http://schemas.microsoft.com/office/drawing/2014/main" id="{334B6956-C1C6-4AA4-8AAB-E95D2FCA50F2}"/>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3350" y="0"/>
          <a:ext cx="1954213" cy="388938"/>
        </a:xfrm>
        <a:prstGeom prst="rect">
          <a:avLst/>
        </a:prstGeom>
        <a:noFill/>
        <a:ln>
          <a:noFill/>
        </a:ln>
      </xdr:spPr>
    </xdr:pic>
    <xdr:clientData/>
  </xdr:oneCellAnchor>
  <xdr:oneCellAnchor>
    <xdr:from>
      <xdr:col>0</xdr:col>
      <xdr:colOff>133350</xdr:colOff>
      <xdr:row>0</xdr:row>
      <xdr:rowOff>0</xdr:rowOff>
    </xdr:from>
    <xdr:ext cx="1954213" cy="388938"/>
    <xdr:pic>
      <xdr:nvPicPr>
        <xdr:cNvPr id="11" name="Picture 10">
          <a:extLst>
            <a:ext uri="{FF2B5EF4-FFF2-40B4-BE49-F238E27FC236}">
              <a16:creationId xmlns:a16="http://schemas.microsoft.com/office/drawing/2014/main" id="{2FADA7DE-3E35-47F3-BC87-57FB388DE736}"/>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3350" y="0"/>
          <a:ext cx="1954213" cy="388938"/>
        </a:xfrm>
        <a:prstGeom prst="rect">
          <a:avLst/>
        </a:prstGeom>
        <a:noFill/>
        <a:ln>
          <a:noFill/>
        </a:ln>
      </xdr:spPr>
    </xdr:pic>
    <xdr:clientData/>
  </xdr:oneCellAnchor>
  <xdr:oneCellAnchor>
    <xdr:from>
      <xdr:col>0</xdr:col>
      <xdr:colOff>133350</xdr:colOff>
      <xdr:row>0</xdr:row>
      <xdr:rowOff>0</xdr:rowOff>
    </xdr:from>
    <xdr:ext cx="1954213" cy="388938"/>
    <xdr:pic>
      <xdr:nvPicPr>
        <xdr:cNvPr id="12" name="Picture 11">
          <a:extLst>
            <a:ext uri="{FF2B5EF4-FFF2-40B4-BE49-F238E27FC236}">
              <a16:creationId xmlns:a16="http://schemas.microsoft.com/office/drawing/2014/main" id="{2036D7DB-6F69-4CB4-9FF3-989F787C9147}"/>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3350" y="0"/>
          <a:ext cx="1954213" cy="388938"/>
        </a:xfrm>
        <a:prstGeom prst="rect">
          <a:avLst/>
        </a:prstGeom>
        <a:noFill/>
        <a:ln>
          <a:noFill/>
        </a:ln>
      </xdr:spPr>
    </xdr:pic>
    <xdr:clientData/>
  </xdr:oneCellAnchor>
  <xdr:oneCellAnchor>
    <xdr:from>
      <xdr:col>0</xdr:col>
      <xdr:colOff>133350</xdr:colOff>
      <xdr:row>0</xdr:row>
      <xdr:rowOff>0</xdr:rowOff>
    </xdr:from>
    <xdr:ext cx="1954213" cy="388938"/>
    <xdr:pic>
      <xdr:nvPicPr>
        <xdr:cNvPr id="13" name="Picture 12">
          <a:extLst>
            <a:ext uri="{FF2B5EF4-FFF2-40B4-BE49-F238E27FC236}">
              <a16:creationId xmlns:a16="http://schemas.microsoft.com/office/drawing/2014/main" id="{F48636E2-5BD4-42A1-B32A-04AFFDAB3DBC}"/>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3350" y="0"/>
          <a:ext cx="1954213" cy="388938"/>
        </a:xfrm>
        <a:prstGeom prst="rect">
          <a:avLst/>
        </a:prstGeom>
        <a:noFill/>
        <a:ln>
          <a:noFill/>
        </a:ln>
      </xdr:spPr>
    </xdr:pic>
    <xdr:clientData/>
  </xdr:oneCellAnchor>
  <xdr:oneCellAnchor>
    <xdr:from>
      <xdr:col>0</xdr:col>
      <xdr:colOff>133350</xdr:colOff>
      <xdr:row>0</xdr:row>
      <xdr:rowOff>0</xdr:rowOff>
    </xdr:from>
    <xdr:ext cx="1954213" cy="388938"/>
    <xdr:pic>
      <xdr:nvPicPr>
        <xdr:cNvPr id="14" name="Picture 13">
          <a:extLst>
            <a:ext uri="{FF2B5EF4-FFF2-40B4-BE49-F238E27FC236}">
              <a16:creationId xmlns:a16="http://schemas.microsoft.com/office/drawing/2014/main" id="{A793FB50-78F2-4820-AE53-5BC7C1CC2AF6}"/>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3350" y="0"/>
          <a:ext cx="1954213" cy="388938"/>
        </a:xfrm>
        <a:prstGeom prst="rect">
          <a:avLst/>
        </a:prstGeom>
        <a:noFill/>
        <a:ln>
          <a:noFill/>
        </a:ln>
      </xdr:spPr>
    </xdr:pic>
    <xdr:clientData/>
  </xdr:oneCellAnchor>
  <xdr:oneCellAnchor>
    <xdr:from>
      <xdr:col>0</xdr:col>
      <xdr:colOff>133350</xdr:colOff>
      <xdr:row>0</xdr:row>
      <xdr:rowOff>0</xdr:rowOff>
    </xdr:from>
    <xdr:ext cx="1954213" cy="388938"/>
    <xdr:pic>
      <xdr:nvPicPr>
        <xdr:cNvPr id="15" name="Picture 14">
          <a:extLst>
            <a:ext uri="{FF2B5EF4-FFF2-40B4-BE49-F238E27FC236}">
              <a16:creationId xmlns:a16="http://schemas.microsoft.com/office/drawing/2014/main" id="{6D9581B4-1805-44E4-9CF3-6BA36314D533}"/>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3350" y="0"/>
          <a:ext cx="1954213" cy="388938"/>
        </a:xfrm>
        <a:prstGeom prst="rect">
          <a:avLst/>
        </a:prstGeom>
        <a:noFill/>
        <a:ln>
          <a:noFill/>
        </a:ln>
      </xdr:spPr>
    </xdr:pic>
    <xdr:clientData/>
  </xdr:oneCellAnchor>
  <xdr:oneCellAnchor>
    <xdr:from>
      <xdr:col>0</xdr:col>
      <xdr:colOff>133350</xdr:colOff>
      <xdr:row>0</xdr:row>
      <xdr:rowOff>0</xdr:rowOff>
    </xdr:from>
    <xdr:ext cx="1954213" cy="388938"/>
    <xdr:pic>
      <xdr:nvPicPr>
        <xdr:cNvPr id="16" name="Picture 15">
          <a:extLst>
            <a:ext uri="{FF2B5EF4-FFF2-40B4-BE49-F238E27FC236}">
              <a16:creationId xmlns:a16="http://schemas.microsoft.com/office/drawing/2014/main" id="{8F3F8AF1-22CB-40F9-9140-FB2C34DDD063}"/>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3350" y="0"/>
          <a:ext cx="1954213" cy="388938"/>
        </a:xfrm>
        <a:prstGeom prst="rect">
          <a:avLst/>
        </a:prstGeom>
        <a:noFill/>
        <a:ln>
          <a:noFill/>
        </a:ln>
      </xdr:spPr>
    </xdr:pic>
    <xdr:clientData/>
  </xdr:oneCellAnchor>
  <xdr:oneCellAnchor>
    <xdr:from>
      <xdr:col>0</xdr:col>
      <xdr:colOff>133350</xdr:colOff>
      <xdr:row>0</xdr:row>
      <xdr:rowOff>0</xdr:rowOff>
    </xdr:from>
    <xdr:ext cx="1954213" cy="388938"/>
    <xdr:pic>
      <xdr:nvPicPr>
        <xdr:cNvPr id="17" name="Picture 16">
          <a:extLst>
            <a:ext uri="{FF2B5EF4-FFF2-40B4-BE49-F238E27FC236}">
              <a16:creationId xmlns:a16="http://schemas.microsoft.com/office/drawing/2014/main" id="{EFE1BBD9-E229-4778-97E4-70510219422E}"/>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3350" y="0"/>
          <a:ext cx="1954213" cy="388938"/>
        </a:xfrm>
        <a:prstGeom prst="rect">
          <a:avLst/>
        </a:prstGeom>
        <a:noFill/>
        <a:ln>
          <a:noFill/>
        </a:ln>
      </xdr:spPr>
    </xdr:pic>
    <xdr:clientData/>
  </xdr:oneCellAnchor>
  <xdr:oneCellAnchor>
    <xdr:from>
      <xdr:col>0</xdr:col>
      <xdr:colOff>133350</xdr:colOff>
      <xdr:row>0</xdr:row>
      <xdr:rowOff>0</xdr:rowOff>
    </xdr:from>
    <xdr:ext cx="1954213" cy="388938"/>
    <xdr:pic>
      <xdr:nvPicPr>
        <xdr:cNvPr id="18" name="Picture 17">
          <a:extLst>
            <a:ext uri="{FF2B5EF4-FFF2-40B4-BE49-F238E27FC236}">
              <a16:creationId xmlns:a16="http://schemas.microsoft.com/office/drawing/2014/main" id="{BAA6D11C-0E67-46D9-9154-B5D7AE83336E}"/>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3350" y="0"/>
          <a:ext cx="1954213" cy="388938"/>
        </a:xfrm>
        <a:prstGeom prst="rect">
          <a:avLst/>
        </a:prstGeom>
        <a:noFill/>
        <a:ln>
          <a:noFill/>
        </a:ln>
      </xdr:spPr>
    </xdr:pic>
    <xdr:clientData/>
  </xdr:oneCellAnchor>
  <xdr:oneCellAnchor>
    <xdr:from>
      <xdr:col>0</xdr:col>
      <xdr:colOff>133350</xdr:colOff>
      <xdr:row>0</xdr:row>
      <xdr:rowOff>0</xdr:rowOff>
    </xdr:from>
    <xdr:ext cx="1954213" cy="388938"/>
    <xdr:pic>
      <xdr:nvPicPr>
        <xdr:cNvPr id="19" name="Picture 18">
          <a:extLst>
            <a:ext uri="{FF2B5EF4-FFF2-40B4-BE49-F238E27FC236}">
              <a16:creationId xmlns:a16="http://schemas.microsoft.com/office/drawing/2014/main" id="{496889F3-244E-4A13-959D-AAFB00294974}"/>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3350" y="0"/>
          <a:ext cx="1954213" cy="388938"/>
        </a:xfrm>
        <a:prstGeom prst="rect">
          <a:avLst/>
        </a:prstGeom>
        <a:noFill/>
        <a:ln>
          <a:noFill/>
        </a:ln>
      </xdr:spPr>
    </xdr:pic>
    <xdr:clientData/>
  </xdr:oneCellAnchor>
  <xdr:oneCellAnchor>
    <xdr:from>
      <xdr:col>0</xdr:col>
      <xdr:colOff>133350</xdr:colOff>
      <xdr:row>0</xdr:row>
      <xdr:rowOff>0</xdr:rowOff>
    </xdr:from>
    <xdr:ext cx="1954213" cy="388938"/>
    <xdr:pic>
      <xdr:nvPicPr>
        <xdr:cNvPr id="20" name="Picture 19">
          <a:extLst>
            <a:ext uri="{FF2B5EF4-FFF2-40B4-BE49-F238E27FC236}">
              <a16:creationId xmlns:a16="http://schemas.microsoft.com/office/drawing/2014/main" id="{4B8010E7-7B5C-4800-80B7-BABAE7A73446}"/>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3350" y="0"/>
          <a:ext cx="1954213" cy="388938"/>
        </a:xfrm>
        <a:prstGeom prst="rect">
          <a:avLst/>
        </a:prstGeom>
        <a:noFill/>
        <a:ln>
          <a:noFill/>
        </a:ln>
      </xdr:spPr>
    </xdr:pic>
    <xdr:clientData/>
  </xdr:oneCellAnchor>
  <xdr:oneCellAnchor>
    <xdr:from>
      <xdr:col>0</xdr:col>
      <xdr:colOff>133350</xdr:colOff>
      <xdr:row>0</xdr:row>
      <xdr:rowOff>0</xdr:rowOff>
    </xdr:from>
    <xdr:ext cx="1954213" cy="388938"/>
    <xdr:pic>
      <xdr:nvPicPr>
        <xdr:cNvPr id="21" name="Picture 20">
          <a:extLst>
            <a:ext uri="{FF2B5EF4-FFF2-40B4-BE49-F238E27FC236}">
              <a16:creationId xmlns:a16="http://schemas.microsoft.com/office/drawing/2014/main" id="{4BE50DC6-8DA4-4560-83A3-1B823E0FF1DE}"/>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3350" y="0"/>
          <a:ext cx="1954213" cy="388938"/>
        </a:xfrm>
        <a:prstGeom prst="rect">
          <a:avLst/>
        </a:prstGeom>
        <a:noFill/>
        <a:ln>
          <a:noFill/>
        </a:ln>
      </xdr:spPr>
    </xdr:pic>
    <xdr:clientData/>
  </xdr:oneCellAnchor>
  <xdr:oneCellAnchor>
    <xdr:from>
      <xdr:col>0</xdr:col>
      <xdr:colOff>133350</xdr:colOff>
      <xdr:row>0</xdr:row>
      <xdr:rowOff>0</xdr:rowOff>
    </xdr:from>
    <xdr:ext cx="1954213" cy="388938"/>
    <xdr:pic>
      <xdr:nvPicPr>
        <xdr:cNvPr id="22" name="Picture 21">
          <a:extLst>
            <a:ext uri="{FF2B5EF4-FFF2-40B4-BE49-F238E27FC236}">
              <a16:creationId xmlns:a16="http://schemas.microsoft.com/office/drawing/2014/main" id="{81843067-D6DA-46E5-B650-E2D6F631851E}"/>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3350" y="0"/>
          <a:ext cx="1954213" cy="388938"/>
        </a:xfrm>
        <a:prstGeom prst="rect">
          <a:avLst/>
        </a:prstGeom>
        <a:noFill/>
        <a:ln>
          <a:noFill/>
        </a:ln>
      </xdr:spPr>
    </xdr:pic>
    <xdr:clientData/>
  </xdr:oneCellAnchor>
  <xdr:oneCellAnchor>
    <xdr:from>
      <xdr:col>0</xdr:col>
      <xdr:colOff>133350</xdr:colOff>
      <xdr:row>0</xdr:row>
      <xdr:rowOff>0</xdr:rowOff>
    </xdr:from>
    <xdr:ext cx="1954213" cy="388938"/>
    <xdr:pic>
      <xdr:nvPicPr>
        <xdr:cNvPr id="23" name="Picture 22">
          <a:extLst>
            <a:ext uri="{FF2B5EF4-FFF2-40B4-BE49-F238E27FC236}">
              <a16:creationId xmlns:a16="http://schemas.microsoft.com/office/drawing/2014/main" id="{7AC5D6A3-1D5D-4491-9DFA-6B8F915A264D}"/>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3350" y="0"/>
          <a:ext cx="1954213" cy="388938"/>
        </a:xfrm>
        <a:prstGeom prst="rect">
          <a:avLst/>
        </a:prstGeom>
        <a:noFill/>
        <a:ln>
          <a:noFill/>
        </a:ln>
      </xdr:spPr>
    </xdr:pic>
    <xdr:clientData/>
  </xdr:oneCellAnchor>
  <xdr:oneCellAnchor>
    <xdr:from>
      <xdr:col>0</xdr:col>
      <xdr:colOff>133350</xdr:colOff>
      <xdr:row>0</xdr:row>
      <xdr:rowOff>0</xdr:rowOff>
    </xdr:from>
    <xdr:ext cx="1954213" cy="388938"/>
    <xdr:pic>
      <xdr:nvPicPr>
        <xdr:cNvPr id="24" name="Picture 23">
          <a:extLst>
            <a:ext uri="{FF2B5EF4-FFF2-40B4-BE49-F238E27FC236}">
              <a16:creationId xmlns:a16="http://schemas.microsoft.com/office/drawing/2014/main" id="{5CF47700-276F-4603-80D0-B905D21B4E47}"/>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3350" y="0"/>
          <a:ext cx="1954213" cy="388938"/>
        </a:xfrm>
        <a:prstGeom prst="rect">
          <a:avLst/>
        </a:prstGeom>
        <a:noFill/>
        <a:ln>
          <a:noFill/>
        </a:ln>
      </xdr:spPr>
    </xdr:pic>
    <xdr:clientData/>
  </xdr:oneCellAnchor>
  <xdr:oneCellAnchor>
    <xdr:from>
      <xdr:col>0</xdr:col>
      <xdr:colOff>133350</xdr:colOff>
      <xdr:row>0</xdr:row>
      <xdr:rowOff>0</xdr:rowOff>
    </xdr:from>
    <xdr:ext cx="1954213" cy="388938"/>
    <xdr:pic>
      <xdr:nvPicPr>
        <xdr:cNvPr id="25" name="Picture 24">
          <a:extLst>
            <a:ext uri="{FF2B5EF4-FFF2-40B4-BE49-F238E27FC236}">
              <a16:creationId xmlns:a16="http://schemas.microsoft.com/office/drawing/2014/main" id="{AE5D3425-20DF-4808-9E2E-B643CF90CA3E}"/>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3350" y="0"/>
          <a:ext cx="1954213" cy="388938"/>
        </a:xfrm>
        <a:prstGeom prst="rect">
          <a:avLst/>
        </a:prstGeom>
        <a:noFill/>
        <a:ln>
          <a:noFill/>
        </a:ln>
      </xdr:spPr>
    </xdr:pic>
    <xdr:clientData/>
  </xdr:oneCellAnchor>
  <xdr:oneCellAnchor>
    <xdr:from>
      <xdr:col>0</xdr:col>
      <xdr:colOff>133350</xdr:colOff>
      <xdr:row>0</xdr:row>
      <xdr:rowOff>0</xdr:rowOff>
    </xdr:from>
    <xdr:ext cx="1954213" cy="388938"/>
    <xdr:pic>
      <xdr:nvPicPr>
        <xdr:cNvPr id="26" name="Picture 25">
          <a:extLst>
            <a:ext uri="{FF2B5EF4-FFF2-40B4-BE49-F238E27FC236}">
              <a16:creationId xmlns:a16="http://schemas.microsoft.com/office/drawing/2014/main" id="{2073544E-1B91-4C28-ADA0-AB6ED7983BBB}"/>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3350" y="0"/>
          <a:ext cx="1954213" cy="388938"/>
        </a:xfrm>
        <a:prstGeom prst="rect">
          <a:avLst/>
        </a:prstGeom>
        <a:noFill/>
        <a:ln>
          <a:noFill/>
        </a:ln>
      </xdr:spPr>
    </xdr:pic>
    <xdr:clientData/>
  </xdr:oneCellAnchor>
  <xdr:oneCellAnchor>
    <xdr:from>
      <xdr:col>0</xdr:col>
      <xdr:colOff>133350</xdr:colOff>
      <xdr:row>0</xdr:row>
      <xdr:rowOff>0</xdr:rowOff>
    </xdr:from>
    <xdr:ext cx="1954213" cy="388938"/>
    <xdr:pic>
      <xdr:nvPicPr>
        <xdr:cNvPr id="27" name="Picture 26">
          <a:extLst>
            <a:ext uri="{FF2B5EF4-FFF2-40B4-BE49-F238E27FC236}">
              <a16:creationId xmlns:a16="http://schemas.microsoft.com/office/drawing/2014/main" id="{24CD0F68-3719-4993-9D10-2CFE5573C53E}"/>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3350" y="0"/>
          <a:ext cx="1954213" cy="388938"/>
        </a:xfrm>
        <a:prstGeom prst="rect">
          <a:avLst/>
        </a:prstGeom>
        <a:noFill/>
        <a:ln>
          <a:noFill/>
        </a:ln>
      </xdr:spPr>
    </xdr:pic>
    <xdr:clientData/>
  </xdr:oneCellAnchor>
  <xdr:oneCellAnchor>
    <xdr:from>
      <xdr:col>0</xdr:col>
      <xdr:colOff>133350</xdr:colOff>
      <xdr:row>0</xdr:row>
      <xdr:rowOff>0</xdr:rowOff>
    </xdr:from>
    <xdr:ext cx="1954213" cy="388938"/>
    <xdr:pic>
      <xdr:nvPicPr>
        <xdr:cNvPr id="28" name="Picture 27">
          <a:extLst>
            <a:ext uri="{FF2B5EF4-FFF2-40B4-BE49-F238E27FC236}">
              <a16:creationId xmlns:a16="http://schemas.microsoft.com/office/drawing/2014/main" id="{4F0AE76F-4B51-4B45-A5DA-2605F55648A3}"/>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3350" y="0"/>
          <a:ext cx="1954213" cy="388938"/>
        </a:xfrm>
        <a:prstGeom prst="rect">
          <a:avLst/>
        </a:prstGeom>
        <a:noFill/>
        <a:ln>
          <a:noFill/>
        </a:ln>
      </xdr:spPr>
    </xdr:pic>
    <xdr:clientData/>
  </xdr:oneCellAnchor>
  <xdr:oneCellAnchor>
    <xdr:from>
      <xdr:col>0</xdr:col>
      <xdr:colOff>133350</xdr:colOff>
      <xdr:row>0</xdr:row>
      <xdr:rowOff>0</xdr:rowOff>
    </xdr:from>
    <xdr:ext cx="1954213" cy="388938"/>
    <xdr:pic>
      <xdr:nvPicPr>
        <xdr:cNvPr id="29" name="Picture 28">
          <a:extLst>
            <a:ext uri="{FF2B5EF4-FFF2-40B4-BE49-F238E27FC236}">
              <a16:creationId xmlns:a16="http://schemas.microsoft.com/office/drawing/2014/main" id="{A663D476-F5AA-4587-AD77-1F62510B2500}"/>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3350" y="0"/>
          <a:ext cx="1954213" cy="388938"/>
        </a:xfrm>
        <a:prstGeom prst="rect">
          <a:avLst/>
        </a:prstGeom>
        <a:noFill/>
        <a:ln>
          <a:noFill/>
        </a:ln>
      </xdr:spPr>
    </xdr:pic>
    <xdr:clientData/>
  </xdr:oneCellAnchor>
  <xdr:oneCellAnchor>
    <xdr:from>
      <xdr:col>0</xdr:col>
      <xdr:colOff>133350</xdr:colOff>
      <xdr:row>0</xdr:row>
      <xdr:rowOff>0</xdr:rowOff>
    </xdr:from>
    <xdr:ext cx="1954213" cy="388938"/>
    <xdr:pic>
      <xdr:nvPicPr>
        <xdr:cNvPr id="30" name="Picture 29">
          <a:extLst>
            <a:ext uri="{FF2B5EF4-FFF2-40B4-BE49-F238E27FC236}">
              <a16:creationId xmlns:a16="http://schemas.microsoft.com/office/drawing/2014/main" id="{AA9C8D05-847E-49E1-9E82-594D3A074457}"/>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3350" y="0"/>
          <a:ext cx="1954213" cy="388938"/>
        </a:xfrm>
        <a:prstGeom prst="rect">
          <a:avLst/>
        </a:prstGeom>
        <a:noFill/>
        <a:ln>
          <a:noFill/>
        </a:ln>
      </xdr:spPr>
    </xdr:pic>
    <xdr:clientData/>
  </xdr:oneCellAnchor>
  <xdr:oneCellAnchor>
    <xdr:from>
      <xdr:col>0</xdr:col>
      <xdr:colOff>133350</xdr:colOff>
      <xdr:row>0</xdr:row>
      <xdr:rowOff>0</xdr:rowOff>
    </xdr:from>
    <xdr:ext cx="1954213" cy="388938"/>
    <xdr:pic>
      <xdr:nvPicPr>
        <xdr:cNvPr id="31" name="Picture 30">
          <a:extLst>
            <a:ext uri="{FF2B5EF4-FFF2-40B4-BE49-F238E27FC236}">
              <a16:creationId xmlns:a16="http://schemas.microsoft.com/office/drawing/2014/main" id="{89E11C28-1978-455E-ACBC-5434C77C1983}"/>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3350" y="0"/>
          <a:ext cx="1954213" cy="388938"/>
        </a:xfrm>
        <a:prstGeom prst="rect">
          <a:avLst/>
        </a:prstGeom>
        <a:noFill/>
        <a:ln>
          <a:noFill/>
        </a:ln>
      </xdr:spPr>
    </xdr:pic>
    <xdr:clientData/>
  </xdr:oneCellAnchor>
  <xdr:oneCellAnchor>
    <xdr:from>
      <xdr:col>0</xdr:col>
      <xdr:colOff>133350</xdr:colOff>
      <xdr:row>0</xdr:row>
      <xdr:rowOff>0</xdr:rowOff>
    </xdr:from>
    <xdr:ext cx="1954213" cy="388938"/>
    <xdr:pic>
      <xdr:nvPicPr>
        <xdr:cNvPr id="32" name="Picture 31">
          <a:extLst>
            <a:ext uri="{FF2B5EF4-FFF2-40B4-BE49-F238E27FC236}">
              <a16:creationId xmlns:a16="http://schemas.microsoft.com/office/drawing/2014/main" id="{E53B9BB2-FED5-480B-A811-BD533D1D1EE8}"/>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3350" y="0"/>
          <a:ext cx="1954213" cy="388938"/>
        </a:xfrm>
        <a:prstGeom prst="rect">
          <a:avLst/>
        </a:prstGeom>
        <a:noFill/>
        <a:ln>
          <a:noFill/>
        </a:ln>
      </xdr:spPr>
    </xdr:pic>
    <xdr:clientData/>
  </xdr:oneCellAnchor>
  <xdr:oneCellAnchor>
    <xdr:from>
      <xdr:col>0</xdr:col>
      <xdr:colOff>133350</xdr:colOff>
      <xdr:row>0</xdr:row>
      <xdr:rowOff>0</xdr:rowOff>
    </xdr:from>
    <xdr:ext cx="1954213" cy="388938"/>
    <xdr:pic>
      <xdr:nvPicPr>
        <xdr:cNvPr id="33" name="Picture 32">
          <a:extLst>
            <a:ext uri="{FF2B5EF4-FFF2-40B4-BE49-F238E27FC236}">
              <a16:creationId xmlns:a16="http://schemas.microsoft.com/office/drawing/2014/main" id="{EB20DFF3-6CED-4F1F-86EF-CB54F0320259}"/>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3350" y="0"/>
          <a:ext cx="1954213" cy="388938"/>
        </a:xfrm>
        <a:prstGeom prst="rect">
          <a:avLst/>
        </a:prstGeom>
        <a:noFill/>
        <a:ln>
          <a:noFill/>
        </a:ln>
      </xdr:spPr>
    </xdr:pic>
    <xdr:clientData/>
  </xdr:oneCellAnchor>
  <xdr:oneCellAnchor>
    <xdr:from>
      <xdr:col>0</xdr:col>
      <xdr:colOff>133350</xdr:colOff>
      <xdr:row>0</xdr:row>
      <xdr:rowOff>0</xdr:rowOff>
    </xdr:from>
    <xdr:ext cx="1954213" cy="388938"/>
    <xdr:pic>
      <xdr:nvPicPr>
        <xdr:cNvPr id="34" name="Picture 33">
          <a:extLst>
            <a:ext uri="{FF2B5EF4-FFF2-40B4-BE49-F238E27FC236}">
              <a16:creationId xmlns:a16="http://schemas.microsoft.com/office/drawing/2014/main" id="{ADE831C6-9DC2-4B12-A819-94BE31BCF8EC}"/>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3350" y="0"/>
          <a:ext cx="1954213" cy="388938"/>
        </a:xfrm>
        <a:prstGeom prst="rect">
          <a:avLst/>
        </a:prstGeom>
        <a:noFill/>
        <a:ln>
          <a:noFill/>
        </a:ln>
      </xdr:spPr>
    </xdr:pic>
    <xdr:clientData/>
  </xdr:oneCellAnchor>
  <xdr:oneCellAnchor>
    <xdr:from>
      <xdr:col>0</xdr:col>
      <xdr:colOff>133350</xdr:colOff>
      <xdr:row>0</xdr:row>
      <xdr:rowOff>0</xdr:rowOff>
    </xdr:from>
    <xdr:ext cx="1954213" cy="388938"/>
    <xdr:pic>
      <xdr:nvPicPr>
        <xdr:cNvPr id="35" name="Picture 34">
          <a:extLst>
            <a:ext uri="{FF2B5EF4-FFF2-40B4-BE49-F238E27FC236}">
              <a16:creationId xmlns:a16="http://schemas.microsoft.com/office/drawing/2014/main" id="{F2344EBF-771B-4B51-85F1-BB8986D879B0}"/>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3350" y="0"/>
          <a:ext cx="1954213" cy="388938"/>
        </a:xfrm>
        <a:prstGeom prst="rect">
          <a:avLst/>
        </a:prstGeom>
        <a:noFill/>
        <a:ln>
          <a:noFill/>
        </a:ln>
      </xdr:spPr>
    </xdr:pic>
    <xdr:clientData/>
  </xdr:oneCellAnchor>
  <xdr:oneCellAnchor>
    <xdr:from>
      <xdr:col>0</xdr:col>
      <xdr:colOff>133350</xdr:colOff>
      <xdr:row>0</xdr:row>
      <xdr:rowOff>0</xdr:rowOff>
    </xdr:from>
    <xdr:ext cx="1954213" cy="388938"/>
    <xdr:pic>
      <xdr:nvPicPr>
        <xdr:cNvPr id="36" name="Picture 35">
          <a:extLst>
            <a:ext uri="{FF2B5EF4-FFF2-40B4-BE49-F238E27FC236}">
              <a16:creationId xmlns:a16="http://schemas.microsoft.com/office/drawing/2014/main" id="{316DB779-6C4E-49E7-B696-5B87AB8B5698}"/>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3350" y="0"/>
          <a:ext cx="1954213" cy="388938"/>
        </a:xfrm>
        <a:prstGeom prst="rect">
          <a:avLst/>
        </a:prstGeom>
        <a:noFill/>
        <a:ln>
          <a:noFill/>
        </a:ln>
      </xdr:spPr>
    </xdr:pic>
    <xdr:clientData/>
  </xdr:oneCellAnchor>
  <xdr:oneCellAnchor>
    <xdr:from>
      <xdr:col>0</xdr:col>
      <xdr:colOff>133350</xdr:colOff>
      <xdr:row>0</xdr:row>
      <xdr:rowOff>0</xdr:rowOff>
    </xdr:from>
    <xdr:ext cx="1954213" cy="388938"/>
    <xdr:pic>
      <xdr:nvPicPr>
        <xdr:cNvPr id="37" name="Picture 36">
          <a:extLst>
            <a:ext uri="{FF2B5EF4-FFF2-40B4-BE49-F238E27FC236}">
              <a16:creationId xmlns:a16="http://schemas.microsoft.com/office/drawing/2014/main" id="{D21C5341-6620-4672-A9EA-532CD33A302D}"/>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3350" y="0"/>
          <a:ext cx="1954213" cy="388938"/>
        </a:xfrm>
        <a:prstGeom prst="rect">
          <a:avLst/>
        </a:prstGeom>
        <a:noFill/>
        <a:ln>
          <a:noFill/>
        </a:ln>
      </xdr:spPr>
    </xdr:pic>
    <xdr:clientData/>
  </xdr:oneCellAnchor>
  <xdr:oneCellAnchor>
    <xdr:from>
      <xdr:col>0</xdr:col>
      <xdr:colOff>133350</xdr:colOff>
      <xdr:row>0</xdr:row>
      <xdr:rowOff>0</xdr:rowOff>
    </xdr:from>
    <xdr:ext cx="1954213" cy="388938"/>
    <xdr:pic>
      <xdr:nvPicPr>
        <xdr:cNvPr id="38" name="Picture 37">
          <a:extLst>
            <a:ext uri="{FF2B5EF4-FFF2-40B4-BE49-F238E27FC236}">
              <a16:creationId xmlns:a16="http://schemas.microsoft.com/office/drawing/2014/main" id="{000D3892-A820-4421-BCB8-C1509ECA461F}"/>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3350" y="0"/>
          <a:ext cx="1954213" cy="388938"/>
        </a:xfrm>
        <a:prstGeom prst="rect">
          <a:avLst/>
        </a:prstGeom>
        <a:noFill/>
        <a:ln>
          <a:noFill/>
        </a:ln>
      </xdr:spPr>
    </xdr:pic>
    <xdr:clientData/>
  </xdr:oneCellAnchor>
  <xdr:oneCellAnchor>
    <xdr:from>
      <xdr:col>0</xdr:col>
      <xdr:colOff>133350</xdr:colOff>
      <xdr:row>0</xdr:row>
      <xdr:rowOff>0</xdr:rowOff>
    </xdr:from>
    <xdr:ext cx="1954213" cy="388938"/>
    <xdr:pic>
      <xdr:nvPicPr>
        <xdr:cNvPr id="39" name="Picture 38">
          <a:extLst>
            <a:ext uri="{FF2B5EF4-FFF2-40B4-BE49-F238E27FC236}">
              <a16:creationId xmlns:a16="http://schemas.microsoft.com/office/drawing/2014/main" id="{E3A8C66E-7EB1-4A0E-ABDC-35C9CF469830}"/>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3350" y="0"/>
          <a:ext cx="1954213" cy="388938"/>
        </a:xfrm>
        <a:prstGeom prst="rect">
          <a:avLst/>
        </a:prstGeom>
        <a:noFill/>
        <a:ln>
          <a:noFill/>
        </a:ln>
      </xdr:spPr>
    </xdr:pic>
    <xdr:clientData/>
  </xdr:oneCellAnchor>
  <xdr:oneCellAnchor>
    <xdr:from>
      <xdr:col>0</xdr:col>
      <xdr:colOff>133350</xdr:colOff>
      <xdr:row>0</xdr:row>
      <xdr:rowOff>0</xdr:rowOff>
    </xdr:from>
    <xdr:ext cx="1954213" cy="388938"/>
    <xdr:pic>
      <xdr:nvPicPr>
        <xdr:cNvPr id="40" name="Picture 39">
          <a:extLst>
            <a:ext uri="{FF2B5EF4-FFF2-40B4-BE49-F238E27FC236}">
              <a16:creationId xmlns:a16="http://schemas.microsoft.com/office/drawing/2014/main" id="{938E2039-3C31-49E4-9F9A-4E87BE421D41}"/>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3350" y="0"/>
          <a:ext cx="1954213" cy="388938"/>
        </a:xfrm>
        <a:prstGeom prst="rect">
          <a:avLst/>
        </a:prstGeom>
        <a:noFill/>
        <a:ln>
          <a:noFill/>
        </a:ln>
      </xdr:spPr>
    </xdr:pic>
    <xdr:clientData/>
  </xdr:oneCellAnchor>
  <xdr:oneCellAnchor>
    <xdr:from>
      <xdr:col>0</xdr:col>
      <xdr:colOff>133350</xdr:colOff>
      <xdr:row>0</xdr:row>
      <xdr:rowOff>0</xdr:rowOff>
    </xdr:from>
    <xdr:ext cx="1954213" cy="388938"/>
    <xdr:pic>
      <xdr:nvPicPr>
        <xdr:cNvPr id="41" name="Picture 40">
          <a:extLst>
            <a:ext uri="{FF2B5EF4-FFF2-40B4-BE49-F238E27FC236}">
              <a16:creationId xmlns:a16="http://schemas.microsoft.com/office/drawing/2014/main" id="{36F6A0E4-D834-489D-9886-A2B8AFE60CCC}"/>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3350" y="0"/>
          <a:ext cx="1954213" cy="388938"/>
        </a:xfrm>
        <a:prstGeom prst="rect">
          <a:avLst/>
        </a:prstGeom>
        <a:noFill/>
        <a:ln>
          <a:noFill/>
        </a:ln>
      </xdr:spPr>
    </xdr:pic>
    <xdr:clientData/>
  </xdr:oneCellAnchor>
  <xdr:oneCellAnchor>
    <xdr:from>
      <xdr:col>0</xdr:col>
      <xdr:colOff>133350</xdr:colOff>
      <xdr:row>0</xdr:row>
      <xdr:rowOff>0</xdr:rowOff>
    </xdr:from>
    <xdr:ext cx="1954213" cy="388938"/>
    <xdr:pic>
      <xdr:nvPicPr>
        <xdr:cNvPr id="42" name="Picture 41">
          <a:extLst>
            <a:ext uri="{FF2B5EF4-FFF2-40B4-BE49-F238E27FC236}">
              <a16:creationId xmlns:a16="http://schemas.microsoft.com/office/drawing/2014/main" id="{80A1E100-A616-468E-B87F-F2F498C41EA4}"/>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3350" y="0"/>
          <a:ext cx="1954213" cy="388938"/>
        </a:xfrm>
        <a:prstGeom prst="rect">
          <a:avLst/>
        </a:prstGeom>
        <a:noFill/>
        <a:ln>
          <a:noFill/>
        </a:ln>
      </xdr:spPr>
    </xdr:pic>
    <xdr:clientData/>
  </xdr:oneCellAnchor>
  <xdr:oneCellAnchor>
    <xdr:from>
      <xdr:col>0</xdr:col>
      <xdr:colOff>133350</xdr:colOff>
      <xdr:row>0</xdr:row>
      <xdr:rowOff>0</xdr:rowOff>
    </xdr:from>
    <xdr:ext cx="1954213" cy="388938"/>
    <xdr:pic>
      <xdr:nvPicPr>
        <xdr:cNvPr id="43" name="Picture 42">
          <a:extLst>
            <a:ext uri="{FF2B5EF4-FFF2-40B4-BE49-F238E27FC236}">
              <a16:creationId xmlns:a16="http://schemas.microsoft.com/office/drawing/2014/main" id="{E16D1BA8-38CB-47F9-9F5F-7649372190CF}"/>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3350" y="0"/>
          <a:ext cx="1954213" cy="388938"/>
        </a:xfrm>
        <a:prstGeom prst="rect">
          <a:avLst/>
        </a:prstGeom>
        <a:noFill/>
        <a:ln>
          <a:noFill/>
        </a:ln>
      </xdr:spPr>
    </xdr:pic>
    <xdr:clientData/>
  </xdr:oneCellAnchor>
  <xdr:oneCellAnchor>
    <xdr:from>
      <xdr:col>0</xdr:col>
      <xdr:colOff>133350</xdr:colOff>
      <xdr:row>0</xdr:row>
      <xdr:rowOff>0</xdr:rowOff>
    </xdr:from>
    <xdr:ext cx="1954213" cy="388938"/>
    <xdr:pic>
      <xdr:nvPicPr>
        <xdr:cNvPr id="44" name="Picture 43">
          <a:extLst>
            <a:ext uri="{FF2B5EF4-FFF2-40B4-BE49-F238E27FC236}">
              <a16:creationId xmlns:a16="http://schemas.microsoft.com/office/drawing/2014/main" id="{E9589D25-9C47-44AF-8BE4-EEB2A3E20344}"/>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3350" y="0"/>
          <a:ext cx="1954213" cy="388938"/>
        </a:xfrm>
        <a:prstGeom prst="rect">
          <a:avLst/>
        </a:prstGeom>
        <a:noFill/>
        <a:ln>
          <a:noFill/>
        </a:ln>
      </xdr:spPr>
    </xdr:pic>
    <xdr:clientData/>
  </xdr:oneCellAnchor>
  <xdr:oneCellAnchor>
    <xdr:from>
      <xdr:col>0</xdr:col>
      <xdr:colOff>133350</xdr:colOff>
      <xdr:row>0</xdr:row>
      <xdr:rowOff>0</xdr:rowOff>
    </xdr:from>
    <xdr:ext cx="1954213" cy="388938"/>
    <xdr:pic>
      <xdr:nvPicPr>
        <xdr:cNvPr id="45" name="Picture 44">
          <a:extLst>
            <a:ext uri="{FF2B5EF4-FFF2-40B4-BE49-F238E27FC236}">
              <a16:creationId xmlns:a16="http://schemas.microsoft.com/office/drawing/2014/main" id="{68ED87D5-BED6-4588-9436-8542290B82CF}"/>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3350" y="0"/>
          <a:ext cx="1954213" cy="388938"/>
        </a:xfrm>
        <a:prstGeom prst="rect">
          <a:avLst/>
        </a:prstGeom>
        <a:noFill/>
        <a:ln>
          <a:noFill/>
        </a:ln>
      </xdr:spPr>
    </xdr:pic>
    <xdr:clientData/>
  </xdr:oneCellAnchor>
  <xdr:oneCellAnchor>
    <xdr:from>
      <xdr:col>0</xdr:col>
      <xdr:colOff>133350</xdr:colOff>
      <xdr:row>0</xdr:row>
      <xdr:rowOff>0</xdr:rowOff>
    </xdr:from>
    <xdr:ext cx="1954213" cy="388938"/>
    <xdr:pic>
      <xdr:nvPicPr>
        <xdr:cNvPr id="46" name="Picture 45">
          <a:extLst>
            <a:ext uri="{FF2B5EF4-FFF2-40B4-BE49-F238E27FC236}">
              <a16:creationId xmlns:a16="http://schemas.microsoft.com/office/drawing/2014/main" id="{A29FAC25-F02B-49D5-B920-244F6B1EC137}"/>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3350" y="0"/>
          <a:ext cx="1954213" cy="388938"/>
        </a:xfrm>
        <a:prstGeom prst="rect">
          <a:avLst/>
        </a:prstGeom>
        <a:noFill/>
        <a:ln>
          <a:noFill/>
        </a:ln>
      </xdr:spPr>
    </xdr:pic>
    <xdr:clientData/>
  </xdr:oneCellAnchor>
  <xdr:oneCellAnchor>
    <xdr:from>
      <xdr:col>0</xdr:col>
      <xdr:colOff>133350</xdr:colOff>
      <xdr:row>0</xdr:row>
      <xdr:rowOff>0</xdr:rowOff>
    </xdr:from>
    <xdr:ext cx="1954213" cy="388938"/>
    <xdr:pic>
      <xdr:nvPicPr>
        <xdr:cNvPr id="47" name="Picture 46">
          <a:extLst>
            <a:ext uri="{FF2B5EF4-FFF2-40B4-BE49-F238E27FC236}">
              <a16:creationId xmlns:a16="http://schemas.microsoft.com/office/drawing/2014/main" id="{F97E2C04-F8A0-474F-AA44-82519335D4F7}"/>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3350" y="0"/>
          <a:ext cx="1954213" cy="388938"/>
        </a:xfrm>
        <a:prstGeom prst="rect">
          <a:avLst/>
        </a:prstGeom>
        <a:noFill/>
        <a:ln>
          <a:noFill/>
        </a:ln>
      </xdr:spPr>
    </xdr:pic>
    <xdr:clientData/>
  </xdr:oneCellAnchor>
  <xdr:oneCellAnchor>
    <xdr:from>
      <xdr:col>0</xdr:col>
      <xdr:colOff>133350</xdr:colOff>
      <xdr:row>0</xdr:row>
      <xdr:rowOff>0</xdr:rowOff>
    </xdr:from>
    <xdr:ext cx="1954213" cy="388938"/>
    <xdr:pic>
      <xdr:nvPicPr>
        <xdr:cNvPr id="48" name="Picture 47">
          <a:extLst>
            <a:ext uri="{FF2B5EF4-FFF2-40B4-BE49-F238E27FC236}">
              <a16:creationId xmlns:a16="http://schemas.microsoft.com/office/drawing/2014/main" id="{008DA357-CBA5-4717-9921-BC280FCBBF66}"/>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3350" y="0"/>
          <a:ext cx="1954213" cy="388938"/>
        </a:xfrm>
        <a:prstGeom prst="rect">
          <a:avLst/>
        </a:prstGeom>
        <a:noFill/>
        <a:ln>
          <a:noFill/>
        </a:ln>
      </xdr:spPr>
    </xdr:pic>
    <xdr:clientData/>
  </xdr:oneCellAnchor>
  <xdr:oneCellAnchor>
    <xdr:from>
      <xdr:col>0</xdr:col>
      <xdr:colOff>133350</xdr:colOff>
      <xdr:row>0</xdr:row>
      <xdr:rowOff>0</xdr:rowOff>
    </xdr:from>
    <xdr:ext cx="1954213" cy="388938"/>
    <xdr:pic>
      <xdr:nvPicPr>
        <xdr:cNvPr id="49" name="Picture 48">
          <a:extLst>
            <a:ext uri="{FF2B5EF4-FFF2-40B4-BE49-F238E27FC236}">
              <a16:creationId xmlns:a16="http://schemas.microsoft.com/office/drawing/2014/main" id="{60014358-87C7-493F-AAE9-6A625DC2C682}"/>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3350" y="0"/>
          <a:ext cx="1954213" cy="388938"/>
        </a:xfrm>
        <a:prstGeom prst="rect">
          <a:avLst/>
        </a:prstGeom>
        <a:noFill/>
        <a:ln>
          <a:noFill/>
        </a:ln>
      </xdr:spPr>
    </xdr:pic>
    <xdr:clientData/>
  </xdr:oneCellAnchor>
  <xdr:oneCellAnchor>
    <xdr:from>
      <xdr:col>0</xdr:col>
      <xdr:colOff>133350</xdr:colOff>
      <xdr:row>0</xdr:row>
      <xdr:rowOff>0</xdr:rowOff>
    </xdr:from>
    <xdr:ext cx="1954213" cy="388938"/>
    <xdr:pic>
      <xdr:nvPicPr>
        <xdr:cNvPr id="50" name="Picture 49">
          <a:extLst>
            <a:ext uri="{FF2B5EF4-FFF2-40B4-BE49-F238E27FC236}">
              <a16:creationId xmlns:a16="http://schemas.microsoft.com/office/drawing/2014/main" id="{2223628E-0DCC-4C4F-8C2C-B6D37F02A58C}"/>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3350" y="0"/>
          <a:ext cx="1954213" cy="388938"/>
        </a:xfrm>
        <a:prstGeom prst="rect">
          <a:avLst/>
        </a:prstGeom>
        <a:noFill/>
        <a:ln>
          <a:noFill/>
        </a:ln>
      </xdr:spPr>
    </xdr:pic>
    <xdr:clientData/>
  </xdr:oneCellAnchor>
  <xdr:oneCellAnchor>
    <xdr:from>
      <xdr:col>0</xdr:col>
      <xdr:colOff>133350</xdr:colOff>
      <xdr:row>0</xdr:row>
      <xdr:rowOff>0</xdr:rowOff>
    </xdr:from>
    <xdr:ext cx="1954213" cy="388938"/>
    <xdr:pic>
      <xdr:nvPicPr>
        <xdr:cNvPr id="51" name="Picture 50">
          <a:extLst>
            <a:ext uri="{FF2B5EF4-FFF2-40B4-BE49-F238E27FC236}">
              <a16:creationId xmlns:a16="http://schemas.microsoft.com/office/drawing/2014/main" id="{6183ECDD-4F8A-4631-A0B9-1E9D8AF1120D}"/>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3350" y="0"/>
          <a:ext cx="1954213" cy="388938"/>
        </a:xfrm>
        <a:prstGeom prst="rect">
          <a:avLst/>
        </a:prstGeom>
        <a:noFill/>
        <a:ln>
          <a:noFill/>
        </a:ln>
      </xdr:spPr>
    </xdr:pic>
    <xdr:clientData/>
  </xdr:oneCellAnchor>
  <xdr:oneCellAnchor>
    <xdr:from>
      <xdr:col>0</xdr:col>
      <xdr:colOff>133350</xdr:colOff>
      <xdr:row>0</xdr:row>
      <xdr:rowOff>0</xdr:rowOff>
    </xdr:from>
    <xdr:ext cx="1954213" cy="388938"/>
    <xdr:pic>
      <xdr:nvPicPr>
        <xdr:cNvPr id="52" name="Picture 51">
          <a:extLst>
            <a:ext uri="{FF2B5EF4-FFF2-40B4-BE49-F238E27FC236}">
              <a16:creationId xmlns:a16="http://schemas.microsoft.com/office/drawing/2014/main" id="{597A48F2-4E28-47E1-9CFB-E195CF2BDA8E}"/>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3350" y="0"/>
          <a:ext cx="1954213" cy="388938"/>
        </a:xfrm>
        <a:prstGeom prst="rect">
          <a:avLst/>
        </a:prstGeom>
        <a:noFill/>
        <a:ln>
          <a:noFill/>
        </a:ln>
      </xdr:spPr>
    </xdr:pic>
    <xdr:clientData/>
  </xdr:oneCellAnchor>
  <xdr:oneCellAnchor>
    <xdr:from>
      <xdr:col>0</xdr:col>
      <xdr:colOff>133350</xdr:colOff>
      <xdr:row>0</xdr:row>
      <xdr:rowOff>0</xdr:rowOff>
    </xdr:from>
    <xdr:ext cx="1954213" cy="388938"/>
    <xdr:pic>
      <xdr:nvPicPr>
        <xdr:cNvPr id="53" name="Picture 52">
          <a:extLst>
            <a:ext uri="{FF2B5EF4-FFF2-40B4-BE49-F238E27FC236}">
              <a16:creationId xmlns:a16="http://schemas.microsoft.com/office/drawing/2014/main" id="{F182D819-982C-40CD-8733-309039C12E30}"/>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3350" y="0"/>
          <a:ext cx="1954213" cy="388938"/>
        </a:xfrm>
        <a:prstGeom prst="rect">
          <a:avLst/>
        </a:prstGeom>
        <a:noFill/>
        <a:ln>
          <a:noFill/>
        </a:ln>
      </xdr:spPr>
    </xdr:pic>
    <xdr:clientData/>
  </xdr:oneCellAnchor>
  <xdr:oneCellAnchor>
    <xdr:from>
      <xdr:col>0</xdr:col>
      <xdr:colOff>133350</xdr:colOff>
      <xdr:row>0</xdr:row>
      <xdr:rowOff>0</xdr:rowOff>
    </xdr:from>
    <xdr:ext cx="1954213" cy="388938"/>
    <xdr:pic>
      <xdr:nvPicPr>
        <xdr:cNvPr id="54" name="Picture 53">
          <a:extLst>
            <a:ext uri="{FF2B5EF4-FFF2-40B4-BE49-F238E27FC236}">
              <a16:creationId xmlns:a16="http://schemas.microsoft.com/office/drawing/2014/main" id="{658BDC65-B9C8-44F7-9E3E-0EC5CAF7957F}"/>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3350" y="0"/>
          <a:ext cx="1954213" cy="388938"/>
        </a:xfrm>
        <a:prstGeom prst="rect">
          <a:avLst/>
        </a:prstGeom>
        <a:noFill/>
        <a:ln>
          <a:noFill/>
        </a:ln>
      </xdr:spPr>
    </xdr:pic>
    <xdr:clientData/>
  </xdr:oneCellAnchor>
  <xdr:oneCellAnchor>
    <xdr:from>
      <xdr:col>0</xdr:col>
      <xdr:colOff>133350</xdr:colOff>
      <xdr:row>0</xdr:row>
      <xdr:rowOff>0</xdr:rowOff>
    </xdr:from>
    <xdr:ext cx="1954213" cy="388938"/>
    <xdr:pic>
      <xdr:nvPicPr>
        <xdr:cNvPr id="55" name="Picture 54">
          <a:extLst>
            <a:ext uri="{FF2B5EF4-FFF2-40B4-BE49-F238E27FC236}">
              <a16:creationId xmlns:a16="http://schemas.microsoft.com/office/drawing/2014/main" id="{54655A80-BA41-4849-BD43-81A366842C6A}"/>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3350" y="0"/>
          <a:ext cx="1954213" cy="388938"/>
        </a:xfrm>
        <a:prstGeom prst="rect">
          <a:avLst/>
        </a:prstGeom>
        <a:noFill/>
        <a:ln>
          <a:noFill/>
        </a:ln>
      </xdr:spPr>
    </xdr:pic>
    <xdr:clientData/>
  </xdr:oneCellAnchor>
  <xdr:oneCellAnchor>
    <xdr:from>
      <xdr:col>0</xdr:col>
      <xdr:colOff>133350</xdr:colOff>
      <xdr:row>0</xdr:row>
      <xdr:rowOff>0</xdr:rowOff>
    </xdr:from>
    <xdr:ext cx="1954213" cy="388938"/>
    <xdr:pic>
      <xdr:nvPicPr>
        <xdr:cNvPr id="56" name="Picture 55">
          <a:extLst>
            <a:ext uri="{FF2B5EF4-FFF2-40B4-BE49-F238E27FC236}">
              <a16:creationId xmlns:a16="http://schemas.microsoft.com/office/drawing/2014/main" id="{9AC874AF-6FAF-43A5-A86B-A10607C21217}"/>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3350" y="0"/>
          <a:ext cx="1954213" cy="388938"/>
        </a:xfrm>
        <a:prstGeom prst="rect">
          <a:avLst/>
        </a:prstGeom>
        <a:noFill/>
        <a:ln>
          <a:noFill/>
        </a:ln>
      </xdr:spPr>
    </xdr:pic>
    <xdr:clientData/>
  </xdr:oneCellAnchor>
  <xdr:oneCellAnchor>
    <xdr:from>
      <xdr:col>0</xdr:col>
      <xdr:colOff>133350</xdr:colOff>
      <xdr:row>0</xdr:row>
      <xdr:rowOff>0</xdr:rowOff>
    </xdr:from>
    <xdr:ext cx="1954213" cy="388938"/>
    <xdr:pic>
      <xdr:nvPicPr>
        <xdr:cNvPr id="57" name="Picture 56">
          <a:extLst>
            <a:ext uri="{FF2B5EF4-FFF2-40B4-BE49-F238E27FC236}">
              <a16:creationId xmlns:a16="http://schemas.microsoft.com/office/drawing/2014/main" id="{3992337D-0850-485F-987C-EECF0D9B3C23}"/>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3350" y="0"/>
          <a:ext cx="1954213" cy="388938"/>
        </a:xfrm>
        <a:prstGeom prst="rect">
          <a:avLst/>
        </a:prstGeom>
        <a:noFill/>
        <a:ln>
          <a:noFill/>
        </a:ln>
      </xdr:spPr>
    </xdr:pic>
    <xdr:clientData/>
  </xdr:oneCellAnchor>
  <xdr:oneCellAnchor>
    <xdr:from>
      <xdr:col>0</xdr:col>
      <xdr:colOff>133350</xdr:colOff>
      <xdr:row>0</xdr:row>
      <xdr:rowOff>0</xdr:rowOff>
    </xdr:from>
    <xdr:ext cx="1954213" cy="388938"/>
    <xdr:pic>
      <xdr:nvPicPr>
        <xdr:cNvPr id="58" name="Picture 57">
          <a:extLst>
            <a:ext uri="{FF2B5EF4-FFF2-40B4-BE49-F238E27FC236}">
              <a16:creationId xmlns:a16="http://schemas.microsoft.com/office/drawing/2014/main" id="{748E67F7-8437-4AC0-8270-35EA8CDADB54}"/>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3350" y="0"/>
          <a:ext cx="1954213" cy="388938"/>
        </a:xfrm>
        <a:prstGeom prst="rect">
          <a:avLst/>
        </a:prstGeom>
        <a:noFill/>
        <a:ln>
          <a:noFill/>
        </a:ln>
      </xdr:spPr>
    </xdr:pic>
    <xdr:clientData/>
  </xdr:oneCellAnchor>
  <xdr:oneCellAnchor>
    <xdr:from>
      <xdr:col>0</xdr:col>
      <xdr:colOff>133350</xdr:colOff>
      <xdr:row>0</xdr:row>
      <xdr:rowOff>0</xdr:rowOff>
    </xdr:from>
    <xdr:ext cx="1954213" cy="388938"/>
    <xdr:pic>
      <xdr:nvPicPr>
        <xdr:cNvPr id="59" name="Picture 58">
          <a:extLst>
            <a:ext uri="{FF2B5EF4-FFF2-40B4-BE49-F238E27FC236}">
              <a16:creationId xmlns:a16="http://schemas.microsoft.com/office/drawing/2014/main" id="{2D0289B9-84E3-4709-A94E-4B2328A4A718}"/>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3350" y="0"/>
          <a:ext cx="1954213" cy="388938"/>
        </a:xfrm>
        <a:prstGeom prst="rect">
          <a:avLst/>
        </a:prstGeom>
        <a:noFill/>
        <a:ln>
          <a:noFill/>
        </a:ln>
      </xdr:spPr>
    </xdr:pic>
    <xdr:clientData/>
  </xdr:oneCellAnchor>
  <xdr:oneCellAnchor>
    <xdr:from>
      <xdr:col>0</xdr:col>
      <xdr:colOff>133350</xdr:colOff>
      <xdr:row>0</xdr:row>
      <xdr:rowOff>0</xdr:rowOff>
    </xdr:from>
    <xdr:ext cx="1954213" cy="388938"/>
    <xdr:pic>
      <xdr:nvPicPr>
        <xdr:cNvPr id="60" name="Picture 59">
          <a:extLst>
            <a:ext uri="{FF2B5EF4-FFF2-40B4-BE49-F238E27FC236}">
              <a16:creationId xmlns:a16="http://schemas.microsoft.com/office/drawing/2014/main" id="{8D41174C-5E8B-4E38-A18B-99DA6D3A0DDB}"/>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3350" y="0"/>
          <a:ext cx="1954213" cy="388938"/>
        </a:xfrm>
        <a:prstGeom prst="rect">
          <a:avLst/>
        </a:prstGeom>
        <a:noFill/>
        <a:ln>
          <a:noFill/>
        </a:ln>
      </xdr:spPr>
    </xdr:pic>
    <xdr:clientData/>
  </xdr:oneCellAnchor>
  <xdr:oneCellAnchor>
    <xdr:from>
      <xdr:col>0</xdr:col>
      <xdr:colOff>133350</xdr:colOff>
      <xdr:row>0</xdr:row>
      <xdr:rowOff>0</xdr:rowOff>
    </xdr:from>
    <xdr:ext cx="1954213" cy="388938"/>
    <xdr:pic>
      <xdr:nvPicPr>
        <xdr:cNvPr id="61" name="Picture 60">
          <a:extLst>
            <a:ext uri="{FF2B5EF4-FFF2-40B4-BE49-F238E27FC236}">
              <a16:creationId xmlns:a16="http://schemas.microsoft.com/office/drawing/2014/main" id="{8BDA06C3-5D4E-4AB2-A464-C29F21C82D68}"/>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3350" y="0"/>
          <a:ext cx="1954213" cy="388938"/>
        </a:xfrm>
        <a:prstGeom prst="rect">
          <a:avLst/>
        </a:prstGeom>
        <a:noFill/>
        <a:ln>
          <a:noFill/>
        </a:ln>
      </xdr:spPr>
    </xdr:pic>
    <xdr:clientData/>
  </xdr:oneCellAnchor>
  <xdr:oneCellAnchor>
    <xdr:from>
      <xdr:col>0</xdr:col>
      <xdr:colOff>133350</xdr:colOff>
      <xdr:row>0</xdr:row>
      <xdr:rowOff>0</xdr:rowOff>
    </xdr:from>
    <xdr:ext cx="1954213" cy="388938"/>
    <xdr:pic>
      <xdr:nvPicPr>
        <xdr:cNvPr id="62" name="Picture 61">
          <a:extLst>
            <a:ext uri="{FF2B5EF4-FFF2-40B4-BE49-F238E27FC236}">
              <a16:creationId xmlns:a16="http://schemas.microsoft.com/office/drawing/2014/main" id="{AD4C2CEB-3E03-493A-A854-5279285E7825}"/>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3350" y="0"/>
          <a:ext cx="1954213" cy="388938"/>
        </a:xfrm>
        <a:prstGeom prst="rect">
          <a:avLst/>
        </a:prstGeom>
        <a:noFill/>
        <a:ln>
          <a:noFill/>
        </a:ln>
      </xdr:spPr>
    </xdr:pic>
    <xdr:clientData/>
  </xdr:oneCellAnchor>
  <xdr:oneCellAnchor>
    <xdr:from>
      <xdr:col>0</xdr:col>
      <xdr:colOff>133350</xdr:colOff>
      <xdr:row>0</xdr:row>
      <xdr:rowOff>0</xdr:rowOff>
    </xdr:from>
    <xdr:ext cx="1954213" cy="388938"/>
    <xdr:pic>
      <xdr:nvPicPr>
        <xdr:cNvPr id="63" name="Picture 62">
          <a:extLst>
            <a:ext uri="{FF2B5EF4-FFF2-40B4-BE49-F238E27FC236}">
              <a16:creationId xmlns:a16="http://schemas.microsoft.com/office/drawing/2014/main" id="{B22DE3B2-3A6E-4520-B22D-C49D36AE455C}"/>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3350" y="0"/>
          <a:ext cx="1954213" cy="388938"/>
        </a:xfrm>
        <a:prstGeom prst="rect">
          <a:avLst/>
        </a:prstGeom>
        <a:noFill/>
        <a:ln>
          <a:noFill/>
        </a:ln>
      </xdr:spPr>
    </xdr:pic>
    <xdr:clientData/>
  </xdr:oneCellAnchor>
  <xdr:oneCellAnchor>
    <xdr:from>
      <xdr:col>0</xdr:col>
      <xdr:colOff>133350</xdr:colOff>
      <xdr:row>0</xdr:row>
      <xdr:rowOff>0</xdr:rowOff>
    </xdr:from>
    <xdr:ext cx="1954213" cy="388938"/>
    <xdr:pic>
      <xdr:nvPicPr>
        <xdr:cNvPr id="64" name="Picture 63">
          <a:extLst>
            <a:ext uri="{FF2B5EF4-FFF2-40B4-BE49-F238E27FC236}">
              <a16:creationId xmlns:a16="http://schemas.microsoft.com/office/drawing/2014/main" id="{65B7E79B-7C91-4C32-91A8-57F075DE0B77}"/>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3350" y="0"/>
          <a:ext cx="1954213" cy="388938"/>
        </a:xfrm>
        <a:prstGeom prst="rect">
          <a:avLst/>
        </a:prstGeom>
        <a:noFill/>
        <a:ln>
          <a:noFill/>
        </a:ln>
      </xdr:spPr>
    </xdr:pic>
    <xdr:clientData/>
  </xdr:oneCellAnchor>
  <xdr:oneCellAnchor>
    <xdr:from>
      <xdr:col>0</xdr:col>
      <xdr:colOff>133350</xdr:colOff>
      <xdr:row>0</xdr:row>
      <xdr:rowOff>0</xdr:rowOff>
    </xdr:from>
    <xdr:ext cx="1954213" cy="388938"/>
    <xdr:pic>
      <xdr:nvPicPr>
        <xdr:cNvPr id="65" name="Picture 64">
          <a:extLst>
            <a:ext uri="{FF2B5EF4-FFF2-40B4-BE49-F238E27FC236}">
              <a16:creationId xmlns:a16="http://schemas.microsoft.com/office/drawing/2014/main" id="{3DEBA974-8F94-4D60-8B2D-5FD2C706FBB3}"/>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3350" y="0"/>
          <a:ext cx="1954213" cy="388938"/>
        </a:xfrm>
        <a:prstGeom prst="rect">
          <a:avLst/>
        </a:prstGeom>
        <a:noFill/>
        <a:ln>
          <a:noFill/>
        </a:ln>
      </xdr:spPr>
    </xdr:pic>
    <xdr:clientData/>
  </xdr:oneCellAnchor>
  <xdr:oneCellAnchor>
    <xdr:from>
      <xdr:col>0</xdr:col>
      <xdr:colOff>133350</xdr:colOff>
      <xdr:row>0</xdr:row>
      <xdr:rowOff>0</xdr:rowOff>
    </xdr:from>
    <xdr:ext cx="1954213" cy="388938"/>
    <xdr:pic>
      <xdr:nvPicPr>
        <xdr:cNvPr id="66" name="Picture 65">
          <a:extLst>
            <a:ext uri="{FF2B5EF4-FFF2-40B4-BE49-F238E27FC236}">
              <a16:creationId xmlns:a16="http://schemas.microsoft.com/office/drawing/2014/main" id="{2E7EE38C-6E98-495D-A433-629ADF3840E7}"/>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3350" y="0"/>
          <a:ext cx="1954213" cy="388938"/>
        </a:xfrm>
        <a:prstGeom prst="rect">
          <a:avLst/>
        </a:prstGeom>
        <a:noFill/>
        <a:ln>
          <a:noFill/>
        </a:ln>
      </xdr:spPr>
    </xdr:pic>
    <xdr:clientData/>
  </xdr:oneCellAnchor>
  <xdr:oneCellAnchor>
    <xdr:from>
      <xdr:col>0</xdr:col>
      <xdr:colOff>133350</xdr:colOff>
      <xdr:row>0</xdr:row>
      <xdr:rowOff>0</xdr:rowOff>
    </xdr:from>
    <xdr:ext cx="1954213" cy="388938"/>
    <xdr:pic>
      <xdr:nvPicPr>
        <xdr:cNvPr id="67" name="Picture 66">
          <a:extLst>
            <a:ext uri="{FF2B5EF4-FFF2-40B4-BE49-F238E27FC236}">
              <a16:creationId xmlns:a16="http://schemas.microsoft.com/office/drawing/2014/main" id="{9F15B73A-12CC-4BDC-8C71-3F4A9C6E0785}"/>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3350" y="0"/>
          <a:ext cx="1954213" cy="388938"/>
        </a:xfrm>
        <a:prstGeom prst="rect">
          <a:avLst/>
        </a:prstGeom>
        <a:noFill/>
        <a:ln>
          <a:noFill/>
        </a:ln>
      </xdr:spPr>
    </xdr:pic>
    <xdr:clientData/>
  </xdr:oneCellAnchor>
  <xdr:oneCellAnchor>
    <xdr:from>
      <xdr:col>0</xdr:col>
      <xdr:colOff>133350</xdr:colOff>
      <xdr:row>0</xdr:row>
      <xdr:rowOff>0</xdr:rowOff>
    </xdr:from>
    <xdr:ext cx="1954213" cy="388938"/>
    <xdr:pic>
      <xdr:nvPicPr>
        <xdr:cNvPr id="68" name="Picture 67">
          <a:extLst>
            <a:ext uri="{FF2B5EF4-FFF2-40B4-BE49-F238E27FC236}">
              <a16:creationId xmlns:a16="http://schemas.microsoft.com/office/drawing/2014/main" id="{57EB536D-26A4-4A11-9E3D-8D0F3D6B7DF0}"/>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3350" y="0"/>
          <a:ext cx="1954213" cy="388938"/>
        </a:xfrm>
        <a:prstGeom prst="rect">
          <a:avLst/>
        </a:prstGeom>
        <a:noFill/>
        <a:ln>
          <a:noFill/>
        </a:ln>
      </xdr:spPr>
    </xdr:pic>
    <xdr:clientData/>
  </xdr:oneCellAnchor>
  <xdr:oneCellAnchor>
    <xdr:from>
      <xdr:col>0</xdr:col>
      <xdr:colOff>133350</xdr:colOff>
      <xdr:row>0</xdr:row>
      <xdr:rowOff>0</xdr:rowOff>
    </xdr:from>
    <xdr:ext cx="1954213" cy="388938"/>
    <xdr:pic>
      <xdr:nvPicPr>
        <xdr:cNvPr id="69" name="Picture 68">
          <a:extLst>
            <a:ext uri="{FF2B5EF4-FFF2-40B4-BE49-F238E27FC236}">
              <a16:creationId xmlns:a16="http://schemas.microsoft.com/office/drawing/2014/main" id="{51331579-DB86-42EF-B5FD-B966FBD232C3}"/>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3350" y="0"/>
          <a:ext cx="1954213" cy="388938"/>
        </a:xfrm>
        <a:prstGeom prst="rect">
          <a:avLst/>
        </a:prstGeom>
        <a:noFill/>
        <a:ln>
          <a:noFill/>
        </a:ln>
      </xdr:spPr>
    </xdr:pic>
    <xdr:clientData/>
  </xdr:oneCellAnchor>
  <xdr:oneCellAnchor>
    <xdr:from>
      <xdr:col>0</xdr:col>
      <xdr:colOff>133350</xdr:colOff>
      <xdr:row>0</xdr:row>
      <xdr:rowOff>0</xdr:rowOff>
    </xdr:from>
    <xdr:ext cx="1954213" cy="388938"/>
    <xdr:pic>
      <xdr:nvPicPr>
        <xdr:cNvPr id="70" name="Picture 69">
          <a:extLst>
            <a:ext uri="{FF2B5EF4-FFF2-40B4-BE49-F238E27FC236}">
              <a16:creationId xmlns:a16="http://schemas.microsoft.com/office/drawing/2014/main" id="{F8576D89-8B74-4219-9B3D-64009749727F}"/>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3350" y="0"/>
          <a:ext cx="1954213" cy="388938"/>
        </a:xfrm>
        <a:prstGeom prst="rect">
          <a:avLst/>
        </a:prstGeom>
        <a:noFill/>
        <a:ln>
          <a:noFill/>
        </a:ln>
      </xdr:spPr>
    </xdr:pic>
    <xdr:clientData/>
  </xdr:oneCellAnchor>
  <xdr:oneCellAnchor>
    <xdr:from>
      <xdr:col>0</xdr:col>
      <xdr:colOff>133350</xdr:colOff>
      <xdr:row>0</xdr:row>
      <xdr:rowOff>0</xdr:rowOff>
    </xdr:from>
    <xdr:ext cx="1954213" cy="388938"/>
    <xdr:pic>
      <xdr:nvPicPr>
        <xdr:cNvPr id="71" name="Picture 70">
          <a:extLst>
            <a:ext uri="{FF2B5EF4-FFF2-40B4-BE49-F238E27FC236}">
              <a16:creationId xmlns:a16="http://schemas.microsoft.com/office/drawing/2014/main" id="{CC24BDC6-9FFE-42A7-BEF2-ADA6EF0691B3}"/>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3350" y="0"/>
          <a:ext cx="1954213" cy="388938"/>
        </a:xfrm>
        <a:prstGeom prst="rect">
          <a:avLst/>
        </a:prstGeom>
        <a:noFill/>
        <a:ln>
          <a:noFill/>
        </a:ln>
      </xdr:spPr>
    </xdr:pic>
    <xdr:clientData/>
  </xdr:oneCellAnchor>
  <xdr:oneCellAnchor>
    <xdr:from>
      <xdr:col>0</xdr:col>
      <xdr:colOff>133350</xdr:colOff>
      <xdr:row>0</xdr:row>
      <xdr:rowOff>0</xdr:rowOff>
    </xdr:from>
    <xdr:ext cx="1954213" cy="388938"/>
    <xdr:pic>
      <xdr:nvPicPr>
        <xdr:cNvPr id="72" name="Picture 71">
          <a:extLst>
            <a:ext uri="{FF2B5EF4-FFF2-40B4-BE49-F238E27FC236}">
              <a16:creationId xmlns:a16="http://schemas.microsoft.com/office/drawing/2014/main" id="{B7162040-DA70-425F-92F4-527F7691056B}"/>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3350" y="0"/>
          <a:ext cx="1954213" cy="388938"/>
        </a:xfrm>
        <a:prstGeom prst="rect">
          <a:avLst/>
        </a:prstGeom>
        <a:noFill/>
        <a:ln>
          <a:noFill/>
        </a:ln>
      </xdr:spPr>
    </xdr:pic>
    <xdr:clientData/>
  </xdr:oneCellAnchor>
  <xdr:oneCellAnchor>
    <xdr:from>
      <xdr:col>0</xdr:col>
      <xdr:colOff>133350</xdr:colOff>
      <xdr:row>0</xdr:row>
      <xdr:rowOff>0</xdr:rowOff>
    </xdr:from>
    <xdr:ext cx="1954213" cy="388938"/>
    <xdr:pic>
      <xdr:nvPicPr>
        <xdr:cNvPr id="73" name="Picture 72">
          <a:extLst>
            <a:ext uri="{FF2B5EF4-FFF2-40B4-BE49-F238E27FC236}">
              <a16:creationId xmlns:a16="http://schemas.microsoft.com/office/drawing/2014/main" id="{C4E3D928-32E2-40EA-9420-D32DAA93D7B1}"/>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3350" y="0"/>
          <a:ext cx="1954213" cy="388938"/>
        </a:xfrm>
        <a:prstGeom prst="rect">
          <a:avLst/>
        </a:prstGeom>
        <a:noFill/>
        <a:ln>
          <a:noFill/>
        </a:ln>
      </xdr:spPr>
    </xdr:pic>
    <xdr:clientData/>
  </xdr:oneCellAnchor>
  <xdr:oneCellAnchor>
    <xdr:from>
      <xdr:col>0</xdr:col>
      <xdr:colOff>133350</xdr:colOff>
      <xdr:row>0</xdr:row>
      <xdr:rowOff>0</xdr:rowOff>
    </xdr:from>
    <xdr:ext cx="1954213" cy="388938"/>
    <xdr:pic>
      <xdr:nvPicPr>
        <xdr:cNvPr id="74" name="Picture 73">
          <a:extLst>
            <a:ext uri="{FF2B5EF4-FFF2-40B4-BE49-F238E27FC236}">
              <a16:creationId xmlns:a16="http://schemas.microsoft.com/office/drawing/2014/main" id="{D12B68FD-0868-44B0-B65F-C9CD6F6B1144}"/>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3350" y="0"/>
          <a:ext cx="1954213" cy="388938"/>
        </a:xfrm>
        <a:prstGeom prst="rect">
          <a:avLst/>
        </a:prstGeom>
        <a:noFill/>
        <a:ln>
          <a:noFill/>
        </a:ln>
      </xdr:spPr>
    </xdr:pic>
    <xdr:clientData/>
  </xdr:oneCellAnchor>
  <xdr:oneCellAnchor>
    <xdr:from>
      <xdr:col>0</xdr:col>
      <xdr:colOff>133350</xdr:colOff>
      <xdr:row>0</xdr:row>
      <xdr:rowOff>0</xdr:rowOff>
    </xdr:from>
    <xdr:ext cx="1954213" cy="388938"/>
    <xdr:pic>
      <xdr:nvPicPr>
        <xdr:cNvPr id="75" name="Picture 74">
          <a:extLst>
            <a:ext uri="{FF2B5EF4-FFF2-40B4-BE49-F238E27FC236}">
              <a16:creationId xmlns:a16="http://schemas.microsoft.com/office/drawing/2014/main" id="{8D8CCF38-369F-4EAD-8346-A9587E387F51}"/>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3350" y="0"/>
          <a:ext cx="1954213" cy="388938"/>
        </a:xfrm>
        <a:prstGeom prst="rect">
          <a:avLst/>
        </a:prstGeom>
        <a:noFill/>
        <a:ln>
          <a:noFill/>
        </a:ln>
      </xdr:spPr>
    </xdr:pic>
    <xdr:clientData/>
  </xdr:oneCellAnchor>
  <xdr:oneCellAnchor>
    <xdr:from>
      <xdr:col>0</xdr:col>
      <xdr:colOff>133350</xdr:colOff>
      <xdr:row>0</xdr:row>
      <xdr:rowOff>0</xdr:rowOff>
    </xdr:from>
    <xdr:ext cx="1954213" cy="388938"/>
    <xdr:pic>
      <xdr:nvPicPr>
        <xdr:cNvPr id="76" name="Picture 75">
          <a:extLst>
            <a:ext uri="{FF2B5EF4-FFF2-40B4-BE49-F238E27FC236}">
              <a16:creationId xmlns:a16="http://schemas.microsoft.com/office/drawing/2014/main" id="{57403333-4110-48E2-B45C-8839736A8546}"/>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3350" y="0"/>
          <a:ext cx="1954213" cy="388938"/>
        </a:xfrm>
        <a:prstGeom prst="rect">
          <a:avLst/>
        </a:prstGeom>
        <a:noFill/>
        <a:ln>
          <a:noFill/>
        </a:ln>
      </xdr:spPr>
    </xdr:pic>
    <xdr:clientData/>
  </xdr:oneCellAnchor>
  <xdr:oneCellAnchor>
    <xdr:from>
      <xdr:col>0</xdr:col>
      <xdr:colOff>133350</xdr:colOff>
      <xdr:row>0</xdr:row>
      <xdr:rowOff>0</xdr:rowOff>
    </xdr:from>
    <xdr:ext cx="1954213" cy="388938"/>
    <xdr:pic>
      <xdr:nvPicPr>
        <xdr:cNvPr id="77" name="Picture 76">
          <a:extLst>
            <a:ext uri="{FF2B5EF4-FFF2-40B4-BE49-F238E27FC236}">
              <a16:creationId xmlns:a16="http://schemas.microsoft.com/office/drawing/2014/main" id="{FEF03DF3-6B9C-49AF-8886-F8BD58965F53}"/>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3350" y="0"/>
          <a:ext cx="1954213" cy="388938"/>
        </a:xfrm>
        <a:prstGeom prst="rect">
          <a:avLst/>
        </a:prstGeom>
        <a:noFill/>
        <a:ln>
          <a:noFill/>
        </a:ln>
      </xdr:spPr>
    </xdr:pic>
    <xdr:clientData/>
  </xdr:oneCellAnchor>
  <xdr:oneCellAnchor>
    <xdr:from>
      <xdr:col>0</xdr:col>
      <xdr:colOff>133350</xdr:colOff>
      <xdr:row>0</xdr:row>
      <xdr:rowOff>0</xdr:rowOff>
    </xdr:from>
    <xdr:ext cx="1954213" cy="388938"/>
    <xdr:pic>
      <xdr:nvPicPr>
        <xdr:cNvPr id="78" name="Picture 77">
          <a:extLst>
            <a:ext uri="{FF2B5EF4-FFF2-40B4-BE49-F238E27FC236}">
              <a16:creationId xmlns:a16="http://schemas.microsoft.com/office/drawing/2014/main" id="{53EDD055-7727-44D8-A569-C52C17040A49}"/>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3350" y="0"/>
          <a:ext cx="1954213" cy="388938"/>
        </a:xfrm>
        <a:prstGeom prst="rect">
          <a:avLst/>
        </a:prstGeom>
        <a:noFill/>
        <a:ln>
          <a:noFill/>
        </a:ln>
      </xdr:spPr>
    </xdr:pic>
    <xdr:clientData/>
  </xdr:oneCellAnchor>
  <xdr:oneCellAnchor>
    <xdr:from>
      <xdr:col>0</xdr:col>
      <xdr:colOff>133350</xdr:colOff>
      <xdr:row>0</xdr:row>
      <xdr:rowOff>0</xdr:rowOff>
    </xdr:from>
    <xdr:ext cx="1954213" cy="388938"/>
    <xdr:pic>
      <xdr:nvPicPr>
        <xdr:cNvPr id="79" name="Picture 78">
          <a:extLst>
            <a:ext uri="{FF2B5EF4-FFF2-40B4-BE49-F238E27FC236}">
              <a16:creationId xmlns:a16="http://schemas.microsoft.com/office/drawing/2014/main" id="{C5494415-6C41-4A4C-950B-9C29087C1176}"/>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3350" y="0"/>
          <a:ext cx="1954213" cy="388938"/>
        </a:xfrm>
        <a:prstGeom prst="rect">
          <a:avLst/>
        </a:prstGeom>
        <a:noFill/>
        <a:ln>
          <a:noFill/>
        </a:ln>
      </xdr:spPr>
    </xdr:pic>
    <xdr:clientData/>
  </xdr:oneCellAnchor>
  <xdr:oneCellAnchor>
    <xdr:from>
      <xdr:col>0</xdr:col>
      <xdr:colOff>133350</xdr:colOff>
      <xdr:row>0</xdr:row>
      <xdr:rowOff>0</xdr:rowOff>
    </xdr:from>
    <xdr:ext cx="1954213" cy="388938"/>
    <xdr:pic>
      <xdr:nvPicPr>
        <xdr:cNvPr id="80" name="Picture 79">
          <a:extLst>
            <a:ext uri="{FF2B5EF4-FFF2-40B4-BE49-F238E27FC236}">
              <a16:creationId xmlns:a16="http://schemas.microsoft.com/office/drawing/2014/main" id="{3A5F5F44-B36F-4F11-87A1-4516B2ABBD35}"/>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3350" y="0"/>
          <a:ext cx="1954213" cy="388938"/>
        </a:xfrm>
        <a:prstGeom prst="rect">
          <a:avLst/>
        </a:prstGeom>
        <a:noFill/>
        <a:ln>
          <a:noFill/>
        </a:ln>
      </xdr:spPr>
    </xdr:pic>
    <xdr:clientData/>
  </xdr:one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548671</xdr:colOff>
      <xdr:row>2</xdr:row>
      <xdr:rowOff>45811</xdr:rowOff>
    </xdr:to>
    <xdr:pic>
      <xdr:nvPicPr>
        <xdr:cNvPr id="2" name="Picture 1">
          <a:extLst>
            <a:ext uri="{FF2B5EF4-FFF2-40B4-BE49-F238E27FC236}">
              <a16:creationId xmlns:a16="http://schemas.microsoft.com/office/drawing/2014/main" id="{3F909B28-0B8D-44FF-8B7C-056ADB539BBA}"/>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2691796" cy="445861"/>
        </a:xfrm>
        <a:prstGeom prst="rect">
          <a:avLst/>
        </a:prstGeom>
        <a:noFill/>
        <a:ln>
          <a:noFill/>
        </a:ln>
      </xdr:spPr>
    </xdr:pic>
    <xdr:clientData/>
  </xdr:twoCellAnchor>
</xdr:wsDr>
</file>

<file path=xl/drawings/drawing6.xml><?xml version="1.0" encoding="utf-8"?>
<xdr:wsDr xmlns:xdr="http://schemas.openxmlformats.org/drawingml/2006/spreadsheetDrawing" xmlns:a="http://schemas.openxmlformats.org/drawingml/2006/main">
  <xdr:oneCellAnchor>
    <xdr:from>
      <xdr:col>0</xdr:col>
      <xdr:colOff>0</xdr:colOff>
      <xdr:row>0</xdr:row>
      <xdr:rowOff>0</xdr:rowOff>
    </xdr:from>
    <xdr:ext cx="1952625" cy="381000"/>
    <xdr:pic>
      <xdr:nvPicPr>
        <xdr:cNvPr id="2" name="Picture 1">
          <a:extLst>
            <a:ext uri="{FF2B5EF4-FFF2-40B4-BE49-F238E27FC236}">
              <a16:creationId xmlns:a16="http://schemas.microsoft.com/office/drawing/2014/main" id="{69FA33BC-D229-45DC-8D4D-14D7C49E9BD1}"/>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52625" cy="381000"/>
        </a:xfrm>
        <a:prstGeom prst="rect">
          <a:avLst/>
        </a:prstGeom>
        <a:noFill/>
        <a:ln>
          <a:noFill/>
        </a:ln>
      </xdr:spPr>
    </xdr:pic>
    <xdr:clientData/>
  </xdr:oneCellAnchor>
  <xdr:oneCellAnchor>
    <xdr:from>
      <xdr:col>0</xdr:col>
      <xdr:colOff>0</xdr:colOff>
      <xdr:row>0</xdr:row>
      <xdr:rowOff>0</xdr:rowOff>
    </xdr:from>
    <xdr:ext cx="1952625" cy="381000"/>
    <xdr:pic>
      <xdr:nvPicPr>
        <xdr:cNvPr id="3" name="Picture 2">
          <a:extLst>
            <a:ext uri="{FF2B5EF4-FFF2-40B4-BE49-F238E27FC236}">
              <a16:creationId xmlns:a16="http://schemas.microsoft.com/office/drawing/2014/main" id="{6EFBD7FF-C7BB-4DEA-8502-FDE31F37E312}"/>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52625" cy="381000"/>
        </a:xfrm>
        <a:prstGeom prst="rect">
          <a:avLst/>
        </a:prstGeom>
        <a:noFill/>
        <a:ln>
          <a:noFill/>
        </a:ln>
      </xdr:spPr>
    </xdr:pic>
    <xdr:clientData/>
  </xdr:oneCellAnchor>
  <xdr:twoCellAnchor editAs="oneCell">
    <xdr:from>
      <xdr:col>2</xdr:col>
      <xdr:colOff>266700</xdr:colOff>
      <xdr:row>8</xdr:row>
      <xdr:rowOff>47625</xdr:rowOff>
    </xdr:from>
    <xdr:to>
      <xdr:col>5</xdr:col>
      <xdr:colOff>47342</xdr:colOff>
      <xdr:row>31</xdr:row>
      <xdr:rowOff>94779</xdr:rowOff>
    </xdr:to>
    <xdr:pic>
      <xdr:nvPicPr>
        <xdr:cNvPr id="5" name="Picture 4">
          <a:extLst>
            <a:ext uri="{FF2B5EF4-FFF2-40B4-BE49-F238E27FC236}">
              <a16:creationId xmlns:a16="http://schemas.microsoft.com/office/drawing/2014/main" id="{3877BF0B-2FCF-449D-A979-E9883125C8A2}"/>
            </a:ext>
          </a:extLst>
        </xdr:cNvPr>
        <xdr:cNvPicPr>
          <a:picLocks noChangeAspect="1"/>
        </xdr:cNvPicPr>
      </xdr:nvPicPr>
      <xdr:blipFill>
        <a:blip xmlns:r="http://schemas.openxmlformats.org/officeDocument/2006/relationships" r:embed="rId2"/>
        <a:stretch>
          <a:fillRect/>
        </a:stretch>
      </xdr:blipFill>
      <xdr:spPr>
        <a:xfrm>
          <a:off x="1924050" y="1495425"/>
          <a:ext cx="2266667" cy="3771429"/>
        </a:xfrm>
        <a:prstGeom prst="rect">
          <a:avLst/>
        </a:prstGeom>
      </xdr:spPr>
    </xdr:pic>
    <xdr:clientData/>
  </xdr:twoCellAnchor>
  <xdr:twoCellAnchor>
    <xdr:from>
      <xdr:col>1</xdr:col>
      <xdr:colOff>781050</xdr:colOff>
      <xdr:row>19</xdr:row>
      <xdr:rowOff>19050</xdr:rowOff>
    </xdr:from>
    <xdr:to>
      <xdr:col>2</xdr:col>
      <xdr:colOff>381000</xdr:colOff>
      <xdr:row>20</xdr:row>
      <xdr:rowOff>114300</xdr:rowOff>
    </xdr:to>
    <xdr:cxnSp macro="">
      <xdr:nvCxnSpPr>
        <xdr:cNvPr id="7" name="Straight Arrow Connector 6">
          <a:extLst>
            <a:ext uri="{FF2B5EF4-FFF2-40B4-BE49-F238E27FC236}">
              <a16:creationId xmlns:a16="http://schemas.microsoft.com/office/drawing/2014/main" id="{E6BF40C1-ACD4-42A2-BC03-57F4261C28A0}"/>
            </a:ext>
          </a:extLst>
        </xdr:cNvPr>
        <xdr:cNvCxnSpPr/>
      </xdr:nvCxnSpPr>
      <xdr:spPr>
        <a:xfrm>
          <a:off x="1609725" y="3248025"/>
          <a:ext cx="428625" cy="257175"/>
        </a:xfrm>
        <a:prstGeom prst="straightConnector1">
          <a:avLst/>
        </a:prstGeom>
        <a:ln w="5715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7.xml><?xml version="1.0" encoding="utf-8"?>
<xdr:wsDr xmlns:xdr="http://schemas.openxmlformats.org/drawingml/2006/spreadsheetDrawing" xmlns:a="http://schemas.openxmlformats.org/drawingml/2006/main">
  <xdr:oneCellAnchor>
    <xdr:from>
      <xdr:col>0</xdr:col>
      <xdr:colOff>95250</xdr:colOff>
      <xdr:row>0</xdr:row>
      <xdr:rowOff>104775</xdr:rowOff>
    </xdr:from>
    <xdr:ext cx="2391410" cy="470535"/>
    <xdr:pic>
      <xdr:nvPicPr>
        <xdr:cNvPr id="2" name="Picture 1">
          <a:extLst>
            <a:ext uri="{FF2B5EF4-FFF2-40B4-BE49-F238E27FC236}">
              <a16:creationId xmlns:a16="http://schemas.microsoft.com/office/drawing/2014/main" id="{93199C29-45E3-43D2-99A6-04B5A994C788}"/>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104775"/>
          <a:ext cx="2391410" cy="470535"/>
        </a:xfrm>
        <a:prstGeom prst="rect">
          <a:avLst/>
        </a:prstGeom>
        <a:noFill/>
        <a:ln>
          <a:noFill/>
        </a:ln>
      </xdr:spPr>
    </xdr:pic>
    <xdr:clientData/>
  </xdr:oneCellAnchor>
  <xdr:oneCellAnchor>
    <xdr:from>
      <xdr:col>0</xdr:col>
      <xdr:colOff>95250</xdr:colOff>
      <xdr:row>0</xdr:row>
      <xdr:rowOff>104775</xdr:rowOff>
    </xdr:from>
    <xdr:ext cx="2381885" cy="470535"/>
    <xdr:pic>
      <xdr:nvPicPr>
        <xdr:cNvPr id="3" name="Picture 2">
          <a:extLst>
            <a:ext uri="{FF2B5EF4-FFF2-40B4-BE49-F238E27FC236}">
              <a16:creationId xmlns:a16="http://schemas.microsoft.com/office/drawing/2014/main" id="{8EBEA46F-7AA0-47C0-89D5-03E21426CEE0}"/>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104775"/>
          <a:ext cx="2381885" cy="470535"/>
        </a:xfrm>
        <a:prstGeom prst="rect">
          <a:avLst/>
        </a:prstGeom>
        <a:noFill/>
        <a:ln>
          <a:noFill/>
        </a:ln>
      </xdr:spPr>
    </xdr:pic>
    <xdr:clientData/>
  </xdr:oneCellAnchor>
</xdr:wsDr>
</file>

<file path=xl/drawings/drawing8.xml><?xml version="1.0" encoding="utf-8"?>
<xdr:wsDr xmlns:xdr="http://schemas.openxmlformats.org/drawingml/2006/spreadsheetDrawing" xmlns:a="http://schemas.openxmlformats.org/drawingml/2006/main">
  <xdr:oneCellAnchor>
    <xdr:from>
      <xdr:col>1</xdr:col>
      <xdr:colOff>57150</xdr:colOff>
      <xdr:row>0</xdr:row>
      <xdr:rowOff>57150</xdr:rowOff>
    </xdr:from>
    <xdr:ext cx="904875" cy="171450"/>
    <xdr:pic>
      <xdr:nvPicPr>
        <xdr:cNvPr id="2" name="Picture 1">
          <a:extLst>
            <a:ext uri="{FF2B5EF4-FFF2-40B4-BE49-F238E27FC236}">
              <a16:creationId xmlns:a16="http://schemas.microsoft.com/office/drawing/2014/main" id="{5A41DE72-1C8F-43AD-9F8A-655637CF1B29}"/>
            </a:ext>
          </a:extLst>
        </xdr:cNvPr>
        <xdr:cNvPicPr>
          <a:picLocks noChangeAspect="1"/>
        </xdr:cNvPicPr>
      </xdr:nvPicPr>
      <xdr:blipFill>
        <a:blip xmlns:r="http://schemas.openxmlformats.org/officeDocument/2006/relationships" r:embed="rId1"/>
        <a:stretch>
          <a:fillRect/>
        </a:stretch>
      </xdr:blipFill>
      <xdr:spPr>
        <a:xfrm>
          <a:off x="826770" y="57150"/>
          <a:ext cx="904875" cy="171450"/>
        </a:xfrm>
        <a:prstGeom prst="rect">
          <a:avLst/>
        </a:prstGeom>
      </xdr:spPr>
    </xdr:pic>
    <xdr:clientData/>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43AE8DB-3400-4225-A31E-C7110C0CAB30}" name="Table24" displayName="Table24" ref="B3:AD68" totalsRowShown="0" headerRowDxfId="29" dataDxfId="28">
  <tableColumns count="29">
    <tableColumn id="12" xr3:uid="{00000000-0010-0000-0000-00000C000000}" name="LU ~" dataDxfId="27"/>
    <tableColumn id="1" xr3:uid="{00000000-0010-0000-0000-000001000000}" name="Title " dataDxfId="26"/>
    <tableColumn id="16" xr3:uid="{00000000-0010-0000-0000-000010000000}" name="Program " dataDxfId="25"/>
    <tableColumn id="6" xr3:uid="{00000000-0010-0000-0000-000006000000}" name="ADC Analyst" dataDxfId="24"/>
    <tableColumn id="19" xr3:uid="{40E02CA6-5292-49F3-A55A-8C78A6CCA8CE}" name="ADC Analyst Next****" dataDxfId="23"/>
    <tableColumn id="14" xr3:uid="{00000000-0010-0000-0000-00000E000000}" name="ADC Senior Analyst" dataDxfId="22"/>
    <tableColumn id="15" xr3:uid="{00000000-0010-0000-0000-00000F000000}" name="Team Leader (including rotators) " dataDxfId="21"/>
    <tableColumn id="23" xr3:uid="{C44A9082-6149-4D15-82CC-60C198F82685}" name="ADC Experienced hire" dataDxfId="20"/>
    <tableColumn id="24" xr3:uid="{60F55B69-9205-437E-AAAC-C6A804FA847B}" name="ADC Analyst Support Services - exemptions**" dataDxfId="19"/>
    <tableColumn id="3" xr3:uid="{00000000-0010-0000-0000-000003000000}" name="LU Status " dataDxfId="18"/>
    <tableColumn id="17" xr3:uid="{00000000-0010-0000-0000-000011000000}" name="LU Available on " dataDxfId="17"/>
    <tableColumn id="10" xr3:uid="{00000000-0010-0000-0000-00000A000000}" name="Planned LU update for 2022" dataDxfId="16" dataCellStyle="Normal 3 2"/>
    <tableColumn id="28" xr3:uid="{00000000-0010-0000-0000-00001C000000}" name="Assessment Status" dataDxfId="15" dataCellStyle="Normal 3 2"/>
    <tableColumn id="29" xr3:uid="{00000000-0010-0000-0000-00001D000000}" name="Assessment available " dataDxfId="14" dataCellStyle="Normal 3 2"/>
    <tableColumn id="18" xr3:uid="{00000000-0010-0000-0000-000012000000}" name="Minutes" dataDxfId="13" dataCellStyle="Normal 3 2"/>
    <tableColumn id="27" xr3:uid="{ACCFA81A-2234-4D53-8593-A7D5905600B4}" name="Hours" dataDxfId="12">
      <calculatedColumnFormula>Table24[[#This Row],[Minutes]]/60</calculatedColumnFormula>
    </tableColumn>
    <tableColumn id="4" xr3:uid="{00000000-0010-0000-0000-000004000000}" name="Delivery Method" dataDxfId="11"/>
    <tableColumn id="7" xr3:uid="{00000000-0010-0000-0000-000007000000}" name="e-learning DLMS Course no. " dataDxfId="10"/>
    <tableColumn id="2" xr3:uid="{00000000-0010-0000-0000-000002000000}" name="Class ID" dataDxfId="9"/>
    <tableColumn id="20" xr3:uid="{00000000-0010-0000-0000-000014000000}" name="Assessment " dataDxfId="8"/>
    <tableColumn id="21" xr3:uid="{00000000-0010-0000-0000-000015000000}" name="Assessment LU#" dataDxfId="7"/>
    <tableColumn id="22" xr3:uid="{00000000-0010-0000-0000-000016000000}" name="Assessment Hours " dataDxfId="6"/>
    <tableColumn id="25" xr3:uid="{A617066F-04DF-4D22-97F1-9BA07EBD4B19}" name="Assessment DLMS Course no." dataDxfId="5"/>
    <tableColumn id="26" xr3:uid="{780DC8BD-D32F-4FD6-B2ED-27A5E2606F2D}" name="Assessment Class ID" dataDxfId="4"/>
    <tableColumn id="8" xr3:uid="{00000000-0010-0000-0000-000008000000}" name="Timing of delivery" dataDxfId="3"/>
    <tableColumn id="5" xr3:uid="{00000000-0010-0000-0000-000005000000}" name="Link to learning materials" dataDxfId="2"/>
    <tableColumn id="30" xr3:uid="{6306DA1C-819A-4855-8603-04687FBD6B79}" name="Link to source files"/>
    <tableColumn id="9" xr3:uid="{00000000-0010-0000-0000-000009000000}" name="Comments/ Alternate delivery options " dataDxfId="1"/>
    <tableColumn id="11" xr3:uid="{00000000-0010-0000-0000-00000B000000}" name="Column1" dataDxfId="0"/>
  </tableColumns>
  <tableStyleInfo name="TableStyleLight9" showFirstColumn="0" showLastColumn="0" showRowStripes="1" showColumnStripes="0"/>
</table>
</file>

<file path=xl/theme/theme1.xml><?xml version="1.0" encoding="utf-8"?>
<a:theme xmlns:a="http://schemas.openxmlformats.org/drawingml/2006/main" name="Deloitte_US_Letter_Print Theme">
  <a:themeElements>
    <a:clrScheme name="Deloitte">
      <a:dk1>
        <a:srgbClr val="000000"/>
      </a:dk1>
      <a:lt1>
        <a:srgbClr val="FFFFFF"/>
      </a:lt1>
      <a:dk2>
        <a:srgbClr val="44546A"/>
      </a:dk2>
      <a:lt2>
        <a:srgbClr val="E7E6E6"/>
      </a:lt2>
      <a:accent1>
        <a:srgbClr val="86BC25"/>
      </a:accent1>
      <a:accent2>
        <a:srgbClr val="046A38"/>
      </a:accent2>
      <a:accent3>
        <a:srgbClr val="62B5E5"/>
      </a:accent3>
      <a:accent4>
        <a:srgbClr val="012169"/>
      </a:accent4>
      <a:accent5>
        <a:srgbClr val="0097A9"/>
      </a:accent5>
      <a:accent6>
        <a:srgbClr val="75787B"/>
      </a:accent6>
      <a:hlink>
        <a:srgbClr val="00A3E0"/>
      </a:hlink>
      <a:folHlink>
        <a:srgbClr val="954F72"/>
      </a:folHlink>
    </a:clrScheme>
    <a:fontScheme name="Deloitte Powerpoint font">
      <a:majorFont>
        <a:latin typeface="Verdana"/>
        <a:ea typeface=""/>
        <a:cs typeface=""/>
      </a:majorFont>
      <a:minorFont>
        <a:latin typeface="Verdana"/>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gray">
        <a:solidFill>
          <a:schemeClr val="accent3"/>
        </a:solidFill>
        <a:ln w="19050" algn="ctr">
          <a:noFill/>
          <a:miter lim="800000"/>
          <a:headEnd/>
          <a:tailEnd/>
        </a:ln>
      </a:spPr>
      <a:bodyPr wrap="square" lIns="88900" tIns="88900" rIns="88900" bIns="88900" rtlCol="0" anchor="ctr"/>
      <a:lstStyle>
        <a:defPPr>
          <a:lnSpc>
            <a:spcPct val="106000"/>
          </a:lnSpc>
          <a:buFont typeface="Wingdings 2" pitchFamily="18" charset="2"/>
          <a:buNone/>
          <a:defRPr sz="1600" b="1" dirty="0" smtClean="0">
            <a:solidFill>
              <a:schemeClr val="bg1"/>
            </a:solidFill>
          </a:defRPr>
        </a:defPPr>
      </a:lstStyle>
    </a:spDef>
    <a:lnDef>
      <a:spPr>
        <a:ln>
          <a:solidFill>
            <a:schemeClr val="tx2"/>
          </a:solidFill>
        </a:ln>
      </a:spPr>
      <a:bodyPr/>
      <a:lstStyle/>
      <a:style>
        <a:lnRef idx="1">
          <a:schemeClr val="accent1"/>
        </a:lnRef>
        <a:fillRef idx="0">
          <a:schemeClr val="accent1"/>
        </a:fillRef>
        <a:effectRef idx="0">
          <a:schemeClr val="accent1"/>
        </a:effectRef>
        <a:fontRef idx="minor">
          <a:schemeClr val="tx1"/>
        </a:fontRef>
      </a:style>
    </a:lnDef>
    <a:txDef>
      <a:spPr>
        <a:noFill/>
      </a:spPr>
      <a:bodyPr wrap="square" lIns="0" tIns="0" rIns="0" bIns="0" rtlCol="0">
        <a:spAutoFit/>
      </a:bodyPr>
      <a:lstStyle>
        <a:defPPr marL="203200" indent="-203200">
          <a:spcBef>
            <a:spcPts val="600"/>
          </a:spcBef>
          <a:buSzPct val="100000"/>
          <a:buFont typeface="Arial"/>
          <a:buChar char="•"/>
          <a:defRPr dirty="0" smtClean="0">
            <a:solidFill>
              <a:srgbClr val="313131"/>
            </a:solidFill>
          </a:defRPr>
        </a:defPPr>
      </a:lstStyle>
    </a:txDef>
  </a:objectDefaults>
  <a:extraClrSchemeLst/>
  <a:custClrLst>
    <a:custClr name="Green 7">
      <a:srgbClr val="2C5234"/>
    </a:custClr>
    <a:custClr name="Green 6">
      <a:srgbClr val="046A38"/>
    </a:custClr>
    <a:custClr name="Green 5">
      <a:srgbClr val="009A44"/>
    </a:custClr>
    <a:custClr name="Green 4">
      <a:srgbClr val="43B02A"/>
    </a:custClr>
    <a:custClr name="Deloitte Green">
      <a:srgbClr val="86BC25"/>
    </a:custClr>
    <a:custClr name="Green 2">
      <a:srgbClr val="C4D600"/>
    </a:custClr>
    <a:custClr name="Green 1">
      <a:srgbClr val="E3E48D"/>
    </a:custClr>
    <a:custClr name="Teal 7">
      <a:srgbClr val="004F59"/>
    </a:custClr>
    <a:custClr name="Teal 6">
      <a:srgbClr val="007680"/>
    </a:custClr>
    <a:custClr name="Teal 5">
      <a:srgbClr val="0097A9"/>
    </a:custClr>
    <a:custClr name="Teal 4">
      <a:srgbClr val="00ABAB"/>
    </a:custClr>
    <a:custClr name="Teal 3">
      <a:srgbClr val="6FC2B4"/>
    </a:custClr>
    <a:custClr name="Teal 2">
      <a:srgbClr val="9DD4CF"/>
    </a:custClr>
    <a:custClr name="Teal 1">
      <a:srgbClr val="DDEFE8"/>
    </a:custClr>
    <a:custClr name="Blue 7">
      <a:srgbClr val="041E42"/>
    </a:custClr>
    <a:custClr name="Blue 6">
      <a:srgbClr val="012169"/>
    </a:custClr>
    <a:custClr name="Blue 5">
      <a:srgbClr val="005587"/>
    </a:custClr>
    <a:custClr name="Blue 4">
      <a:srgbClr val="0076A8"/>
    </a:custClr>
    <a:custClr name="Blue 3">
      <a:srgbClr val="00A3E0"/>
    </a:custClr>
    <a:custClr name="Blue 2">
      <a:srgbClr val="62B5E5"/>
    </a:custClr>
    <a:custClr name="Blue 1">
      <a:srgbClr val="A0DCFF"/>
    </a:custClr>
    <a:custClr name="Cool Gray 11">
      <a:srgbClr val="53565A"/>
    </a:custClr>
    <a:custClr name="Cool Gray 10">
      <a:srgbClr val="63666A"/>
    </a:custClr>
    <a:custClr name="Cool Gray 9">
      <a:srgbClr val="75787B"/>
    </a:custClr>
    <a:custClr name="Cool Gray 7">
      <a:srgbClr val="97999B"/>
    </a:custClr>
    <a:custClr name="Cool Gray 6">
      <a:srgbClr val="A7A8AA"/>
    </a:custClr>
    <a:custClr name="Cool Gray 4">
      <a:srgbClr val="BBBCBC"/>
    </a:custClr>
    <a:custClr name="Cool Gray 2">
      <a:srgbClr val="D0D0CE"/>
    </a:custClr>
    <a:custClr name="White">
      <a:srgbClr val="FFFFFF"/>
    </a:custClr>
    <a:custClr name="Black">
      <a:srgbClr val="000000"/>
    </a:custClr>
    <a:custClr name="Red">
      <a:srgbClr val="DA291C"/>
    </a:custClr>
    <a:custClr name="Orange">
      <a:srgbClr val="ED8B00"/>
    </a:custClr>
    <a:custClr name="Yellow">
      <a:srgbClr val="FFCD00"/>
    </a:custClr>
  </a:custClrLst>
  <a:extLst>
    <a:ext uri="{05A4C25C-085E-4340-85A3-A5531E510DB2}">
      <thm15:themeFamily xmlns:thm15="http://schemas.microsoft.com/office/thememl/2012/main" name="Deloitte_US_Letter_Print Theme" id="{5B1C474F-3B6E-4C4C-B8B8-04058258F10F}" vid="{EE8175AA-1F22-47D3-9D7F-F1884DC9EC3E}"/>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ustomProperty" Target="../customProperty10.bin"/><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17" Type="http://schemas.openxmlformats.org/officeDocument/2006/relationships/hyperlink" Target="https://americas.internal.deloitteonline.com/sites/elearning/_layouts/15/listform.aspx?PageType=4&amp;ListId=%7B7DE2B298%2D7577%2D41E9%2DB1FA%2DFE7FEAC0744F%7D&amp;ID=506&amp;ContentTypeID=0x01007F53F7D1EC3E0042AA82EFCC2560E8D8" TargetMode="External"/><Relationship Id="rId21" Type="http://schemas.openxmlformats.org/officeDocument/2006/relationships/hyperlink" Target="https://sabacloud.deloitteresources.com/Saba/Web_spf/E103PRD0001/common/leclassview/dowbt-01516039" TargetMode="External"/><Relationship Id="rId42" Type="http://schemas.openxmlformats.org/officeDocument/2006/relationships/hyperlink" Target="https://audit.deloitteresources.com/learning/succeeding/Pages/Home.aspx" TargetMode="External"/><Relationship Id="rId63" Type="http://schemas.openxmlformats.org/officeDocument/2006/relationships/hyperlink" Target="https://audit.global.deloitteonline.com/sites/AppData/Local/Microsoft/Windows/INetCache/Lists/Delivery%20and%20Implementation%20list/DispForm.aspx?ID=962&amp;Source=https%3A%2F%2Faudit%2Eglobal%2Edeloitteonline%2Ecom%2Fsites%2Fglobalauditlearning%2FPages%2FLearningCatalog%2Easpx%252" TargetMode="External"/><Relationship Id="rId84" Type="http://schemas.openxmlformats.org/officeDocument/2006/relationships/hyperlink" Target="https://audit.global.deloitteonline.com/sites/AppData/Local/Microsoft/Windows/INetCache/Lists/Delivery%20and%20Implementation%20list/DispForm.aspx?ID=321&amp;Source=https%3A%2F%2Faudit%2Eglobal%2Edeloitteonline%2Ecom%2Fsites%2Fglobalauditlearning%2FPages%2FLearningCatalog%2Easpx%252" TargetMode="External"/><Relationship Id="rId138" Type="http://schemas.openxmlformats.org/officeDocument/2006/relationships/hyperlink" Target="https://audit.global.deloitteonline.com/sites/AppData/Local/Microsoft/Windows/INetCache/Lists/Delivery%20and%20Implementation%20list/DispForm.aspx?ID=322&amp;Source=https%3A%2F%2Faudit%2Eglobal%2Edeloitteonline%2Ecom%2Fsites%2Fglobalauditlearning%2FPages%2FLearningCatalog%2Easpx%23InplviewHash769e3c6a%2De21f%2D40a3%2Db388%2D37d423ffbdab%3DPaged%253DTRUE%2Dp%5FGroupCol1%253DTE505%25252d4e%2DFolderCTID%253D0x012001%2DPageFirstRow%253D241%2DWebPartID%253D%257B769E3C6A%2D%2DE21F%2D%2D40A3%2D%2DB388%2D%2D37D423FFBDAB%257D&amp;ContentTypeId=0x0100311192680CD4254DB96D0836C8B7E4A8" TargetMode="External"/><Relationship Id="rId159" Type="http://schemas.openxmlformats.org/officeDocument/2006/relationships/hyperlink" Target="https://audit.global.deloitteonline.com/sites/globalauditlearning/Lists/Delivery%20and%20Implementation%20list/DispForm.aspx?ID=914&amp;Source=https%3A%2F%2Faudit%2Eglobal%2Edeloitteonline%2Ecom%2Fsites%2Fglobalauditlearning%2FPages%2FLearningCatalog%2Easpx%252" TargetMode="External"/><Relationship Id="rId170" Type="http://schemas.openxmlformats.org/officeDocument/2006/relationships/hyperlink" Target="https://audit.global.deloitteonline.com/sites/globalauditlearning/Lists/Delivery%20and%20Implementation%20list/DispForm.aspx?ID=1121&amp;Source=https%3A%2F%2Faudit%2Eglobal%2Edeloitteonline%2Ecom%2Fsites%2Fglobalauditlearning%2FPages%2FLearningCatalog%2Easpx%23InplviewHash769e3c6a%2De21f%2D40a3%2Db388%2D37d423ffbdab%3DPaged%253DTRUE%2Dp%5FGroupCol1%253DPM576%252520%2DFolderCTID%253D0x012001%2DPageFirstRow%253D151%2DWebPartID%253D%257B769E3C6A%2D%2DE21F%2D%2D40A3%2D%2DB388%2D%2D37D423FFBDAB%257D&amp;ContentTypeId=0x0100311192680CD4254DB96D0836C8B7E4A8" TargetMode="External"/><Relationship Id="rId107" Type="http://schemas.openxmlformats.org/officeDocument/2006/relationships/hyperlink" Target="https://sabacloud.deloitteresources.com/Saba/Web_spf/E103PRD0001/common/ledetail/GLB4310" TargetMode="External"/><Relationship Id="rId11" Type="http://schemas.openxmlformats.org/officeDocument/2006/relationships/hyperlink" Target="https://sabacloud.deloitteresources.com/Saba/Web_spf/E103PRD0001/common/leclassview/dowbt-01083667" TargetMode="External"/><Relationship Id="rId32" Type="http://schemas.openxmlformats.org/officeDocument/2006/relationships/hyperlink" Target="https://sabacloud.deloitteresources.com/Saba/Web_spf/E103PRD0001/common/leclassview/dowbt-00866475" TargetMode="External"/><Relationship Id="rId53" Type="http://schemas.openxmlformats.org/officeDocument/2006/relationships/hyperlink" Target="https://audit.global.deloitteonline.com/sites/AppData/Local/Microsoft/Windows/INetCache/Lists/Delivery%20and%20Implementation%20list/DispForm.aspx?ID=935&amp;Source=https%3A%2F%2Faudit%2Eglobal%2Edeloitteonline%2Ecom%2Fsites%2Fglobalauditlearning%2FPages%2FLearningCatalog%2Easpx%252" TargetMode="External"/><Relationship Id="rId74" Type="http://schemas.openxmlformats.org/officeDocument/2006/relationships/hyperlink" Target="https://audit.global.deloitteonline.com/sites/AppData/Local/Microsoft/Windows/INetCache/Lists/Delivery%20and%20Implementation%20list/DispForm.aspx?ID=876&amp;Source=https%3A%2F%2Faudit%2Eglobal%2Edeloitteonline%2Ecom%2Fsites%2Fglobalauditlearning%2FPages%2FLearningCatalog%2Easpx%252" TargetMode="External"/><Relationship Id="rId128" Type="http://schemas.openxmlformats.org/officeDocument/2006/relationships/hyperlink" Target="https://audit.global.deloitteonline.com/sites/AppData/Local/Microsoft/Windows/INetCache/Lists/Delivery%20and%20Implementation%20list/DispForm.aspx?ID=68&amp;Source=https%3A%2F%2Faudit%2Eglobal%2Edeloitteonline%2Ecom%2Fsites%2Fglobalauditlearning%2FPages%2FLearningCatalog%2Easpx%23" TargetMode="External"/><Relationship Id="rId149" Type="http://schemas.openxmlformats.org/officeDocument/2006/relationships/hyperlink" Target="https://audit.global.deloitteonline.com/sites/globalauditlearning/Lists/Delivery%20and%20Implementation%20list/DispForm.aspx?ID=1092&amp;Source=https%3A%2F%2Faudit%2Eglobal%2Edeloitteonline%2Ecom%2Fsites%2Fglobalauditlearning%2FPages%2FLearningCatalog%2Easpx&amp;ContentTypeId=0x0100311192680CD4254DB96D0836C8B7E4A8" TargetMode="External"/><Relationship Id="rId5" Type="http://schemas.openxmlformats.org/officeDocument/2006/relationships/hyperlink" Target="https://sabacloud.deloitteresources.com/Saba/Web_spf/E103PRD0001/common/leclassview/dowbt-00012100" TargetMode="External"/><Relationship Id="rId95" Type="http://schemas.openxmlformats.org/officeDocument/2006/relationships/hyperlink" Target="https://sabacloud.deloitteresources.com/Saba/Web_spf/E103PRD0001/common/ledetail/GLB4238" TargetMode="External"/><Relationship Id="rId160" Type="http://schemas.openxmlformats.org/officeDocument/2006/relationships/hyperlink" Target="https://audit.global.deloitteonline.com/sites/globalauditlearning/Lists/Delivery%20and%20Implementation%20list/DispForm.aspx?ID=939&amp;Source=https%3A%2F%2Faudit%2Eglobal%2Edeloitteonline%2Ecom%2Fsites%2Fglobalauditlearning%2FPages%2FLearningCatalog%2Easpx&amp;C" TargetMode="External"/><Relationship Id="rId22" Type="http://schemas.openxmlformats.org/officeDocument/2006/relationships/hyperlink" Target="https://sabacloud.deloitteresources.com/Saba/Web_spf/E103PRD0001/common/leclassview/dowbt-01545991" TargetMode="External"/><Relationship Id="rId43" Type="http://schemas.openxmlformats.org/officeDocument/2006/relationships/hyperlink" Target="https://sabacloud.deloitteresources.com/Saba/Web_spf/E103PRD0001/common/leclassview/dowbt-0001779818" TargetMode="External"/><Relationship Id="rId64" Type="http://schemas.openxmlformats.org/officeDocument/2006/relationships/hyperlink" Target="https://audit.global.deloitteonline.com/sites/AppData/Local/Microsoft/Windows/INetCache/Lists/Delivery%20and%20Implementation%20list/DispForm.aspx?ID=625&amp;Source=https%3A%2F%2Faudit%2Eglobal%2Edeloitteonline%2Ecom%2Fsites%2Fglobalauditlearning%2FPages%2FLearningCatalog%2Easpx%252" TargetMode="External"/><Relationship Id="rId118" Type="http://schemas.openxmlformats.org/officeDocument/2006/relationships/hyperlink" Target="https://sabacloud.deloitteresources.com/Saba/Web_spf/E103PRD0001/common/leclassview/dowbt-0001808063" TargetMode="External"/><Relationship Id="rId139" Type="http://schemas.openxmlformats.org/officeDocument/2006/relationships/hyperlink" Target="https://sabacloud.deloitteresources.com/Saba/Web_spf/E103PRD0001/app/me/learningeventdetail/cours000000000991338" TargetMode="External"/><Relationship Id="rId85" Type="http://schemas.openxmlformats.org/officeDocument/2006/relationships/hyperlink" Target="https://sabacloud.deloitteresources.com/Saba/Web_spf/E103PRD0001/common/leclassview/dowbt-0001736701" TargetMode="External"/><Relationship Id="rId150" Type="http://schemas.openxmlformats.org/officeDocument/2006/relationships/hyperlink" Target="https://audit.global.deloitteonline.com/sites/globalauditlearning/_layouts/15/listform.aspx?PageType=4&amp;ListId=%7BABDD8E6A%2D8507%2D4187%2D82D8%2D182480043451%7D&amp;ID=1094&amp;ContentTypeID=0x0100311192680CD4254DB96D0836C8B7E4A8" TargetMode="External"/><Relationship Id="rId171" Type="http://schemas.openxmlformats.org/officeDocument/2006/relationships/printerSettings" Target="../printerSettings/printerSettings2.bin"/><Relationship Id="rId12" Type="http://schemas.openxmlformats.org/officeDocument/2006/relationships/hyperlink" Target="https://sabacloud.deloitteresources.com/Saba/Web_spf/E103PRD0001/common/leclassview/dowbt-01484281" TargetMode="External"/><Relationship Id="rId33" Type="http://schemas.openxmlformats.org/officeDocument/2006/relationships/hyperlink" Target="https://sabacloud.deloitteresources.com/Saba/Web_spf/E103PRD0001/common/leclassview/dowbt-01578060" TargetMode="External"/><Relationship Id="rId108" Type="http://schemas.openxmlformats.org/officeDocument/2006/relationships/hyperlink" Target="https://audit.global.deloitteonline.com/sites/AppData/Local/Microsoft/Windows/INetCache/Lists/Delivery%20and%20Implementation%20list/DispForm.aspx?ID=1047&amp;Source=https%3A%2F%2Faudit%2Eglobal%2Edeloitteonline%2Ecom%2Fsites%2Fglobalauditlearning%2FPages%2FLearningCatalog%2Easpx&amp;ContentTypeId=0x0100311192680CD4254DB96D0836C8B7E4A8" TargetMode="External"/><Relationship Id="rId129" Type="http://schemas.openxmlformats.org/officeDocument/2006/relationships/hyperlink" Target="https://sabacloud.deloitteresources.com/Saba/Web_spf/E103PRD0001/common/leclassview/dowbt-0001827851" TargetMode="External"/><Relationship Id="rId54" Type="http://schemas.openxmlformats.org/officeDocument/2006/relationships/hyperlink" Target="https://audit.global.deloitteonline.com/sites/AppData/Local/Microsoft/Windows/INetCache/Lists/Delivery%20and%20Implementation%20list/DispForm.aspx?ID=971&amp;Source=https%3A%2F%2Faudit%2Eglobal%2Edeloitteonline%2Ecom%2Fsites%2Fglobalauditlearning%2FPages%2FLearningCatalog%2Easpx%252" TargetMode="External"/><Relationship Id="rId75" Type="http://schemas.openxmlformats.org/officeDocument/2006/relationships/hyperlink" Target="https://audit.global.deloitteonline.com/sites/AppData/Local/Microsoft/Windows/INetCache/Lists/Delivery%20and%20Implementation%20list/DispForm.aspx?ID=948&amp;Source=https%3A%2F%2Faudit%2Eglobal%2Edeloitteonline%2Ecom%2Fsites%2Fglobalauditlearning%2FPages%2FLearningCatalog%2Easpx%252" TargetMode="External"/><Relationship Id="rId96" Type="http://schemas.openxmlformats.org/officeDocument/2006/relationships/hyperlink" Target="https://sabacloud.deloitteresources.com/Saba/Web_spf/E103PRD0001/app/shared;spf-url=common%2Fledetail%2FGLB4630" TargetMode="External"/><Relationship Id="rId140" Type="http://schemas.openxmlformats.org/officeDocument/2006/relationships/hyperlink" Target="https://audit.global.deloitteonline.com/sites/AppData/Local/Microsoft/Windows/INetCache/Lists/Delivery%20and%20Implementation%20list/EditForm.aspx?ID=1079&amp;Source=https%3A%2F%2Faudit%2Eglobal%2Edeloitteonline%2Ecom%2Fsites%2Fglobalauditlearning%2FPages%2FLearningCatalog%2Easpx" TargetMode="External"/><Relationship Id="rId161" Type="http://schemas.openxmlformats.org/officeDocument/2006/relationships/hyperlink" Target="https://audit.global.deloitteonline.com/sites/globalauditlearning/Lists/Delivery%20and%20Implementation%20list/DispForm.aspx?ID=1098&amp;Source=https%3A%2F%2Faudit%2Eglobal%2Edeloitteonline%2Ecom%2Fsites%2Fglobalauditlearning%2FPages%2FLearningCatalog%2Easpx%23InplviewHash769e3c6a%2De21f%2D40a3%2Db388%2D37d423ffbdab%3DPaged%253DTRUE%2DPagedPrev%253DTRUE%2Dp%5FGroupCol1%253DTNS103a%2DFolderCTID%253D0x012001%2DPageFirstRow%253D241%2DWebPartID%253D%257B769E3C6A%2D%2DE21F%2D%2D40A3%2D%2DB388%2D%2D37D423FFBDAB%257D&amp;ContentTypeId=0x0100311192680CD4254DB96D0836C8B7E4A8" TargetMode="External"/><Relationship Id="rId1" Type="http://schemas.openxmlformats.org/officeDocument/2006/relationships/hyperlink" Target="https://sabacloud.deloitteresources.com/Saba/Web_spf/E103PRD0001/common/leclassview/dowbt-00243303" TargetMode="External"/><Relationship Id="rId6" Type="http://schemas.openxmlformats.org/officeDocument/2006/relationships/hyperlink" Target="https://sabacloud.deloitteresources.com/Saba/Web_spf/E103PRD0001/common/leclassview/dowbt-%2001040830" TargetMode="External"/><Relationship Id="rId23" Type="http://schemas.openxmlformats.org/officeDocument/2006/relationships/hyperlink" Target="https://sabacloud.deloitteresources.com/Saba/Web_spf/E103PRD0001/common/leclassview/dowbt-01547996" TargetMode="External"/><Relationship Id="rId28" Type="http://schemas.openxmlformats.org/officeDocument/2006/relationships/hyperlink" Target="https://sabacloud.deloitteresources.com/Saba/Web_spf/E103PRD0001/common/ledetail/cours000000000809373" TargetMode="External"/><Relationship Id="rId49" Type="http://schemas.openxmlformats.org/officeDocument/2006/relationships/hyperlink" Target="https://audit.global.deloitteonline.com/sites/AppData/Local/Microsoft/Windows/INetCache/Lists/Delivery%20and%20Implementation%20list/DispForm.aspx?ID=325&amp;Source=https%3A%2F%2Faudit%2Eglobal%2Edeloitteonline%2Ecom%2Fsites%2Fglobalauditlearning%2FPages%2FLearningCatalog%2Easpx%252" TargetMode="External"/><Relationship Id="rId114" Type="http://schemas.openxmlformats.org/officeDocument/2006/relationships/hyperlink" Target="https://audit.global.deloitteonline.com/sites/AppData/Local/Microsoft/Windows/INetCache/Lists/Delivery%20and%20Implementation%20list/DispForm.aspx?ID=979&amp;Source=https%3A%2F%2Faudit%2Eglobal%2Edeloitteonline%2Ecom%2Fsites%2Fglobalauditlearning%2FPages%2FLearningCatalog%2Easpx%252" TargetMode="External"/><Relationship Id="rId119" Type="http://schemas.openxmlformats.org/officeDocument/2006/relationships/hyperlink" Target="https://audit.global.deloitteonline.com/sites/AppData/Local/Microsoft/Windows/INetCache/_layouts/15/listform.aspx?PageType=4&amp;ListId=%7BABDD8E6A%2D8507%2D4187%2D82D8%2D182480043451%7D&amp;ID=1063&amp;ContentTypeID=0x0100311192680CD4254DB96D0836C8B7E4A8" TargetMode="External"/><Relationship Id="rId44" Type="http://schemas.openxmlformats.org/officeDocument/2006/relationships/hyperlink" Target="https://sabacloud.deloitteresources.com/Saba/Web_spf/E103PRD0001/common/leclassview/dowbt-0001704211" TargetMode="External"/><Relationship Id="rId60" Type="http://schemas.openxmlformats.org/officeDocument/2006/relationships/hyperlink" Target="https://audit.global.deloitteonline.com/sites/AppData/Local/Microsoft/Windows/INetCache/Lists/Delivery%20and%20Implementation%20list/DispForm.aspx?ID=944&amp;Source=https%3A%2F%2Faudit%2Eglobal%2Edeloitteonline%2Ecom%2Fsites%2Fglobalauditlearning%2FPages%2FLearningCatalog%2Easpx%252" TargetMode="External"/><Relationship Id="rId65" Type="http://schemas.openxmlformats.org/officeDocument/2006/relationships/hyperlink" Target="https://audit.global.deloitteonline.com/sites/AppData/Local/Microsoft/Windows/INetCache/Lists/Delivery%20and%20Implementation%20list/DispForm.aspx?ID=282&amp;Source=https%3A%2F%2Faudit%2Eglobal%2Edeloitteonline%2Ecom%2Fsites%2Fglobalauditlearning%2FPages%2FLearningCatalog%2Easpx%252" TargetMode="External"/><Relationship Id="rId81" Type="http://schemas.openxmlformats.org/officeDocument/2006/relationships/hyperlink" Target="https://audit.global.deloitteonline.com/sites/AppData/Local/Microsoft/Windows/INetCache/Lists/Delivery%20and%20Implementation%20list/DispForm.aspx?ID=596&amp;Source=https%3A%2F%2Faudit%2Eglobal%2Edeloitteonline%2Ecom%2Fsites%2Fglobalauditlearning%2FPages%2FLearningCatalog%2Easpx%252" TargetMode="External"/><Relationship Id="rId86" Type="http://schemas.openxmlformats.org/officeDocument/2006/relationships/hyperlink" Target="https://audit.global.deloitteonline.com/sites/AppData/Local/Microsoft/Windows/INetCache/Lists/Delivery%20and%20Implementation%20list/DispForm.aspx?ID=598&amp;Source=https%3A%2F%2Faudit%2Eglobal%2Edeloitteonline%2Ecom%2Fsites%2Fglobalauditlearning%2FPages%2FLearningCatalog%2Easpx%252" TargetMode="External"/><Relationship Id="rId130" Type="http://schemas.openxmlformats.org/officeDocument/2006/relationships/hyperlink" Target="https://audit.global.deloitteonline.com/sites/AppData/Local/Microsoft/Windows/INetCache/_layouts/15/listform.aspx?PageType=4&amp;ListId=%7BABDD8E6A%2D8507%2D4187%2D82D8%2D182480043451%7D&amp;ID=1076&amp;ContentTypeID=0x0100311192680CD4254DB96D0836C8B7E4A8" TargetMode="External"/><Relationship Id="rId135" Type="http://schemas.openxmlformats.org/officeDocument/2006/relationships/hyperlink" Target="https://audit.global.deloitteonline.com/sites/AppData/Local/Microsoft/Windows/INetCache/Lists/Delivery%20and%20Implementation%20list/DispForm.aspx?ID=598&amp;Source=https%3A%2F%2Faudit%2Eglobal%2Edeloitteonline%2Ecom%2Fsites%2Fglobalauditlearning%2FPages%2FLearningCatalog%2Easpx%252" TargetMode="External"/><Relationship Id="rId151" Type="http://schemas.openxmlformats.org/officeDocument/2006/relationships/hyperlink" Target="https://audit.global.deloitteonline.com/sites/globalauditlearning/_layouts/15/listform.aspx?PageType=4&amp;ListId=%7BABDD8E6A%2D8507%2D4187%2D82D8%2D182480043451%7D&amp;ID=1096&amp;ContentTypeID=0x0100311192680CD4254DB96D0836C8B7E4A8" TargetMode="External"/><Relationship Id="rId156" Type="http://schemas.openxmlformats.org/officeDocument/2006/relationships/hyperlink" Target="https://sabacloud.deloitteresources.com/Saba/Web_spf/E103PRD0001/common/leclassview/dowbt-0001854876" TargetMode="External"/><Relationship Id="rId172" Type="http://schemas.openxmlformats.org/officeDocument/2006/relationships/customProperty" Target="../customProperty2.bin"/><Relationship Id="rId13" Type="http://schemas.openxmlformats.org/officeDocument/2006/relationships/hyperlink" Target="https://sabacloud.deloitteresources.com/Saba/Web_spf/E103PRD0001/common/leclassview/dowbt-00865639" TargetMode="External"/><Relationship Id="rId18" Type="http://schemas.openxmlformats.org/officeDocument/2006/relationships/hyperlink" Target="https://sabacloud.deloitteresources.com/Saba/Web_spf/E103PRD0001/common/leclassview/dowbt-01500190" TargetMode="External"/><Relationship Id="rId39" Type="http://schemas.openxmlformats.org/officeDocument/2006/relationships/hyperlink" Target="https://sabacloud.deloitteresources.com/Saba/Web_spf/E103PRD0001/common/leclassview/dowbt-01661366" TargetMode="External"/><Relationship Id="rId109" Type="http://schemas.openxmlformats.org/officeDocument/2006/relationships/hyperlink" Target="https://sabacloud.deloitteresources.com/Saba/Web_spf/E103PRD0001/common/leclassview/dowbt-0001792679" TargetMode="External"/><Relationship Id="rId34" Type="http://schemas.openxmlformats.org/officeDocument/2006/relationships/hyperlink" Target="https://sabacloud.deloitteresources.com/Saba/Web_spf/E103PRD0001/common/leclassview/dowbt-01653418" TargetMode="External"/><Relationship Id="rId50" Type="http://schemas.openxmlformats.org/officeDocument/2006/relationships/hyperlink" Target="https://audit.global.deloitteonline.com/sites/AppData/Local/Microsoft/Windows/INetCache/Lists/Delivery%20and%20Implementation%20list/DispForm.aspx?ID=251&amp;Source=https%3A%2F%2Faudit%2Eglobal%2Edeloitteonline%2Ecom%2Fsites%2Fglobalauditlearning%2FPages%2FLearningCatalog%2Easpx%252" TargetMode="External"/><Relationship Id="rId55" Type="http://schemas.openxmlformats.org/officeDocument/2006/relationships/hyperlink" Target="https://audit.global.deloitteonline.com/sites/AppData/Local/Microsoft/Windows/INetCache/Lists/Delivery%20and%20Implementation%20list/DispForm.aspx?ID=960&amp;Source=https%3A%2F%2Faudit%2Eglobal%2Edeloitteonline%2Ecom%2Fsites%2Fglobalauditlearning%2FPages%2FLearningCatalog%2Easpx%252" TargetMode="External"/><Relationship Id="rId76" Type="http://schemas.openxmlformats.org/officeDocument/2006/relationships/hyperlink" Target="https://audit.global.deloitteonline.com/sites/AppData/Local/Microsoft/Windows/INetCache/Lists/Delivery%20and%20Implementation%20list/DispForm.aspx?ID=592&amp;Source=https%3A%2F%2Faudit%2Eglobal%2Edeloitteonline%2Ecom%2Fsites%2Fglobalauditlearning%2FPages%2FLearningCatalog%2Easpx%252" TargetMode="External"/><Relationship Id="rId97" Type="http://schemas.openxmlformats.org/officeDocument/2006/relationships/hyperlink" Target="https://audit.global.deloitteonline.com/sites/AppData/Local/Microsoft/Windows/INetCache/Lists/Delivery%20and%20Implementation%20list/DispForm.aspx?ID=878&amp;Source=https%3A%2F%2Faudit%2Eglobal%2Edeloitteonline%2Ecom%2Fsites%2Fglobalauditlearning%2FPages%2FLearningCatalog%2Easpx%252" TargetMode="External"/><Relationship Id="rId104" Type="http://schemas.openxmlformats.org/officeDocument/2006/relationships/hyperlink" Target="https://audit.global.deloitteonline.com/sites/AppData/Local/Microsoft/Windows/INetCache/Lists/Delivery%20and%20Implementation%20list/DispForm.aspx?ID=1041&amp;Source=https%3A%2F%2Faudit%2Eglobal%2Edeloitteonline%2Ecom%2Fsites%2Fglobalauditlearning%2FLists%2FDelivery%2520and%2520Implementation%2520list%2FAllItems%2Easpx%23InplviewHash08b822c2%2D1208%2D40fc%2D87f3%2Da7fca2005a47%3DFilterFields1%253DLearning%25255Fx0020%25255FUnit%25255Fx0020%25255Fnumber%2DFilterValues1%253DG730%25253B%252523M105&amp;ContentTypeId=0x0100311192680CD4254DB96D0836C8B7E4A8" TargetMode="External"/><Relationship Id="rId120" Type="http://schemas.openxmlformats.org/officeDocument/2006/relationships/hyperlink" Target="https://audit.global.deloitteonline.com/sites/AppData/Local/Microsoft/Windows/INetCache/Lists/Delivery%20and%20Implementation%20list/DispForm.aspx?ID=1065&amp;Source=https%3A%2F%2Faudit%2Eglobal%2Edeloitteonline%2Ecom%2Fsites%2Fglobalauditlearning%2FPages%2FLearningCatalog%2Easpx&amp;ContentTypeId=0x0100311192680CD4254DB96D0836C8B7E4A8" TargetMode="External"/><Relationship Id="rId125" Type="http://schemas.openxmlformats.org/officeDocument/2006/relationships/hyperlink" Target="https://sabacloud.deloitteresources.com/Saba/Web_spf/E103PRD0001/common/leclassview/dowbt-00014051" TargetMode="External"/><Relationship Id="rId141" Type="http://schemas.openxmlformats.org/officeDocument/2006/relationships/hyperlink" Target="https://audit.global.deloitteonline.com/sites/AppData/Local/Microsoft/Windows/INetCache/_layouts/15/listform.aspx?PageType=4&amp;ListId=%7BABDD8E6A%2D8507%2D4187%2D82D8%2D182480043451%7D&amp;ID=1064&amp;ContentTypeID=0x0100311192680CD4254DB96D0836C8B7E4A8" TargetMode="External"/><Relationship Id="rId146" Type="http://schemas.openxmlformats.org/officeDocument/2006/relationships/hyperlink" Target="https://audit.global.deloitteonline.com/sites/globalauditlearning/_layouts/15/listform.aspx?PageType=4&amp;ListId=%7BABDD8E6A%2D8507%2D4187%2D82D8%2D182480043451%7D&amp;ID=1090&amp;ContentTypeID=0x0100311192680CD4254DB96D0836C8B7E4A8" TargetMode="External"/><Relationship Id="rId167" Type="http://schemas.openxmlformats.org/officeDocument/2006/relationships/hyperlink" Target="https://sabacloud.deloitteresources.com/Saba/Web_spf/E103PRD0001/app/me/learningeventdetail/cours000000000992669" TargetMode="External"/><Relationship Id="rId7" Type="http://schemas.openxmlformats.org/officeDocument/2006/relationships/hyperlink" Target="https://sabacloud.deloitteresources.com/Saba/Web_spf/E103PRD0001/common/leclassview/dowbt-01114951" TargetMode="External"/><Relationship Id="rId71" Type="http://schemas.openxmlformats.org/officeDocument/2006/relationships/hyperlink" Target="https://audit.global.deloitteonline.com/sites/AppData/Local/Microsoft/Windows/INetCache/Lists/Delivery%20and%20Implementation%20list/DispForm.aspx?ID=593&amp;Source=https%3A%2F%2Faudit%2Eglobal%2Edeloitteonline%2Ecom%2Fsites%2Fglobalauditlearning%2FPages%2FLearningCatalog%2Easpx%252" TargetMode="External"/><Relationship Id="rId92" Type="http://schemas.openxmlformats.org/officeDocument/2006/relationships/hyperlink" Target="https://audit.global.deloitteonline.com/sites/AppData/Local/Microsoft/Windows/INetCache/Lists/Delivery%20and%20Implementation%20list/DispForm.aspx?ID=598&amp;Source=https%3A%2F%2Faudit%2Eglobal%2Edeloitteonline%2Ecom%2Fsites%2Fglobalauditlearning%2FPages%2FLearningCatalog%2Easpx%252" TargetMode="External"/><Relationship Id="rId162" Type="http://schemas.openxmlformats.org/officeDocument/2006/relationships/hyperlink" Target="https://audit.global.deloitteonline.com/sites/globalauditlearning/Lists/Delivery%20and%20Implementation%20list/DispForm.aspx?ID=1037&amp;ContentTypeId=0x0100311192680CD4254DB96D0836C8B7E4A8" TargetMode="External"/><Relationship Id="rId2" Type="http://schemas.openxmlformats.org/officeDocument/2006/relationships/hyperlink" Target="https://sabacloud.deloitteresources.com/Saba/Web_spf/E103PRD0001/common/leclassview/dowbt-01494458" TargetMode="External"/><Relationship Id="rId29" Type="http://schemas.openxmlformats.org/officeDocument/2006/relationships/hyperlink" Target="https://sabacloud.deloitteresources.com/Saba/Web_spf/E103PRD0001/common/ledetail/cours000000000809612" TargetMode="External"/><Relationship Id="rId24" Type="http://schemas.openxmlformats.org/officeDocument/2006/relationships/hyperlink" Target="https://sabacloud.deloitteresources.com/Saba/Web_spf/E103PRD0001/common/leclassview/dowbt-01084505" TargetMode="External"/><Relationship Id="rId40" Type="http://schemas.openxmlformats.org/officeDocument/2006/relationships/hyperlink" Target="https://sabacloud.deloitteresources.com/Saba/Web_spf/E103PRD0001/common/leclassview/dowbt-01633648" TargetMode="External"/><Relationship Id="rId45" Type="http://schemas.openxmlformats.org/officeDocument/2006/relationships/hyperlink" Target="https://sabacloud.deloitteresources.com/Saba/Web_spf/E103PRD0001/common/ledetail/GLAUDLN-212/latestversion" TargetMode="External"/><Relationship Id="rId66" Type="http://schemas.openxmlformats.org/officeDocument/2006/relationships/hyperlink" Target="https://audit.global.deloitteonline.com/sites/AppData/Local/Microsoft/Windows/INetCache/Lists/Delivery%20and%20Implementation%20list/DispForm.aspx?ID=590&amp;Source=https%3A%2F%2Faudit%2Eglobal%2Edeloitteonline%2Ecom%2Fsites%2Fglobalauditlearning%2FPages%2FLearningCatalog%2Easpx%252" TargetMode="External"/><Relationship Id="rId87" Type="http://schemas.openxmlformats.org/officeDocument/2006/relationships/hyperlink" Target="https://audit.global.deloitteonline.com/sites/AppData/Local/Microsoft/Windows/INetCache/Lists/Delivery%20and%20Implementation%20list/DispForm.aspx?ID=598&amp;Source=https%3A%2F%2Faudit%2Eglobal%2Edeloitteonline%2Ecom%2Fsites%2Fglobalauditlearning%2FPages%2FLearningCatalog%2Easpx%252" TargetMode="External"/><Relationship Id="rId110" Type="http://schemas.openxmlformats.org/officeDocument/2006/relationships/hyperlink" Target="https://audit.global.deloitteonline.com/sites/AppData/Local/Microsoft/Windows/INetCache/_layouts/15/listform.aspx?PageType=4&amp;ListId=%7BABDD8E6A%2D8507%2D4187%2D82D8%2D182480043451%7D&amp;ID=1053&amp;ContentTypeID=0x0100311192680CD4254DB96D0836C8B7E4A8" TargetMode="External"/><Relationship Id="rId115" Type="http://schemas.openxmlformats.org/officeDocument/2006/relationships/hyperlink" Target="https://sabacloud.deloitteresources.com/Saba/Web_spf/E103PRD0001/common/ledetail/GLB4965" TargetMode="External"/><Relationship Id="rId131" Type="http://schemas.openxmlformats.org/officeDocument/2006/relationships/hyperlink" Target="https://sabacloud.deloitteresources.com/Saba/Web_spf/E103PRD0001/common/leclassview/dowbt-0001774434" TargetMode="External"/><Relationship Id="rId136" Type="http://schemas.openxmlformats.org/officeDocument/2006/relationships/hyperlink" Target="https://audit.global.deloitteonline.com/sites/AppData/Local/Microsoft/Windows/INetCache/Lists/Delivery%20and%20Implementation%20list/DispForm.aspx?ID=1077&amp;Source=https%3A%2F%2Faudit%2Eglobal%2Edeloitteonline%2Ecom%2Fsites%2Fglobalauditlearning%2FPages%2FLearningCatalog%2Easpx&amp;ContentTypeId=0x0100311192680CD4254DB96D0836C8B7E4A8" TargetMode="External"/><Relationship Id="rId157" Type="http://schemas.openxmlformats.org/officeDocument/2006/relationships/hyperlink" Target="https://sabacloud.deloitteresources.com/Saba/Web_spf/E103PRD0001/common/leclassview/dowbt-0001855838" TargetMode="External"/><Relationship Id="rId61" Type="http://schemas.openxmlformats.org/officeDocument/2006/relationships/hyperlink" Target="https://audit.global.deloitteonline.com/sites/AppData/Local/Microsoft/Windows/INetCache/Lists/Delivery%20and%20Implementation%20list/DispForm.aspx?ID=764&amp;Source=https%3A%2F%2Faudit%2Eglobal%2Edeloitteonline%2Ecom%2Fsites%2Fglobalauditlearning%2FPages%2FLearningCatalog%2Easpx%252" TargetMode="External"/><Relationship Id="rId82" Type="http://schemas.openxmlformats.org/officeDocument/2006/relationships/hyperlink" Target="https://audit.global.deloitteonline.com/sites/AppData/Local/Microsoft/Windows/INetCache/Lists/Delivery%20and%20Implementation%20list/DispForm.aspx?ID=358&amp;Source=https%3A%2F%2Faudit%2Eglobal%2Edeloitteonline%2Ecom%2Fsites%2Fglobalauditlearning%2FPages%2FLearn/DispForm.aspx?ID=6" TargetMode="External"/><Relationship Id="rId152" Type="http://schemas.openxmlformats.org/officeDocument/2006/relationships/hyperlink" Target="https://sabacloud.deloitteresources.com/Saba/Web_spf/E103PRD0001/common/leclassview/dowbt-0001860188" TargetMode="External"/><Relationship Id="rId173" Type="http://schemas.openxmlformats.org/officeDocument/2006/relationships/drawing" Target="../drawings/drawing2.xml"/><Relationship Id="rId19" Type="http://schemas.openxmlformats.org/officeDocument/2006/relationships/hyperlink" Target="https://sabacloud.deloitteresources.com/Saba/Web_spf/E103PRD0001/common/leclassview/dowbt-01507212" TargetMode="External"/><Relationship Id="rId14" Type="http://schemas.openxmlformats.org/officeDocument/2006/relationships/hyperlink" Target="https://sabacloud.deloitteresources.com/Saba/Web_spf/E103PRD0001/common/leclassview/dowbt-01039237" TargetMode="External"/><Relationship Id="rId30" Type="http://schemas.openxmlformats.org/officeDocument/2006/relationships/hyperlink" Target="https://sabacloud.deloitteresources.com/Saba/Web_spf/E103PRD0001/common/ledetail/cours000000000809610" TargetMode="External"/><Relationship Id="rId35" Type="http://schemas.openxmlformats.org/officeDocument/2006/relationships/hyperlink" Target="https://sabacloud.deloitteresources.com/Saba/Web_spf/E103PRD0001/common/ledetail/GLB4272" TargetMode="External"/><Relationship Id="rId56" Type="http://schemas.openxmlformats.org/officeDocument/2006/relationships/hyperlink" Target="https://audit.global.deloitteonline.com/sites/AppData/Local/Microsoft/Windows/INetCache/Lists/Delivery%20and%20Implementation%20list/DispForm.aspx?ID=973&amp;Source=https%3A%2F%2Faudit%2Eglobal%2Edeloitteonline%2Ecom%2Fsites%2Fglobalauditlearning%2FPages%2FLearningCatalog%2Easpx%252" TargetMode="External"/><Relationship Id="rId77" Type="http://schemas.openxmlformats.org/officeDocument/2006/relationships/hyperlink" Target="https://audit.global.deloitteonline.com/sites/AppData/Local/Microsoft/Windows/INetCache/Lists/Delivery%20and%20Implementation%20list/DispForm.aspx?ID=611&amp;Source=https%3A%2F%2Faudit%2Eglobal%2Edeloitteonline%2Ecom%2Fsites%2Fglobalauditlearning%2FPages%2FLearningCatalog%2Easpx%252" TargetMode="External"/><Relationship Id="rId100" Type="http://schemas.openxmlformats.org/officeDocument/2006/relationships/hyperlink" Target="https://audit.global.deloitteonline.com/sites/AppData/Local/Microsoft/Windows/INetCache/Lists/Delivery%20and%20Implementation%20list/DispForm.aspx?ID=891&amp;Source=https%3A%2F%2Faudit%2Eglobal%2Edeloitteonline%2Ecom%2Fsites%2Fglobalauditlearning%2FPages%2FLearningCatalog%2Easpx%252" TargetMode="External"/><Relationship Id="rId105" Type="http://schemas.openxmlformats.org/officeDocument/2006/relationships/hyperlink" Target="https://americas.internal.deloitteonline.com/sites/elearning/Lists/Learning%20Catalog/DispForm.aspx?ID=568&amp;Source=https%3A%2F%2Famericas%2Einternal%2Edeloitteonline%2Ecom%2Fsites%2Felearning%2FSitePages%2FHome%2Easpx%23InplviewHash2f5b703c%2Dd1f3%2D43ba%2D9d87%2Dce34f63df61f%3DPaged%253DTRUE%2Dp%5FGroupCol1%253DIAS%2525207%2DPageFirstRow%253D91%2DWebPartID%253D%257B2F5B703C%2D%2DD1F3%2D%2D43BA%2D%2D9D87%2D%2DCE34F63DF61F%257D&amp;ContentTypeId=0x01007F53F7D1EC3E0042AA82EFCC2560E8D8" TargetMode="External"/><Relationship Id="rId126" Type="http://schemas.openxmlformats.org/officeDocument/2006/relationships/hyperlink" Target="https://sabacloud.deloitteresources.com/Saba/Web_spf/E103PRD0001/common/leclassview/dowbt-00976158" TargetMode="External"/><Relationship Id="rId147" Type="http://schemas.openxmlformats.org/officeDocument/2006/relationships/hyperlink" Target="https://sabacloud.deloitteresources.com/Saba/Web_spf/E103PRD0001/common/ledetail/GL-AUD-0000344161" TargetMode="External"/><Relationship Id="rId168" Type="http://schemas.openxmlformats.org/officeDocument/2006/relationships/hyperlink" Target="https://sabacloud.deloitteresources.com/Saba/Web_spf/E103PRD0001/common/ledetail/GLAUDLN-179" TargetMode="External"/><Relationship Id="rId8" Type="http://schemas.openxmlformats.org/officeDocument/2006/relationships/hyperlink" Target="https://sabacloud.deloitteresources.com/Saba/Web_spf/E103PRD0001/common/leclassview/dowbt-01039244" TargetMode="External"/><Relationship Id="rId51" Type="http://schemas.openxmlformats.org/officeDocument/2006/relationships/hyperlink" Target="https://audit.global.deloitteonline.com/sites/AppData/Local/Microsoft/Windows/INetCache/Lists/Delivery%20and%20Implementation%20list/DispForm.aspx?ID=1062&amp;Source=https%3A%2F%2Faudit%2Eglobal%2Edeloitteonline%2Ecom%2Fsites%2Fglobalauditlearning%2FPages%2FLearningCatalog%2Easpx%23InplviewHashb591a5ce%2D1c72%2D4284%2Daf0a%2D4c49801de7f5%3DPaged%253DTRUE%2Dp%5FGroupCol1%253DReimagine%252520Audit%25253a%252520The%252520Deloitte%252520Way%2DPageFirstRow%253D31%2DWebPartID%253D%257BB591A5CE%2D%2D1C72%2D%2D4284%2D%2DAF0A%2D%2D4C49801DE7F5%257D&amp;ContentTypeId=0x0100311192680CD4254DB96D0836C8B7E4A8" TargetMode="External"/><Relationship Id="rId72" Type="http://schemas.openxmlformats.org/officeDocument/2006/relationships/hyperlink" Target="https://audit.global.deloitteonline.com/sites/AppData/Local/Microsoft/Windows/INetCache/Lists/Delivery%20and%20Implementation%20list/DispForm.aspx?ID=588&amp;Source=https%3A%2F%2Faudit%2Eglobal%2Edeloitteonline%2Ecom%2Fsites%2Fglobalauditlearning%2FPages%2FLearningCatalog%2Easpx%252" TargetMode="External"/><Relationship Id="rId93" Type="http://schemas.openxmlformats.org/officeDocument/2006/relationships/hyperlink" Target="https://audit.deloitteresources.com/learning/succeeding/Pages/The_EMS_eExperience.aspx" TargetMode="External"/><Relationship Id="rId98" Type="http://schemas.openxmlformats.org/officeDocument/2006/relationships/hyperlink" Target="https://audit.global.deloitteonline.com/sites/AppData/Local/Microsoft/Windows/INetCache/Lists/Delivery%20and%20Implementation%20list/DispForm.aspx?ID=950&amp;Source=https%3A%2F%2Faudit%2Eglobal%2Edeloitteonline%2Ecom%2Fsites%2Fglobalauditlearning%2FPages%2FLearningCatalog%2Easpx%252" TargetMode="External"/><Relationship Id="rId121" Type="http://schemas.openxmlformats.org/officeDocument/2006/relationships/hyperlink" Target="https://audit.global.deloitteonline.com/sites/AppData/Local/Microsoft/Windows/INetCache/Lists/Delivery%20and%20Implementation%20list/DispForm.aspx?ID=1066&amp;Source=https%3A%2F%2Faudit%2Eglobal%2Edeloitteonline%2Ecom%2Fsites%2Fglobalauditlearning%2FPages%2FLearningCatalog%2Easpx&amp;ContentTypeId=0x0100311192680CD4254DB96D0836C8B7E4A8" TargetMode="External"/><Relationship Id="rId142" Type="http://schemas.openxmlformats.org/officeDocument/2006/relationships/hyperlink" Target="https://sabacloud.deloitteresources.com/Saba/Web_spf/E103PRD0001/common/leclassview/dowbt-0001851899" TargetMode="External"/><Relationship Id="rId163" Type="http://schemas.openxmlformats.org/officeDocument/2006/relationships/hyperlink" Target="https://audit.global.deloitteonline.com/sites/globalauditlearning/Lists/Delivery%20and%20Implementation%20list/DispForm.aspx?ID=940&amp;Source=https%3A%2F%2Faudit%2Eglobal%2Edeloitteonline%2Ecom%2Fsites%2Fglobalauditlearning%2FPages%2FLearningCatalog%2Easpx&amp;ContentTypeId=0x0100311192680CD4254DB96D0836C8B7E4A8" TargetMode="External"/><Relationship Id="rId3" Type="http://schemas.openxmlformats.org/officeDocument/2006/relationships/hyperlink" Target="https://sabacloud.deloitteresources.com/Saba/Web_spf/E103PRD0001/common/ledetail/GLB2244" TargetMode="External"/><Relationship Id="rId25" Type="http://schemas.openxmlformats.org/officeDocument/2006/relationships/hyperlink" Target="https://sabacloud.deloitteresources.com/Saba/Web_spf/E103PRD0001/common/ledetail/GLB4328" TargetMode="External"/><Relationship Id="rId46" Type="http://schemas.openxmlformats.org/officeDocument/2006/relationships/hyperlink" Target="https://sabacloud.deloitteresources.com/Saba/Web_spf/E103PRD0001/common/ledetail/GLB4933" TargetMode="External"/><Relationship Id="rId67" Type="http://schemas.openxmlformats.org/officeDocument/2006/relationships/hyperlink" Target="https://audit.global.deloitteonline.com/sites/AppData/Local/Microsoft/Windows/INetCache/Lists/Delivery%20and%20Implementation%20list/DispForm.aspx?ID=511&amp;Source=https%3A%2F%2Faudit%2Eglobal%2Edeloitteonline%2Ecom%2Fsites%2Fglobalauditlearning%2FPages%2FLearningCatalog%2Easpx%252" TargetMode="External"/><Relationship Id="rId116" Type="http://schemas.openxmlformats.org/officeDocument/2006/relationships/hyperlink" Target="https://sabacloud.deloitteresources.com/Saba/Web_spf/E103PRD0001/common/ledetail/GLB4932" TargetMode="External"/><Relationship Id="rId137" Type="http://schemas.openxmlformats.org/officeDocument/2006/relationships/hyperlink" Target="https://audit.global.deloitteonline.com/sites/AppData/Local/Microsoft/Windows/INetCache/Lists/Delivery%20and%20Implementation%20list/DispForm.aspx?ID=1050&amp;Source=https%3A%2F%2Faudit%2Eglobal%2Edeloitteonline%2Ecom%2Fsites%2Fglobalauditlearning%2FPages%2FLearningCatalog%2Easpx%23InplviewHash769e3c6a%2De21f%2D40a3%2Db388%2D37d423ffbdab%3DPaged%253DTRUE%2Dp%5FGroupCol1%253DG195e%2DPageFirstRow%253D31%2DWebPartID%253D%257B769E3C6A%2D%2DE21F%2D%2D40A3%2D%2DB388%2D%2D37D423FFBDAB%257D&amp;ContentTypeId=0x0100311192680CD4254DB96D0836C8B7E4A8" TargetMode="External"/><Relationship Id="rId158" Type="http://schemas.openxmlformats.org/officeDocument/2006/relationships/hyperlink" Target="https://sabacloud.deloitteresources.com/Saba/Web_spf/E103PRD0001/app/me/learningeventdetail/cours000000001002972?classId=dowbt000000000188854" TargetMode="External"/><Relationship Id="rId20" Type="http://schemas.openxmlformats.org/officeDocument/2006/relationships/hyperlink" Target="https://sabacloud.deloitteresources.com/Saba/Web_spf/E103PRD0001/common/leclassview/dowbt-01514428" TargetMode="External"/><Relationship Id="rId41" Type="http://schemas.openxmlformats.org/officeDocument/2006/relationships/hyperlink" Target="https://develop.deloitte.com/tech-savvy-learning-paths" TargetMode="External"/><Relationship Id="rId62" Type="http://schemas.openxmlformats.org/officeDocument/2006/relationships/hyperlink" Target="https://audit.global.deloitteonline.com/sites/AppData/Local/Microsoft/Windows/INetCache/Lists/Delivery%20and%20Implementation%20list/DispForm.aspx?ID=916&amp;Source=https%3A%2F%2Faudit%2Eglobal%2Edeloitteonline%2Ecom%2Fsites%2Fglobalauditlearning%2FPages%2FLearningCatalog%2Easpx%252" TargetMode="External"/><Relationship Id="rId83" Type="http://schemas.openxmlformats.org/officeDocument/2006/relationships/hyperlink" Target="https://audit.global.deloitteonline.com/sites/AppData/Local/Microsoft/Windows/INetCache/Lists/Delivery%20and%20Implementation%20list/DispForm.aspx?ID=598&amp;Source=https%3A%2F%2Faudit%2Eglobal%2Edeloitteonline%2Ecom%2Fsites%2Fglobalauditlearning%2FPages%2FLearningCatalog%2Easpx%252" TargetMode="External"/><Relationship Id="rId88" Type="http://schemas.openxmlformats.org/officeDocument/2006/relationships/hyperlink" Target="https://sabacloud.deloitteresources.com/Saba/Web_spf/E103PRD0001/common/leclassview/dowbt-01631491" TargetMode="External"/><Relationship Id="rId111" Type="http://schemas.openxmlformats.org/officeDocument/2006/relationships/hyperlink" Target="https://sabacloud.deloitteresources.com/Saba/Web_spf/E103PRD0001/common/ledetail/GL-AUD-0000283022" TargetMode="External"/><Relationship Id="rId132" Type="http://schemas.openxmlformats.org/officeDocument/2006/relationships/hyperlink" Target="https://sabacloud.deloitteresources.com/Saba/Web_spf/E103PRD0001/common/leclassview/dowbt-01530783" TargetMode="External"/><Relationship Id="rId153" Type="http://schemas.openxmlformats.org/officeDocument/2006/relationships/hyperlink" Target="https://audit.global.deloitteonline.com/sites/globalauditlearning/Lists/Delivery%20and%20Implementation%20list/DispForm.aspx?ID=1073&amp;Source=https%3A%2F%2Faudit%2Eglobal%2Edeloitteonline%2Ecom%2Fsites%2Fglobalauditlearning%2FLists%2FDelivery%2520and%2520Implementation%2520list%2FAllItems%2Easpx&amp;ContentTypeId=0x0100311192680CD4254DB96D0836C8B7E4A8" TargetMode="External"/><Relationship Id="rId15" Type="http://schemas.openxmlformats.org/officeDocument/2006/relationships/hyperlink" Target="https://sabacloud.deloitteresources.com/Saba/Web_spf/E103PRD0001/common/leclassview/dowbt-01043375" TargetMode="External"/><Relationship Id="rId36" Type="http://schemas.openxmlformats.org/officeDocument/2006/relationships/hyperlink" Target="https://sabacloud.deloitteresources.com/Saba/Web_spf/E103PRD0001/common/ledetail/GLB1423" TargetMode="External"/><Relationship Id="rId57" Type="http://schemas.openxmlformats.org/officeDocument/2006/relationships/hyperlink" Target="https://audit.global.deloitteonline.com/sites/AppData/Local/Microsoft/Windows/INetCache/Lists/Delivery%20and%20Implementation%20list/DispForm.aspx?ID=946&amp;Source=https:\\audit.global.deloitteonline.com\sites\globalauditlearning\Pages\LearningCatalog.aspx&amp;C" TargetMode="External"/><Relationship Id="rId106" Type="http://schemas.openxmlformats.org/officeDocument/2006/relationships/hyperlink" Target="https://sabacloud.deloitteresources.com/Saba/Web_spf/E103PRD0001/common/leclassview/dowbt-01550256" TargetMode="External"/><Relationship Id="rId127" Type="http://schemas.openxmlformats.org/officeDocument/2006/relationships/hyperlink" Target="https://sabacloud.deloitteresources.com/Saba/Web_spf/E103PRD0001/common/leclassview/dowbt-01661698" TargetMode="External"/><Relationship Id="rId10" Type="http://schemas.openxmlformats.org/officeDocument/2006/relationships/hyperlink" Target="https://sabacloud.deloitteresources.com/Saba/Web_spf/E103PRD0001/common/ledetail/GLB4102" TargetMode="External"/><Relationship Id="rId31" Type="http://schemas.openxmlformats.org/officeDocument/2006/relationships/hyperlink" Target="https://sabacloud.deloitteresources.com/Saba/Web_spf/E103PRD0001/common/leclassview/dowbt-01630601" TargetMode="External"/><Relationship Id="rId52" Type="http://schemas.openxmlformats.org/officeDocument/2006/relationships/hyperlink" Target="https://audit.global.deloitteonline.com/sites/AppData/Local/Microsoft/Windows/INetCache/Lists/Delivery%20and%20Implementation%20list/DispForm.aspx?ID=765&amp;Source=https%3A%2F%2Faudit%2Eglobal%2Edeloitteonline%2Ecom%2Fsites%2Fglobalauditlearning%2FPages%2FLearningCatalog%2Easpx%252" TargetMode="External"/><Relationship Id="rId73" Type="http://schemas.openxmlformats.org/officeDocument/2006/relationships/hyperlink" Target="https://audit.global.deloitteonline.com/sites/AppData/Local/Microsoft/Windows/INetCache/Lists/Delivery%20and%20Implementation%20list/DispForm.aspx?ID=334&amp;Source=https%3A%2F%2Faudit%2Eglobal%2Edeloitteonline%2Ecom%2Fsites%2Fglobalauditlearning%2FPages%2FLearningCatalog%2Easpx%252" TargetMode="External"/><Relationship Id="rId78" Type="http://schemas.openxmlformats.org/officeDocument/2006/relationships/hyperlink" Target="https://audit.global.deloitteonline.com/sites/globalauditlearning/Lists/Delivery%20and%20Implementation%20list/DispForm.aspx?ID=888&amp;Source=https%3A%2F%2Faudit%2Eglobal%2Edeloitteonline%2Ecom%2Fsites%2Fglobalauditlearning%2FPages%2FLearningCatalog%2Easpx&amp;ContentTypeId=0x0100311192680CD4254DB96D0836C8B7E4A8" TargetMode="External"/><Relationship Id="rId94" Type="http://schemas.openxmlformats.org/officeDocument/2006/relationships/hyperlink" Target="https://sabacloud.deloitteresources.com/Saba/Web_spf/E103PRD0001/app/me/learningeventdetail/cours000000000887028?classId=dowbt000000000180248" TargetMode="External"/><Relationship Id="rId99" Type="http://schemas.openxmlformats.org/officeDocument/2006/relationships/hyperlink" Target="https://audit.global.deloitteonline.com/sites/AppData/Local/Microsoft/Windows/INetCache/Lists/Delivery%20and%20Implementation%20list/DispForm.aspx?ID=949&amp;Source=https%3A%2F%2Faudit%2Eglobal%2Edeloitteonline%2Ecom%2Fsites%2Fglobalauditlearning%2FPages%2FLearningCatalog%2Easpx%252" TargetMode="External"/><Relationship Id="rId101" Type="http://schemas.openxmlformats.org/officeDocument/2006/relationships/hyperlink" Target="https://sabacloud.deloitteresources.com/Saba/Web_spf/E103PRD0001/app/me/learningeventdetail/cours000000000817709?returnurl=common%2Fsearchresults%2FM101%2FLEARNINGEVENT,OFFERINGTEMPLATE,CERTIFICATION,CURRICULUM,OFFERING,PACKAGE,LXPCONTENT,LEARNINGPATHWAY" TargetMode="External"/><Relationship Id="rId122" Type="http://schemas.openxmlformats.org/officeDocument/2006/relationships/hyperlink" Target="https://sabacloud.deloitteresources.com/Saba/Web_spf/E103PRD0001/common/leclassview/dowbt-0001808063" TargetMode="External"/><Relationship Id="rId143" Type="http://schemas.openxmlformats.org/officeDocument/2006/relationships/hyperlink" Target="https://audit.global.deloitteonline.com/sites/AppData/Local/Microsoft/Windows/INetCache/Lists/Delivery%20and%20Implementation%20list/DispForm.aspx?ID=1086&amp;Source=https%3A%2F%2Faudit%2Eglobal%2Edeloitteonline%2Ecom%2Fsites%2Fglobalauditlearning%2FPages%2FLearningCatalog%2Easpx&amp;ContentTypeId=0x0100311192680CD4254DB96D0836C8B7E4A8" TargetMode="External"/><Relationship Id="rId148" Type="http://schemas.openxmlformats.org/officeDocument/2006/relationships/hyperlink" Target="https://audit.global.deloitteonline.com/sites/globalauditlearning/Lists/Delivery%20and%20Implementation%20list/DispForm.aspx?ID=1093&amp;Source=https%3A%2F%2Faudit%2Eglobal%2Edeloitteonline%2Ecom%2Fsites%2Fglobalauditlearning%2FPages%2FLearningCatalog%2Easpx&amp;ContentTypeId=0x0100311192680CD4254DB96D0836C8B7E4A8" TargetMode="External"/><Relationship Id="rId164" Type="http://schemas.openxmlformats.org/officeDocument/2006/relationships/hyperlink" Target="https://audit.global.deloitteonline.com/sites/globalauditlearning/Lists/Delivery%20and%20Implementation%20list/DispForm.aspx?ID=1099&amp;Source=https%3A%2F%2Faudit%2Eglobal%2Edeloitteonline%2Ecom%2Fsites%2Fglobalauditlearning%2FPages%2FLearningCatalog%2Easpx%23InplviewHash769e3c6a%2De21f%2D40a3%2Db388%2D37d423ffbdab%3DFolderCTID%253D0x012001%2DWebPartID%253D%257B769E3C6A%2D%2DE21F%2D%2D40A3%2D%2DB388%2D%2D37D423FFBDAB%257D&amp;ContentTypeId=0x0100311192680CD4254DB96D0836C8B7E4A8" TargetMode="External"/><Relationship Id="rId169" Type="http://schemas.openxmlformats.org/officeDocument/2006/relationships/hyperlink" Target="https://sabacloud.deloitteresources.com/Saba/Web_spf/E103PRD0001/common/leclassview/dowbt-0001868931" TargetMode="External"/><Relationship Id="rId4" Type="http://schemas.openxmlformats.org/officeDocument/2006/relationships/hyperlink" Target="https://sabacloud.deloitteresources.com/Saba/Web_spf/E103PRD0001/app/me/learningeventdetail/cours000000000601055" TargetMode="External"/><Relationship Id="rId9" Type="http://schemas.openxmlformats.org/officeDocument/2006/relationships/hyperlink" Target="https://sabacloud.deloitteresources.com/Saba/Web_spf/E103PRD0001/common/leclassview/dowbt-01083676" TargetMode="External"/><Relationship Id="rId26" Type="http://schemas.openxmlformats.org/officeDocument/2006/relationships/hyperlink" Target="https://sabacloud.deloitteresources.com/Saba/Web_spf/E103PRD0001/common/leclassview/dowbt-01592022" TargetMode="External"/><Relationship Id="rId47" Type="http://schemas.openxmlformats.org/officeDocument/2006/relationships/hyperlink" Target="https://sabacloud.deloitteresources.com/Saba/Web_spf/E103PRD0001/common/leclassview/dowbt-0001722056" TargetMode="External"/><Relationship Id="rId68" Type="http://schemas.openxmlformats.org/officeDocument/2006/relationships/hyperlink" Target="https://audit.global.deloitteonline.com/sites/AppData/Local/Microsoft/Windows/INetCache/Lists/Delivery%20and%20Implementation%20list/DispForm.aspx?ID=578&amp;Source=https%3A%2F%2Faudit%2Eglobal%2Edeloitteonline%2Ecom%2Fsites%2Fglobalauditlearning%2FPages%2FLearningCatalog%2Easpx%252" TargetMode="External"/><Relationship Id="rId89" Type="http://schemas.openxmlformats.org/officeDocument/2006/relationships/hyperlink" Target="https://audit.global.deloitteonline.com/sites/AppData/Local/Microsoft/Windows/INetCache/Lists/Delivery%20and%20Implementation%20list/DispForm.aspx?ID=974&amp;Source=https%3A%2F%2Faudit%2Eglobal%2Edeloitteonline%2Ecom%2Fsites%2Fglobalauditlearning%2FPages%2FLearningCatalog%2Easpx%252" TargetMode="External"/><Relationship Id="rId112" Type="http://schemas.openxmlformats.org/officeDocument/2006/relationships/hyperlink" Target="https://audit.global.deloitteonline.com/sites/AppData/Local/Microsoft/Windows/INetCache/Lists/Delivery%20and%20Implementation%20list/DispForm.aspx?ID=1045&amp;Source=https%3A%2F%2Faudit%2Eglobal%2Edeloitteonline%2Ecom%2Fsites%2Fglobalauditlearning%2FLists%2FDelivery%2520and%2520Implementation%2520list%2FAllItems%2Easpx%23InplviewHash08b822c2%2D1208%2D40fc%2D87f3%2Da7fca2005a47%3DFilterField1%253DLinkTitleNoMenu%2DFilterValue1%253DAccounting%252520Research%252520Skills%252520%25252D%252520IFRS%252520Standards%252520Fundamentals&amp;ContentTypeId=0x0100311192680CD4254DB96D0836C8B7E4A8" TargetMode="External"/><Relationship Id="rId133" Type="http://schemas.openxmlformats.org/officeDocument/2006/relationships/hyperlink" Target="https://sabacloud.deloitteresources.com/Saba/Web_spf/E103PRD0001/common/leclassview/dowbt-0001824102" TargetMode="External"/><Relationship Id="rId154" Type="http://schemas.openxmlformats.org/officeDocument/2006/relationships/hyperlink" Target="https://audit.global.deloitteonline.com/sites/globalauditlearning/Lists/Delivery%20and%20Implementation%20list/DispForm.aspx?ID=1085&amp;Source=https%3A%2F%2Faudit%2Eglobal%2Edeloitteonline%2Ecom%2Fsites%2Fglobalauditlearning%2FPages%2FLearningCatalog%2Easpx%23InplviewHash769e3c6a%2De21f%2D40a3%2Db388%2D37d423ffbdab%3DPaged%253DTRUE%2Dp%5FGroupCol1%253DTDW96%2DFolderCTID%253D0x012001%2DPageFirstRow%253D241%2DWebPartID%253D%257B769E3C6A%2D%2DE21F%2D%2D40A3%2D%2DB388%2D%2D37D423FFBDAB%257D&amp;ContentTypeId=0x0100311192680CD4254DB96D0836C8B7E4A8" TargetMode="External"/><Relationship Id="rId16" Type="http://schemas.openxmlformats.org/officeDocument/2006/relationships/hyperlink" Target="https://sabacloud.deloitteresources.com/Saba/Web_spf/E103PRD0001/common/leclassview/dowbt-01438295" TargetMode="External"/><Relationship Id="rId37" Type="http://schemas.openxmlformats.org/officeDocument/2006/relationships/hyperlink" Target="https://sabacloud.deloitteresources.com/Saba/Web_spf/E103PRD0001/common/leclassview/dowbt-01085193" TargetMode="External"/><Relationship Id="rId58" Type="http://schemas.openxmlformats.org/officeDocument/2006/relationships/hyperlink" Target="https://audit.global.deloitteonline.com/sites/AppData/Local/Microsoft/Windows/INetCache/Lists/Delivery%20and%20Implementation%20list/DispForm.aspx?ID=894&amp;Source=https%3A%2F%2Faudit%2Eglobal%2Edeloitteonline%2Ecom%2Fsites%2Fglobalauditlearning%2FPages%2FLearningCatalog%2Easpx%252" TargetMode="External"/><Relationship Id="rId79" Type="http://schemas.openxmlformats.org/officeDocument/2006/relationships/hyperlink" Target="https://audit.global.deloitteonline.com/sites/globalauditlearning/Lists/Delivery%20and%20Implementation%20list/DispForm.aspx?ID=920&amp;Source=https%3A%2F%2Faudit%2Eglobal%2Edeloitteonline%2Ecom%2Fsites%2Fglobalauditlearning%2FPages%2FLearningCatalog%2Easpx&amp;ContentTypeId=0x0100311192680CD4254DB96D0836C8B7E4A8" TargetMode="External"/><Relationship Id="rId102" Type="http://schemas.openxmlformats.org/officeDocument/2006/relationships/hyperlink" Target="https://sabacloud.deloitteresources.com/Saba/Web_spf/E103PRD0001/common/ledetail/GLB4238" TargetMode="External"/><Relationship Id="rId123" Type="http://schemas.openxmlformats.org/officeDocument/2006/relationships/hyperlink" Target="https://audit.global.deloitteonline.com/sites/AppData/Local/Microsoft/Windows/INetCache/_layouts/15/listform.aspx?PageType=4&amp;ListId=%7BABDD8E6A%2D8507%2D4187%2D82D8%2D182480043451%7D&amp;ID=1064&amp;ContentTypeID=0x0100311192680CD4254DB96D0836C8B7E4A8" TargetMode="External"/><Relationship Id="rId144" Type="http://schemas.openxmlformats.org/officeDocument/2006/relationships/hyperlink" Target="https://audit.global.deloitteonline.com/sites/AppData/Local/Microsoft/Windows/INetCache/_layouts/15/listform.aspx?PageType=4&amp;ListId=%7BABDD8E6A%2D8507%2D4187%2D82D8%2D182480043451%7D&amp;ID=1089&amp;ContentTypeID=0x0100311192680CD4254DB96D0836C8B7E4A8" TargetMode="External"/><Relationship Id="rId90" Type="http://schemas.openxmlformats.org/officeDocument/2006/relationships/hyperlink" Target="https://audit.global.deloitteonline.com/sites/AppData/Local/Microsoft/Windows/INetCache/Lists/Delivery%20and%20Implementation%20list/DispForm.aspx?ID=975&amp;ContentTypeId=0x0100311192680CD4254DB96D0836C8B7E4A8" TargetMode="External"/><Relationship Id="rId165" Type="http://schemas.openxmlformats.org/officeDocument/2006/relationships/hyperlink" Target="https://sabacloud.deloitteresources.com/Saba/Web_spf/E103PRD0001/app/me/learningeventdetail/cours000000001001544?classId=dowbt000000000188722" TargetMode="External"/><Relationship Id="rId27" Type="http://schemas.openxmlformats.org/officeDocument/2006/relationships/hyperlink" Target="https://sabacloud.deloitteresources.com/Saba/Web_spf/E103PRD0001/common/leclassview/dowbt-01581985" TargetMode="External"/><Relationship Id="rId48" Type="http://schemas.openxmlformats.org/officeDocument/2006/relationships/hyperlink" Target="https://audit.global.deloitteonline.com/sites/AppData/Local/Microsoft/Windows/INetCache/Lists/Delivery%20and%20Implementation%20list/DispForm.aspx?ID=249&amp;Source=https%3A%2F%2Faudit%2Eglobal%2Edeloitteonline%2Ecom%2Fsites%2Fglobalauditlearning%2FPages%2FLearningCatalog%2Easpx%252" TargetMode="External"/><Relationship Id="rId69" Type="http://schemas.openxmlformats.org/officeDocument/2006/relationships/hyperlink" Target="https://audit.global.deloitteonline.com/sites/AppData/Local/Microsoft/Windows/INetCache/Lists/Delivery%20and%20Implementation%20list/DispForm.aspx?ID=591&amp;Source=https%3A%2F%2Faudit%2Eglobal%2Edeloitteonline%2Ecom%2Fsites%2Fglobalauditlearning%2FPages%2FLearningCatalog%2Easpx%252" TargetMode="External"/><Relationship Id="rId113" Type="http://schemas.openxmlformats.org/officeDocument/2006/relationships/hyperlink" Target="https://sabacloud.deloitteresources.com/Saba/Web_spf/E103PRD0001/common/leclassview/dowbt-0001726735" TargetMode="External"/><Relationship Id="rId134" Type="http://schemas.openxmlformats.org/officeDocument/2006/relationships/hyperlink" Target="https://sabacloud.deloitteresources.com/Saba/Web_spf/E103PRD0001/common/leclassview/dowbt-0001824102" TargetMode="External"/><Relationship Id="rId80" Type="http://schemas.openxmlformats.org/officeDocument/2006/relationships/hyperlink" Target="https://audit.global.deloitteonline.com/sites/AppData/Local/Microsoft/Windows/INetCache/Lists/Delivery%20and%20Implementation%20list/DispForm.aspx?ID=595&amp;Source=https%3A%2F%2Faudit%2Eglobal%2Edeloitteonline%2Ecom%2Fsites%2Fglobalauditlearning%2FPages%2FLearningCatalog%2Easpx%252" TargetMode="External"/><Relationship Id="rId155" Type="http://schemas.openxmlformats.org/officeDocument/2006/relationships/hyperlink" Target="https://sabacloud.deloitteresources.com/Saba/Web_spf/E103PRD0001/common/leclassview/dowbt-0001855693" TargetMode="External"/><Relationship Id="rId17" Type="http://schemas.openxmlformats.org/officeDocument/2006/relationships/hyperlink" Target="https://sabacloud.deloitteresources.com/Saba/Web_spf/E103PRD0001/common/leclassview/dowbt-01039327" TargetMode="External"/><Relationship Id="rId38" Type="http://schemas.openxmlformats.org/officeDocument/2006/relationships/hyperlink" Target="https://sabacloud.deloitteresources.com/Saba/Web_spf/E103PRD0001/common/leclassview/dowbt-01664149" TargetMode="External"/><Relationship Id="rId59" Type="http://schemas.openxmlformats.org/officeDocument/2006/relationships/hyperlink" Target="https://audit.global.deloitteonline.com/sites/AppData/Local/Microsoft/Windows/INetCache/Lists/Delivery%20and%20Implementation%20list/DispForm.aspx?ID=610&amp;Source=https%3A%2F%2Faudit%2Eglobal%2Edeloitteonline%2Ecom%2Fsites%2Fglobalauditlearning%2FPages%2FLearningCatalog%2Easpx%252" TargetMode="External"/><Relationship Id="rId103" Type="http://schemas.openxmlformats.org/officeDocument/2006/relationships/hyperlink" Target="https://audit.global.deloitteonline.com/sites/AppData/Local/Microsoft/Windows/INetCache/Lists/Delivery%20and%20Implementation%20list/DispForm.aspx?ID=1040&amp;Source=https%3A%2F%2Faudit%2Eglobal%2Edeloitteonline%2Ecom%2Fsites%2Fglobalauditlearning%2FPages%2FLearningCatalog%2Easpx&amp;ContentTypeId=0x0100311192680CD4254DB96D0836C8B7E4A8" TargetMode="External"/><Relationship Id="rId124" Type="http://schemas.openxmlformats.org/officeDocument/2006/relationships/hyperlink" Target="https://audit.global.deloitteonline.com/sites/AppData/Local/Microsoft/Windows/INetCache/Lists/Delivery%20and%20Implementation%20list/DispForm.aspx?ID=598&amp;Source=https%3A%2F%2Faudit%2Eglobal%2Edeloitteonline%2Ecom%2Fsites%2Fglobalauditlearning%2FPages%2FLearningCatalog%2Easpx&amp;ContentTypeId=0x0100311192680CD4254DB96D0836C8B7E4A8" TargetMode="External"/><Relationship Id="rId70" Type="http://schemas.openxmlformats.org/officeDocument/2006/relationships/hyperlink" Target="https://audit.global.deloitteonline.com/sites/AppData/Local/Microsoft/Windows/INetCache/Lists/Delivery%20and%20Implementation%20list/DispForm.aspx?ID=752&amp;Source=https%3A%2F%2Faudit%2Eglobal%2Edeloitteonline%2Ecom%2Fsites%2Fglobalauditlearning%2FPages%2FLearningCatalog%2Easpx&amp;C" TargetMode="External"/><Relationship Id="rId91" Type="http://schemas.openxmlformats.org/officeDocument/2006/relationships/hyperlink" Target="https://audit.global.deloitteonline.com/sites/AppData/Local/Microsoft/Windows/INetCache/Lists/Delivery%20and%20Implementation%20list/DispForm.aspx?ID=355" TargetMode="External"/><Relationship Id="rId145" Type="http://schemas.openxmlformats.org/officeDocument/2006/relationships/hyperlink" Target="https://audit.global.deloitteonline.com/sites/AppData/Local/Microsoft/Windows/INetCache/Lists/Delivery%20and%20Implementation%20list/DispForm.aspx?ID=1088&amp;Source=https%3A%2F%2Faudit%2Eglobal%2Edeloitteonline%2Ecom%2Fsites%2Fglobalauditlearning%2FPages%2FLearningCatalog%2Easpx&amp;ContentTypeId=0x0100311192680CD4254DB96D0836C8B7E4A8" TargetMode="External"/><Relationship Id="rId166" Type="http://schemas.openxmlformats.org/officeDocument/2006/relationships/hyperlink" Target="https://sabacloud.deloitteresources.com/Saba/Web_spf/E103PRD0001/app/me/learningeventdetail/cours000000000811305?regId=regdw000000060173629" TargetMode="External"/></Relationships>
</file>

<file path=xl/worksheets/_rels/sheet3.xml.rels><?xml version="1.0" encoding="UTF-8" standalone="yes"?>
<Relationships xmlns="http://schemas.openxmlformats.org/package/2006/relationships"><Relationship Id="rId117" Type="http://schemas.openxmlformats.org/officeDocument/2006/relationships/hyperlink" Target="https://sabacloud.deloitteresources.com/Saba/Web_spf/E103PRD0001/common/leclassview/dowbt-01616163" TargetMode="External"/><Relationship Id="rId21" Type="http://schemas.openxmlformats.org/officeDocument/2006/relationships/hyperlink" Target="https://sabacloud.deloitteresources.com/Saba/Web_spf/E103PRD0001/common/leclassview/dowbt-01496629" TargetMode="External"/><Relationship Id="rId42" Type="http://schemas.openxmlformats.org/officeDocument/2006/relationships/hyperlink" Target="https://americas.internal.deloitteonline.com/sites/elearning/Lists/Learning%20Catalog/DispForm.aspx?ID=320&amp;Source=https%3A%2F%2Famericas%2Einternal%2Edeloitteonline%2Ecom%2Fsites%2Felearning%2FSitePages%2FHome%2Easpx&amp;ContentTypeId=0x01007F53F7D1EC3E0042AA" TargetMode="External"/><Relationship Id="rId63" Type="http://schemas.openxmlformats.org/officeDocument/2006/relationships/hyperlink" Target="https://americas.internal.deloitteonline.com/sites/elearning/Lists/Learning%20Catalog/DispForm.aspx?ID=108&amp;Source=https%3A%2F%2Famericas%2Einternal%2Edeloitteonline%2Ecom%2Fsites%2Felearning%2FSitePages%2FHome%2Easpx&amp;ContentTypeId=0x01007F53F7D1EC3E0042AA" TargetMode="External"/><Relationship Id="rId84" Type="http://schemas.openxmlformats.org/officeDocument/2006/relationships/hyperlink" Target="https://sabacloud.deloitteresources.com/Saba/Web_spf/E103PRD0001/common/ledetail/GLB4790" TargetMode="External"/><Relationship Id="rId138" Type="http://schemas.openxmlformats.org/officeDocument/2006/relationships/hyperlink" Target="https://sabacloud.deloitteresources.com/Saba/Web_spf/E103PRD0001/common/leclassview/dowbt-0001750081" TargetMode="External"/><Relationship Id="rId159" Type="http://schemas.openxmlformats.org/officeDocument/2006/relationships/hyperlink" Target="https://americas.internal.deloitteonline.com/sites/elearning/Lists/Learning%20Catalog/DispForm.aspx?ID=528&amp;Source=https%3A%2F%2Famericas%2Einternal%2Edeloitteonline%2Ecom%2Fsites%2Felearning%2FSitePages%2FHome%2Easpx&amp;ContentTypeId=0x01007F53F7D1EC3E0042AA82EFCC2560E8D8" TargetMode="External"/><Relationship Id="rId170" Type="http://schemas.openxmlformats.org/officeDocument/2006/relationships/hyperlink" Target="https://sabacloud.deloitteresources.com/Saba/Web_spf/E103PRD0001/common/leclassview/dowbt-0001813986" TargetMode="External"/><Relationship Id="rId191" Type="http://schemas.openxmlformats.org/officeDocument/2006/relationships/hyperlink" Target="https://audit.global.deloitteonline.com/sites/globalauditlearning/_layouts/15/listform.aspx?PageType=4&amp;ListId=%7BABDD8E6A%2D8507%2D4187%2D82D8%2D182480043451%7D&amp;ID=621&amp;ContentTypeID=0x0100311192680CD4254DB96D0836C8B7E4A8" TargetMode="External"/><Relationship Id="rId205" Type="http://schemas.openxmlformats.org/officeDocument/2006/relationships/hyperlink" Target="https://audit.global.deloitteonline.com/sites/globalauditlearning/_layouts/15/listform.aspx?PageType=4&amp;ListId=%7BABDD8E6A%2D8507%2D4187%2D82D8%2D182480043451%7D&amp;ID=568&amp;ContentTypeID=0x0100311192680CD4254DB96D0836C8B7E4A8" TargetMode="External"/><Relationship Id="rId107" Type="http://schemas.openxmlformats.org/officeDocument/2006/relationships/hyperlink" Target="https://sabacloud.deloitteresources.com/Saba/Web_spf/E103PRD0001/common/ledetail/GLB3704" TargetMode="External"/><Relationship Id="rId11" Type="http://schemas.openxmlformats.org/officeDocument/2006/relationships/hyperlink" Target="https://sabacloud.deloitteresources.com/Saba/Web_spf/E103PRD0001/common/leclassview/dowbt-01106900" TargetMode="External"/><Relationship Id="rId32" Type="http://schemas.openxmlformats.org/officeDocument/2006/relationships/hyperlink" Target="https://sabacloud.deloitteresources.com/Saba/Web_spf/E103PRD0001/common/leclassview/dowbt-00002562" TargetMode="External"/><Relationship Id="rId53" Type="http://schemas.openxmlformats.org/officeDocument/2006/relationships/hyperlink" Target="https://americas.internal.deloitteonline.com/sites/elearning/Lists/Learning%20Catalog/DispForm.aspx?ID=96&amp;Source=https%3A%2F%2Famericas%2Einternal%2Edeloitteonline%2Ecom%2Fsites%2Felearning%2FSitePages%2FHome%2Easpx&amp;ContentTypeId=0x01007F53F7D1EC3E0042AA8" TargetMode="External"/><Relationship Id="rId74" Type="http://schemas.openxmlformats.org/officeDocument/2006/relationships/hyperlink" Target="https://americas.internal.deloitteonline.com/sites/elearning/Lists/Learning%20Catalog/DispForm.aspx?ID=1&amp;Source=https%3A%2F%2Famericas%2Einternal%2Edeloitteonline%2Ecom%2Fsites%2Felearning%2FSitePages%2FHome%2Easpx&amp;ContentTypeId=0x01007F53F7D1EC3E0042AA82" TargetMode="External"/><Relationship Id="rId128" Type="http://schemas.openxmlformats.org/officeDocument/2006/relationships/hyperlink" Target="https://sabacloud.deloitteresources.com/Saba/Web_spf/E103PRD0001/common/ledetail/GL-AUD-0000257199" TargetMode="External"/><Relationship Id="rId149" Type="http://schemas.openxmlformats.org/officeDocument/2006/relationships/hyperlink" Target="https://sabacloud.deloitteresources.com/Saba/Web_spf/E103PRD0001/app/me/learningeventdetail/cours000000000745844;spf-url=common/ledetail/cours000000000745844?learnerId=emplo000000000003583&amp;calledFromCert=true&amp;context=user&amp;certId=curra000000000038248" TargetMode="External"/><Relationship Id="rId5" Type="http://schemas.openxmlformats.org/officeDocument/2006/relationships/hyperlink" Target="https://sabacloud.deloitteresources.com/Saba/Web_spf/E103PRD0001/common/leclassview/dowbt-01091008" TargetMode="External"/><Relationship Id="rId95" Type="http://schemas.openxmlformats.org/officeDocument/2006/relationships/hyperlink" Target="https://americas.internal.deloitteonline.com/sites/elearning/_layouts/15/listform.aspx?PageType=4&amp;ListId=%7B7DE2B298%2D7577%2D41E9%2DB1FA%2DFE7FEAC0744F%7D&amp;ID=511&amp;ContentTypeID=0x01007F53F7D1EC3E0042AA82EFCC2560E8D8" TargetMode="External"/><Relationship Id="rId160" Type="http://schemas.openxmlformats.org/officeDocument/2006/relationships/hyperlink" Target="https://americas.internal.deloitteonline.com/sites/elearning/Lists/Learning%20Catalog/DispForm.aspx?ID=530&amp;ContentTypeId=0x01007F53F7D1EC3E0042AA82EFCC2560E8D8" TargetMode="External"/><Relationship Id="rId181" Type="http://schemas.openxmlformats.org/officeDocument/2006/relationships/hyperlink" Target="https://audit.global.deloitteonline.com/sites/globalauditlearning/Lists/Delivery%20and%20Implementation%20list/DispForm.aspx?ID=1083&amp;Source=https%3A%2F%2Faudit%2Eglobal%2Edeloitteonline%2Ecom%2Fsites%2Fglobalauditlearning%2FLists%2FDelivery%2520and%2520Implementation%2520list%2FAllItems%2Easpx%23InplviewHash08b822c2%2D1208%2D40fc%2D87f3%2Da7fca2005a47%3DFilterField1%253DProgram%2DFilterValue1%253DIFRS%252520Excellence&amp;ContentTypeId=0x0100311192680CD4254DB96D0836C8B7E4A8" TargetMode="External"/><Relationship Id="rId216" Type="http://schemas.openxmlformats.org/officeDocument/2006/relationships/hyperlink" Target="https://audit.global.deloitteonline.com/sites/globalauditlearning/Lists/Delivery%20and%20Implementation%20list/DispForm.aspx?ID=1035&amp;ContentTypeId=0x0100311192680CD4254DB96D0836C8B7E4A8" TargetMode="External"/><Relationship Id="rId22" Type="http://schemas.openxmlformats.org/officeDocument/2006/relationships/hyperlink" Target="https://sabacloud.deloitteresources.com/Saba/Web_spf/E103PRD0001/common/ledetail/GLB4237" TargetMode="External"/><Relationship Id="rId43" Type="http://schemas.openxmlformats.org/officeDocument/2006/relationships/hyperlink" Target="https://americas.internal.deloitteonline.com/sites/elearning/Lists/Learning%20Catalog/DispForm.aspx?ID=320&amp;Source=https%3A%2F%2Famericas%2Einternal%2Edeloitteonline%2Ecom%2Fsites%2Felearning%2FSitePages%2FHome%2Easpx&amp;ContentTypeId=0x01007F53F7D1EC3E0042AA" TargetMode="External"/><Relationship Id="rId64" Type="http://schemas.openxmlformats.org/officeDocument/2006/relationships/hyperlink" Target="https://americas.internal.deloitteonline.com/sites/elearning/Lists/Learning%20Catalog/DispForm.aspx?ID=109&amp;Source=https%3A%2F%2Famericas%2Einternal%2Edeloitteonline%2Ecom%2Fsites%2Felearning%2FSitePages%2FHome%2Easpx&amp;ContentTypeId=0x01007F53F7D1EC3E0042AA" TargetMode="External"/><Relationship Id="rId118" Type="http://schemas.openxmlformats.org/officeDocument/2006/relationships/hyperlink" Target="https://sabacloud.deloitteresources.com/Saba/Web_spf/E103PRD0001/common/leclassview/dowbt-01616500" TargetMode="External"/><Relationship Id="rId139" Type="http://schemas.openxmlformats.org/officeDocument/2006/relationships/hyperlink" Target="https://sabacloud.deloitteresources.com/Saba/Web_spf/E103PRD0001/common/leclassview/dowbt-0001750082" TargetMode="External"/><Relationship Id="rId85" Type="http://schemas.openxmlformats.org/officeDocument/2006/relationships/hyperlink" Target="https://americas.internal.deloitteonline.com/sites/elearning/Lists/Learning%20Catalog/DispForm.aspx?ID=320&amp;Source=https%3A%2F%2Famericas%2Einternal%2Edeloitteonline%2Ecom%2Fsites%2Felearning%2FSitePages%2FHome%2Easpx&amp;ContentTypeId=0x01007F53F7D1EC3E0042AA" TargetMode="External"/><Relationship Id="rId150" Type="http://schemas.openxmlformats.org/officeDocument/2006/relationships/hyperlink" Target="https://sabacloud.deloitteresources.com/Saba/Web_spf/E103PRD0001/app/me/learningeventdetail/cours000000000746274;spf-url=common/ledetail/cours000000000746274?learnerId=emplo000000000003583&amp;calledFromCert=true&amp;context=user&amp;certId=curra000000000038248" TargetMode="External"/><Relationship Id="rId171" Type="http://schemas.openxmlformats.org/officeDocument/2006/relationships/hyperlink" Target="https://americas.internal.deloitteonline.com/sites/elearning/Lists/Learning%20Catalog/DispForm.aspx?ID=580&amp;Source=https%3A%2F%2Famericas%2Einternal%2Edeloitteonline%2Ecom%2Fsites%2Felearning%2FLists%2FLearning%2520Catalog%2FAllItems%2Easpx&amp;ContentTypeId=0x01007F53F7D1EC3E0042AA82EFCC2560E8D8" TargetMode="External"/><Relationship Id="rId192" Type="http://schemas.openxmlformats.org/officeDocument/2006/relationships/hyperlink" Target="https://audit.global.deloitteonline.com/sites/globalauditlearning/_layouts/15/listform.aspx?PageType=4&amp;ListId=%7BABDD8E6A%2D8507%2D4187%2D82D8%2D182480043451%7D&amp;ID=172&amp;ContentTypeID=0x0100311192680CD4254DB96D0836C8B7E4A8" TargetMode="External"/><Relationship Id="rId206" Type="http://schemas.openxmlformats.org/officeDocument/2006/relationships/hyperlink" Target="https://audit.global.deloitteonline.com/sites/globalauditlearning/_layouts/15/listform.aspx?PageType=4&amp;ListId=%7BABDD8E6A%2D8507%2D4187%2D82D8%2D182480043451%7D&amp;ID=556&amp;ContentTypeID=0x0100311192680CD4254DB96D0836C8B7E4A8" TargetMode="External"/><Relationship Id="rId12" Type="http://schemas.openxmlformats.org/officeDocument/2006/relationships/hyperlink" Target="https://sabacloud.deloitteresources.com/Saba/Web_spf/E103PRD0001/common/leclassview/dowbt-00141281" TargetMode="External"/><Relationship Id="rId33" Type="http://schemas.openxmlformats.org/officeDocument/2006/relationships/hyperlink" Target="https://sabacloud.deloitteresources.com/Saba/Web_spf/E103PRD0001/common/leclassview/dowbt-01662474" TargetMode="External"/><Relationship Id="rId108" Type="http://schemas.openxmlformats.org/officeDocument/2006/relationships/hyperlink" Target="https://sabacloud.deloitteresources.com/Saba/Web_spf/E103PRD0001/common/ledetail/GLB4540" TargetMode="External"/><Relationship Id="rId129" Type="http://schemas.openxmlformats.org/officeDocument/2006/relationships/hyperlink" Target="https://sabacloud.deloitteresources.com/Saba/Web_spf/E103PRD0001/common/ledetail/GL-AUD-0000257200" TargetMode="External"/><Relationship Id="rId54" Type="http://schemas.openxmlformats.org/officeDocument/2006/relationships/hyperlink" Target="https://americas.internal.deloitteonline.com/sites/elearning/Lists/Learning%20Catalog/DispForm.aspx?ID=97&amp;Source=https%3A%2F%2Famericas%2Einternal%2Edeloitteonline%2Ecom%2Fsites%2Felearning%2FSitePages%2FHome%2Easpx&amp;ContentTypeId=0x01007F53F7D1EC3E0042AA8" TargetMode="External"/><Relationship Id="rId75" Type="http://schemas.openxmlformats.org/officeDocument/2006/relationships/hyperlink" Target="https://americas.internal.deloitteonline.com/sites/elearning/Lists/Learning%20Catalog/DispForm.aspx?ID=127&amp;Source=https%3A%2F%2Famericas%2Einternal%2Edeloitteonline%2Ecom%2Fsites%2Felearning%2FSitePages%2FHome%2Easpx&amp;ContentTypeId=0x01007F53F7D1EC3E0042AA" TargetMode="External"/><Relationship Id="rId96" Type="http://schemas.openxmlformats.org/officeDocument/2006/relationships/hyperlink" Target="https://americas.internal.deloitteonline.com/sites/elearning/_layouts/15/listform.aspx?PageType=4&amp;ListId=%7B7DE2B298%2D7577%2D41E9%2DB1FA%2DFE7FEAC0744F%7D&amp;ID=515&amp;ContentTypeID=0x01007F53F7D1EC3E0042AA82EFCC2560E8D8" TargetMode="External"/><Relationship Id="rId140" Type="http://schemas.openxmlformats.org/officeDocument/2006/relationships/hyperlink" Target="https://sabacloud.deloitteresources.com/Saba/Web_spf/E103PRD0001/app/me/learningeventdetail/cours000000000750442;spf-url=common/ledetail/cours000000000750442?learnerId=emplo000000000003583&amp;calledFromCert=true&amp;context=user&amp;certId=curra000000000038248" TargetMode="External"/><Relationship Id="rId161" Type="http://schemas.openxmlformats.org/officeDocument/2006/relationships/hyperlink" Target="https://americas.internal.deloitteonline.com/sites/elearning/Lists/Learning%20Catalog/DispForm.aspx?ID=529&amp;ContentTypeId=0x01007F53F7D1EC3E0042AA82EFCC2560E8D8" TargetMode="External"/><Relationship Id="rId182" Type="http://schemas.openxmlformats.org/officeDocument/2006/relationships/hyperlink" Target="https://sabacloud.deloitteresources.com/Saba/Web_spf/E103PRD0001/common/leclassview/dowbt-0001854849" TargetMode="External"/><Relationship Id="rId217" Type="http://schemas.openxmlformats.org/officeDocument/2006/relationships/printerSettings" Target="../printerSettings/printerSettings3.bin"/><Relationship Id="rId6" Type="http://schemas.openxmlformats.org/officeDocument/2006/relationships/hyperlink" Target="https://sabacloud.deloitteresources.com/Saba/Web_spf/E103PRD0001/common/leclassview/dowbt-00002550" TargetMode="External"/><Relationship Id="rId23" Type="http://schemas.openxmlformats.org/officeDocument/2006/relationships/hyperlink" Target="https://sabacloud.deloitteresources.com/Saba/Web_spf/E103PRD0001/common/learningeventdetail/curra000000000038531" TargetMode="External"/><Relationship Id="rId119" Type="http://schemas.openxmlformats.org/officeDocument/2006/relationships/hyperlink" Target="https://americas.internal.deloitteonline.com/sites/elearning/Lists/Learning%20Catalog/DispForm.aspx?ID=320&amp;Source=https%3A%2F%2Famericas%2Einternal%2Edeloitteonline%2Ecom%2Fsites%2Felearning%2FSitePages%2FHome%2Easpx&amp;ContentTypeId=0x01007F53F7D1EC3E0042AA" TargetMode="External"/><Relationship Id="rId44" Type="http://schemas.openxmlformats.org/officeDocument/2006/relationships/hyperlink" Target="https://americas.internal.deloitteonline.com/sites/elearning/Lists/Learning%20Catalog/DispForm.aspx?ID=320&amp;Source=https%3A%2F%2Famericas%2Einternal%2Edeloitteonline%2Ecom%2Fsites%2Felearning%2FSitePages%2FHome%2Easpx&amp;ContentTypeId=0x01007F53F7D1EC3E0042AA" TargetMode="External"/><Relationship Id="rId65" Type="http://schemas.openxmlformats.org/officeDocument/2006/relationships/hyperlink" Target="https://americas.internal.deloitteonline.com/sites/elearning/Lists/Learning%20Catalog/DispForm.aspx?ID=157&amp;Source=https%3A%2F%2Famericas%2Einternal%2Edeloitteonline%2Ecom%2Fsites%2Felearning%2FSitePages%2FHome%2Easpx&amp;ContentTypeId=0x01007F53F7D1EC3E0042AA" TargetMode="External"/><Relationship Id="rId86" Type="http://schemas.openxmlformats.org/officeDocument/2006/relationships/hyperlink" Target="https://americas.internal.deloitteonline.com/sites/elearning/Lists/Learning%20Catalog/DispForm.aspx?ID=81&amp;Source=https%3A%2F%2Famericas%2Einternal%2Edeloitteonline%2Ecom%2Fsites%2Felearning%2FSitePages%2FHome%2Easpx&amp;ContentTypeId=0x01007F53F7D1EC3E0042AA8" TargetMode="External"/><Relationship Id="rId130" Type="http://schemas.openxmlformats.org/officeDocument/2006/relationships/hyperlink" Target="https://sabacloud.deloitteresources.com/Saba/Web_spf/E103PRD0001/common/leclassview/dowbt-0001750068" TargetMode="External"/><Relationship Id="rId151" Type="http://schemas.openxmlformats.org/officeDocument/2006/relationships/hyperlink" Target="https://americas.internal.deloitteonline.com/sites/elearning/_layouts/15/listform.aspx?PageType=4&amp;ListId=%7B7DE2B298%2D7577%2D41E9%2DB1FA%2DFE7FEAC0744F%7D&amp;ID=591&amp;ContentTypeID=0x01007F53F7D1EC3E0042AA82EFCC2560E8D8" TargetMode="External"/><Relationship Id="rId172" Type="http://schemas.openxmlformats.org/officeDocument/2006/relationships/hyperlink" Target="https://americas.internal.deloitteonline.com/sites/elearning/Lists/Learning%20Catalog/DispForm.aspx?ID=437&amp;ContentTypeId=0x01007F53F7D1EC3E0042AA82EFCC2560E8D8" TargetMode="External"/><Relationship Id="rId193" Type="http://schemas.openxmlformats.org/officeDocument/2006/relationships/hyperlink" Target="https://americas.internal.deloitteonline.com/sites/elearning/_layouts/15/listform.aspx?PageType=4&amp;ListId=%7B7DE2B298%2D7577%2D41E9%2DB1FA%2DFE7FEAC0744F%7D&amp;ID=553&amp;ContentTypeID=0x01007F53F7D1EC3E0042AA82EFCC2560E8D8" TargetMode="External"/><Relationship Id="rId207" Type="http://schemas.openxmlformats.org/officeDocument/2006/relationships/hyperlink" Target="https://audit.global.deloitteonline.com/sites/globalauditlearning/_layouts/15/listform.aspx?PageType=4&amp;ListId=%7BABDD8E6A%2D8507%2D4187%2D82D8%2D182480043451%7D&amp;ID=135&amp;ContentTypeID=0x0100311192680CD4254DB96D0836C8B7E4A8" TargetMode="External"/><Relationship Id="rId13" Type="http://schemas.openxmlformats.org/officeDocument/2006/relationships/hyperlink" Target="https://sabacloud.deloitteresources.com/Saba/Web_spf/E103PRD0001/common/leclassview/dowbt-00741002" TargetMode="External"/><Relationship Id="rId109" Type="http://schemas.openxmlformats.org/officeDocument/2006/relationships/hyperlink" Target="https://sabacloud.deloitteresources.com/Saba/Web_spf/E103PRD0001/common/ledetail/GLB4541" TargetMode="External"/><Relationship Id="rId34" Type="http://schemas.openxmlformats.org/officeDocument/2006/relationships/hyperlink" Target="https://sabacloud.deloitteresources.com/Saba/Web_spf/E103PRD0001/common/leclassview/dowbt-0001669948" TargetMode="External"/><Relationship Id="rId55" Type="http://schemas.openxmlformats.org/officeDocument/2006/relationships/hyperlink" Target="https://americas.internal.deloitteonline.com/sites/elearning/Lists/Learning%20Catalog/DispForm.aspx?ID=100&amp;Source=https%3A%2F%2Famericas%2Einternal%2Edeloitteonline%2Ecom%2Fsites%2Felearning%2FSitePages%2FHome%2Easpx&amp;ContentTypeId=0x01007F53F7D1EC3E0042AA" TargetMode="External"/><Relationship Id="rId76" Type="http://schemas.openxmlformats.org/officeDocument/2006/relationships/hyperlink" Target="https://americas.internal.deloitteonline.com/sites/elearning/Lists/Learning%20Catalog/DispForm.aspx?ID=319&amp;Source=https%3A%2F%2Famericas%2Einternal%2Edeloitteonline%2Ecom%2Fsites%2Felearning%2FSitePages%2FHome%2Easpx&amp;ContentTypeId=0x01007F53F7D1EC3E0042AA" TargetMode="External"/><Relationship Id="rId97" Type="http://schemas.openxmlformats.org/officeDocument/2006/relationships/hyperlink" Target="https://sabacloud.deloitteresources.com/Saba/Web_spf/E103PRD0001/common/leclassview/dowbt-00002588" TargetMode="External"/><Relationship Id="rId120" Type="http://schemas.openxmlformats.org/officeDocument/2006/relationships/hyperlink" Target="https://americas.internal.deloitteonline.com/sites/elearning/Lists/Learning%20Catalog/DispForm.aspx?ID=320&amp;Source=https%3A%2F%2Famericas%2Einternal%2Edeloitteonline%2Ecom%2Fsites%2Felearning%2FSitePages%2FHome%2Easpx&amp;ContentTypeId=0x01007F53F7D1EC3E0042AA" TargetMode="External"/><Relationship Id="rId141" Type="http://schemas.openxmlformats.org/officeDocument/2006/relationships/hyperlink" Target="https://sabacloud.deloitteresources.com/Saba/Web_spf/E103PRD0001/app/me/learningeventdetail/cours000000000751746;spf-url=common/ledetail/cours000000000751746?learnerId=emplo000000000003583&amp;calledFromCert=true&amp;context=user&amp;certId=curra000000000038248" TargetMode="External"/><Relationship Id="rId7" Type="http://schemas.openxmlformats.org/officeDocument/2006/relationships/hyperlink" Target="https://sabacloud.deloitteresources.com/Saba/Web_spf/E103PRD0001/common/leclassview/dowbt-00752115" TargetMode="External"/><Relationship Id="rId162" Type="http://schemas.openxmlformats.org/officeDocument/2006/relationships/hyperlink" Target="https://sabacloud.deloitteresources.com/Saba/Web_spf/E103PRD0001/common/ledetail/GL-AUD-0000281034" TargetMode="External"/><Relationship Id="rId183" Type="http://schemas.openxmlformats.org/officeDocument/2006/relationships/hyperlink" Target="https://becurious.edcast.eu/journey/ifrs-9-financial-instruments-learning-journey" TargetMode="External"/><Relationship Id="rId218" Type="http://schemas.openxmlformats.org/officeDocument/2006/relationships/customProperty" Target="../customProperty3.bin"/><Relationship Id="rId24" Type="http://schemas.openxmlformats.org/officeDocument/2006/relationships/hyperlink" Target="https://sabacloud.deloitteresources.com/Saba/Web_spf/E103PRD0001/common/ledetail/GLB4278" TargetMode="External"/><Relationship Id="rId45" Type="http://schemas.openxmlformats.org/officeDocument/2006/relationships/hyperlink" Target="https://americas.internal.deloitteonline.com/sites/elearning/Lists/Learning%20Catalog/DispForm.aspx?ID=79&amp;Source=https%3A%2F%2Famericas%2Einternal%2Edeloitteonline%2Ecom%2Fsites%2Felearning%2FSitePages%2FHome%2Easpx&amp;ContentTypeId=0x01007F53F7D1EC3E0042AA8" TargetMode="External"/><Relationship Id="rId66" Type="http://schemas.openxmlformats.org/officeDocument/2006/relationships/hyperlink" Target="https://americas.internal.deloitteonline.com/sites/elearning/Lists/Learning%20Catalog/DispForm.aspx?ID=113&amp;Source=https%3A%2F%2Famericas%2Einternal%2Edeloitteonline%2Ecom%2Fsites%2Felearning%2FSitePages%2FHome%2Easpx&amp;ContentTypeId=0x01007F53F7D1EC3E0042AA" TargetMode="External"/><Relationship Id="rId87" Type="http://schemas.openxmlformats.org/officeDocument/2006/relationships/hyperlink" Target="https://americas.internal.deloitteonline.com/sites/elearning/Lists/Learning%20Catalog/DispForm.aspx?ID=441&amp;Source=https%3A%2F%2Famericas%2Einternal%2Edeloitteonline%2Ecom%2Fsites%2Felearning%2FSitePages%2FHome%2Easpx&amp;ContentTypeId=0x01007F53F7D1EC3E0042AA" TargetMode="External"/><Relationship Id="rId110" Type="http://schemas.openxmlformats.org/officeDocument/2006/relationships/hyperlink" Target="https://americas.internal.deloitteonline.com/sites/elearning/Lists/Learning%20Catalog/DispForm.aspx?ID=319&amp;Source=https%3A%2F%2Famericas%2Einternal%2Edeloitteonline%2Ecom%2Fsites%2Felearning%2FSitePages%2FHome%2Easpx&amp;ContentTypeId=0x01007F53F7D1EC3E0042AA" TargetMode="External"/><Relationship Id="rId131" Type="http://schemas.openxmlformats.org/officeDocument/2006/relationships/hyperlink" Target="https://sabacloud.deloitteresources.com/Saba/Web_spf/E103PRD0001/common/ledetail/GL-AUD-0000257204" TargetMode="External"/><Relationship Id="rId152" Type="http://schemas.openxmlformats.org/officeDocument/2006/relationships/hyperlink" Target="https://americas.internal.deloitteonline.com/sites/elearning/Lists/Learning%20Catalog/DispForm.aspx?ID=592&amp;ContentTypeId=0x01007F53F7D1EC3E0042AA82EFCC2560E8D8" TargetMode="External"/><Relationship Id="rId173" Type="http://schemas.openxmlformats.org/officeDocument/2006/relationships/hyperlink" Target="https://sabacloud.deloitteresources.com/Saba/Web_spf/E103PRD0001/common/leclassview/dowbt-0001851828" TargetMode="External"/><Relationship Id="rId194" Type="http://schemas.openxmlformats.org/officeDocument/2006/relationships/hyperlink" Target="https://audit.global.deloitteonline.com/sites/globalauditlearning/_layouts/15/listform.aspx?PageType=4&amp;ListId=%7BABDD8E6A%2D8507%2D4187%2D82D8%2D182480043451%7D&amp;ID=22&amp;ContentTypeID=0x0100311192680CD4254DB96D0836C8B7E4A8" TargetMode="External"/><Relationship Id="rId208" Type="http://schemas.openxmlformats.org/officeDocument/2006/relationships/hyperlink" Target="https://audit.global.deloitteonline.com/sites/globalauditlearning/_layouts/15/listform.aspx?PageType=4&amp;ListId=%7BABDD8E6A%2D8507%2D4187%2D82D8%2D182480043451%7D&amp;ID=177&amp;ContentTypeID=0x0100311192680CD4254DB96D0836C8B7E4A8" TargetMode="External"/><Relationship Id="rId14" Type="http://schemas.openxmlformats.org/officeDocument/2006/relationships/hyperlink" Target="https://sabacloud.deloitteresources.com/Saba/Web_spf/E103PRD0001/common/leclassview/dowbt-00749562" TargetMode="External"/><Relationship Id="rId30" Type="http://schemas.openxmlformats.org/officeDocument/2006/relationships/hyperlink" Target="https://sabacloud.deloitteresources.com/Saba/Web_spf/E103PRD0001/common/leclassview/dowbt-01616712" TargetMode="External"/><Relationship Id="rId35" Type="http://schemas.openxmlformats.org/officeDocument/2006/relationships/hyperlink" Target="https://sabacloud.deloitteresources.com/Saba/Web_spf/E103PRD0001/common/leclassview/dowbt-0001674330" TargetMode="External"/><Relationship Id="rId56" Type="http://schemas.openxmlformats.org/officeDocument/2006/relationships/hyperlink" Target="https://americas.internal.deloitteonline.com/sites/elearning/Lists/Learning%20Catalog/DispForm.aspx?ID=93&amp;Source=https%3A%2F%2Famericas%2Einternal%2Edeloitteonline%2Ecom%2Fsites%2Felearning%2FSitePages%2FHome%2Easpx&amp;ContentTypeId=0x01007F53F7D1EC3E0042AA8" TargetMode="External"/><Relationship Id="rId77" Type="http://schemas.openxmlformats.org/officeDocument/2006/relationships/hyperlink" Target="https://americas.internal.deloitteonline.com/sites/elearning/Lists/Learning%20Catalog/DispForm.aspx?ID=438&amp;Source=https%3A%2F%2Famericas%2Einternal%2Edeloitteonline%2Ecom%2Fsites%2Felearning%2FSitePages%2FHome%2Easpx&amp;ContentTypeId=0x01007F53F7D1EC3E0042AA" TargetMode="External"/><Relationship Id="rId100" Type="http://schemas.openxmlformats.org/officeDocument/2006/relationships/hyperlink" Target="https://americas.internal.deloitteonline.com/sites/elearning/Lists/Learning%20Catalog/DispForm.aspx?ID=195&amp;Source=https%3A%2F%2Famericas%2Einternal%2Edeloitteonline%2Ecom%2Fsites%2Felearning%2FSitePages%2FHome%2Easpx&amp;ContentTypeId=0x01007F53F7D1EC3E0042AA" TargetMode="External"/><Relationship Id="rId105" Type="http://schemas.openxmlformats.org/officeDocument/2006/relationships/hyperlink" Target="https://americas.internal.deloitteonline.com/sites/elearning/Lists/Learning%20Catalog/DispForm.aspx?ID=520&amp;ContentTypeId=0x01007F53F7D1EC3E0042AA82EFCC2560E8D8" TargetMode="External"/><Relationship Id="rId126" Type="http://schemas.openxmlformats.org/officeDocument/2006/relationships/hyperlink" Target="https://sabacloud.deloitteresources.com/Saba/Web_spf/E103PRD0001/common/ledetail/GL-AUD-0000256121" TargetMode="External"/><Relationship Id="rId147" Type="http://schemas.openxmlformats.org/officeDocument/2006/relationships/hyperlink" Target="https://sabacloud.deloitteresources.com/Saba/Web_spf/E103PRD0001/app/me/learningeventdetail/cours000000000745848;spf-url=common/ledetail/cours000000000745848?learnerId=emplo000000000003583&amp;calledFromCert=true&amp;context=user&amp;certId=curra000000000038248" TargetMode="External"/><Relationship Id="rId168" Type="http://schemas.openxmlformats.org/officeDocument/2006/relationships/hyperlink" Target="https://sabacloud.deloitteresources.com/Saba/Web_spf/E103PRD0001/app/shared;spf-url=common%2Fledetail%2FGLB4687" TargetMode="External"/><Relationship Id="rId8" Type="http://schemas.openxmlformats.org/officeDocument/2006/relationships/hyperlink" Target="https://sabacloud.deloitteresources.com/Saba/Web_spf/E103PRD0001/common/leclassview/dowbt-00002582" TargetMode="External"/><Relationship Id="rId51" Type="http://schemas.openxmlformats.org/officeDocument/2006/relationships/hyperlink" Target="https://americas.internal.deloitteonline.com/sites/elearning/Lists/Learning%20Catalog/DispForm.aspx?ID=91&amp;Source=https%3A%2F%2Famericas%2Einternal%2Edeloitteonline%2Ecom%2Fsites%2Felearning%2FSitePages%2FHome%2Easpx&amp;ContentTypeId=0x01007F53F7D1EC3E0042AA8" TargetMode="External"/><Relationship Id="rId72" Type="http://schemas.openxmlformats.org/officeDocument/2006/relationships/hyperlink" Target="https://americas.internal.deloitteonline.com/sites/elearning/Lists/Learning%20Catalog/DispForm.aspx?ID=119&amp;Source=https%3A%2F%2Famericas%2Einternal%2Edeloitteonline%2Ecom%2Fsites%2Felearning%2FSitePages%2FHome%2Easpx&amp;ContentTypeId=0x01007F53F7D1EC3E0042AA" TargetMode="External"/><Relationship Id="rId93" Type="http://schemas.openxmlformats.org/officeDocument/2006/relationships/hyperlink" Target="https://americas.internal.deloitteonline.com/sites/elearning/_layouts/15/listform.aspx?PageType=4&amp;ListId=%7B7DE2B298%2D7577%2D41E9%2DB1FA%2DFE7FEAC0744F%7D&amp;ID=510&amp;ContentTypeID=0x01007F53F7D1EC3E0042AA82EFCC2560E8D8" TargetMode="External"/><Relationship Id="rId98" Type="http://schemas.openxmlformats.org/officeDocument/2006/relationships/hyperlink" Target="https://americas.internal.deloitteonline.com/sites/elearning/_layouts/15/listform.aspx?PageType=4&amp;ListId=%7B7DE2B298%2D7577%2D41E9%2DB1FA%2DFE7FEAC0744F%7D&amp;ID=514&amp;ContentTypeID=0x01007F53F7D1EC3E0042AA82EFCC2560E8D8" TargetMode="External"/><Relationship Id="rId121" Type="http://schemas.openxmlformats.org/officeDocument/2006/relationships/hyperlink" Target="https://sabacloud.deloitteresources.com/Saba/Web_spf/E103PRD0001/common/leclassview/dowbt-0001781521" TargetMode="External"/><Relationship Id="rId142" Type="http://schemas.openxmlformats.org/officeDocument/2006/relationships/hyperlink" Target="https://sabacloud.deloitteresources.com/Saba/Web_spf/E103PRD0001/app/me/learningeventdetail/cours000000000750413;spf-url=common/ledetail/cours000000000750413?learnerId=emplo000000000003583&amp;calledFromCert=true&amp;context=user&amp;certId=curra000000000038248" TargetMode="External"/><Relationship Id="rId163" Type="http://schemas.openxmlformats.org/officeDocument/2006/relationships/hyperlink" Target="https://sabacloud.deloitteresources.com/Saba/Web_spf/E103PRD0001/common/ledetail/GL-AUD-0000281032" TargetMode="External"/><Relationship Id="rId184" Type="http://schemas.openxmlformats.org/officeDocument/2006/relationships/hyperlink" Target="https://becurious.edcast.eu/journey/ifrs-15-revenue-from-contracts-with-customers-learning-journ" TargetMode="External"/><Relationship Id="rId189" Type="http://schemas.openxmlformats.org/officeDocument/2006/relationships/hyperlink" Target="https://audit.global.deloitteonline.com/sites/globalauditlearning/Lists/Delivery%20and%20Implementation%20list/DispForm.aspx?ID=21&amp;ContentTypeId=0x0100311192680CD4254DB96D0836C8B7E4A8" TargetMode="External"/><Relationship Id="rId219" Type="http://schemas.openxmlformats.org/officeDocument/2006/relationships/drawing" Target="../drawings/drawing3.xml"/><Relationship Id="rId3" Type="http://schemas.openxmlformats.org/officeDocument/2006/relationships/hyperlink" Target="https://sabacloud.deloitteresources.com/Saba/Web_spf/E103PRD0001/common/leclassview/dowbt-00002482" TargetMode="External"/><Relationship Id="rId214" Type="http://schemas.openxmlformats.org/officeDocument/2006/relationships/hyperlink" Target="https://audit.global.deloitteonline.com/sites/globalauditlearning/_layouts/15/listform.aspx?PageType=4&amp;ListId=%7BABDD8E6A%2D8507%2D4187%2D82D8%2D182480043451%7D&amp;ID=1034&amp;ContentTypeID=0x0100311192680CD4254DB96D0836C8B7E4A8" TargetMode="External"/><Relationship Id="rId25" Type="http://schemas.openxmlformats.org/officeDocument/2006/relationships/hyperlink" Target="https://sabacloud.deloitteresources.com/Saba/Web_spf/E103PRD0001/common/ledetail/GLB4318" TargetMode="External"/><Relationship Id="rId46" Type="http://schemas.openxmlformats.org/officeDocument/2006/relationships/hyperlink" Target="https://americas.internal.deloitteonline.com/sites/elearning/Lists/Learning%20Catalog/DispForm.aspx?ID=321&amp;Source=https%3A%2F%2Famericas%2Einternal%2Edeloitteonline%2Ecom%2Fsites%2Felearning%2FSitePages%2FHome%2Easpx&amp;ContentTypeId=0x01007F53F7D1EC3E0042AA" TargetMode="External"/><Relationship Id="rId67" Type="http://schemas.openxmlformats.org/officeDocument/2006/relationships/hyperlink" Target="https://americas.internal.deloitteonline.com/sites/elearning/Lists/Learning%20Catalog/DispForm.aspx?ID=190&amp;Source=https%3A%2F%2Famericas%2Einternal%2Edeloitteonline%2Ecom%2Fsites%2Felearning%2FSitePages%2FHome%2Easpx&amp;ContentTypeId=0x01007F53F7D1EC3E0042AA" TargetMode="External"/><Relationship Id="rId116" Type="http://schemas.openxmlformats.org/officeDocument/2006/relationships/hyperlink" Target="https://sabacloud.deloitteresources.com/Saba/Web_spf/E103PRD0001/common/leclassview/dowbt-00002586" TargetMode="External"/><Relationship Id="rId137" Type="http://schemas.openxmlformats.org/officeDocument/2006/relationships/hyperlink" Target="https://sabacloud.deloitteresources.com/Saba/Web_spf/E103PRD0001/common/leclassview/dowbt-0001750079" TargetMode="External"/><Relationship Id="rId158" Type="http://schemas.openxmlformats.org/officeDocument/2006/relationships/hyperlink" Target="https://sabacloud.deloitteresources.com/Saba/Web_spf/E103PRD0001/common/ledetail/GL-AUD-0000272304" TargetMode="External"/><Relationship Id="rId20" Type="http://schemas.openxmlformats.org/officeDocument/2006/relationships/hyperlink" Target="https://sabacloud.deloitteresources.com/Saba/Web_spf/E103PRD0001/common/leclassview/dowbt-00446035" TargetMode="External"/><Relationship Id="rId41" Type="http://schemas.openxmlformats.org/officeDocument/2006/relationships/hyperlink" Target="https://americas.internal.deloitteonline.com/sites/elearning/Lists/Learning%20Catalog/DispForm.aspx?ID=76&amp;Source=https%3A%2F%2Famericas%2Einternal%2Edeloitteonline%2Ecom%2Fsites%2Felearning%2FSitePages%2FHome%2Easpx&amp;ContentTypeId=0x01007F53F7D1EC3E0042AA8" TargetMode="External"/><Relationship Id="rId62" Type="http://schemas.openxmlformats.org/officeDocument/2006/relationships/hyperlink" Target="https://americas.internal.deloitteonline.com/sites/elearning/Lists/Learning%20Catalog/DispForm.aspx?ID=107&amp;Source=https%3A%2F%2Famericas%2Einternal%2Edeloitteonline%2Ecom%2Fsites%2Felearning%2FSitePages%2FHome%2Easpx&amp;ContentTypeId=0x01007F53F7D1EC3E0042AA" TargetMode="External"/><Relationship Id="rId83" Type="http://schemas.openxmlformats.org/officeDocument/2006/relationships/hyperlink" Target="https://sabacloud.deloitteresources.com/Saba/Web_spf/E103PRD0001/common/leclassview/dowbt-01493483" TargetMode="External"/><Relationship Id="rId88" Type="http://schemas.openxmlformats.org/officeDocument/2006/relationships/hyperlink" Target="https://sabacloud.deloitteresources.com/Saba/Web_spf/E103PRD0001/common/leclassview/dowbt-01489111" TargetMode="External"/><Relationship Id="rId111" Type="http://schemas.openxmlformats.org/officeDocument/2006/relationships/hyperlink" Target="https://sabacloud.deloitteresources.com/Saba/Web_spf/E103PRD0001/common/leclassview/dowbt-0001769605" TargetMode="External"/><Relationship Id="rId132" Type="http://schemas.openxmlformats.org/officeDocument/2006/relationships/hyperlink" Target="https://sabacloud.deloitteresources.com/Saba/Web_spf/E103PRD0001/common/leclassview/dowbt-0001750072" TargetMode="External"/><Relationship Id="rId153" Type="http://schemas.openxmlformats.org/officeDocument/2006/relationships/hyperlink" Target="https://sabacloud.deloitteresources.com/Saba/Web_spf/E103PRD0001/common/learningeventdetail/curra000000000042911" TargetMode="External"/><Relationship Id="rId174" Type="http://schemas.openxmlformats.org/officeDocument/2006/relationships/hyperlink" Target="https://sabacloud.deloitteresources.com/Saba/Web_spf/E103PRD0001/common/leclassview/dowbt-0001855000" TargetMode="External"/><Relationship Id="rId179" Type="http://schemas.openxmlformats.org/officeDocument/2006/relationships/hyperlink" Target="https://americas.internal.deloitteonline.com/sites/elearning/Lists/Learning%20Catalog/DispForm.aspx?ID=608&amp;ContentTypeId=0x01007F53F7D1EC3E0042AA82EFCC2560E8D8" TargetMode="External"/><Relationship Id="rId195" Type="http://schemas.openxmlformats.org/officeDocument/2006/relationships/hyperlink" Target="https://audit.global.deloitteonline.com/sites/globalauditlearning/_layouts/15/listform.aspx?PageType=4&amp;ListId=%7BABDD8E6A%2D8507%2D4187%2D82D8%2D182480043451%7D&amp;ID=1039&amp;ContentTypeID=0x0100311192680CD4254DB96D0836C8B7E4A8" TargetMode="External"/><Relationship Id="rId209" Type="http://schemas.openxmlformats.org/officeDocument/2006/relationships/hyperlink" Target="https://audit.global.deloitteonline.com/sites/globalauditlearning/_layouts/15/listform.aspx?PageType=4&amp;ListId=%7BABDD8E6A%2D8507%2D4187%2D82D8%2D182480043451%7D&amp;ID=1038&amp;ContentTypeID=0x0100311192680CD4254DB96D0836C8B7E4A8" TargetMode="External"/><Relationship Id="rId190" Type="http://schemas.openxmlformats.org/officeDocument/2006/relationships/hyperlink" Target="https://audit.global.deloitteonline.com/sites/globalauditlearning/Lists/Delivery%20and%20Implementation%20list/DispForm.aspx?ID=620&amp;ContentTypeId=0x0100311192680CD4254DB96D0836C8B7E4A8" TargetMode="External"/><Relationship Id="rId204" Type="http://schemas.openxmlformats.org/officeDocument/2006/relationships/hyperlink" Target="https://audit.global.deloitteonline.com/sites/globalauditlearning/_layouts/15/listform.aspx?PageType=4&amp;ListId=%7BABDD8E6A%2D8507%2D4187%2D82D8%2D182480043451%7D&amp;ID=31&amp;ContentTypeID=0x0100311192680CD4254DB96D0836C8B7E4A8" TargetMode="External"/><Relationship Id="rId15" Type="http://schemas.openxmlformats.org/officeDocument/2006/relationships/hyperlink" Target="https://sabacloud.deloitteresources.com/Saba/Web_spf/E103PRD0001/common/leclassview/dowbt-01104738" TargetMode="External"/><Relationship Id="rId36" Type="http://schemas.openxmlformats.org/officeDocument/2006/relationships/hyperlink" Target="https://sabacloud.deloitteresources.com/Saba/Web_spf/E103PRD0001/common/leclassview/dowbt-0001673889" TargetMode="External"/><Relationship Id="rId57" Type="http://schemas.openxmlformats.org/officeDocument/2006/relationships/hyperlink" Target="https://americas.internal.deloitteonline.com/sites/elearning/Lists/Learning%20Catalog/DispForm.aspx?ID=434&amp;Source=https%3A%2F%2Famericas%2Einternal%2Edeloitteonline%2Ecom%2Fsites%2Felearning%2FSitePages%2FHome%2Easpx&amp;ContentTypeId=0x01007F53F7D1EC3E0042AA" TargetMode="External"/><Relationship Id="rId106" Type="http://schemas.openxmlformats.org/officeDocument/2006/relationships/hyperlink" Target="https://sabacloud.deloitteresources.com/Saba/Web_spf/E103PRD0001/common/learningeventdetail/curra000000000041987" TargetMode="External"/><Relationship Id="rId127" Type="http://schemas.openxmlformats.org/officeDocument/2006/relationships/hyperlink" Target="https://sabacloud.deloitteresources.com/Saba/Web_spf/E103PRD0001/common/ledetail/GL-AUD-0000257197" TargetMode="External"/><Relationship Id="rId10" Type="http://schemas.openxmlformats.org/officeDocument/2006/relationships/hyperlink" Target="https://sabacloud.deloitteresources.com/Saba/Web_spf/E103PRD0001/common/leclassview/dowbt-01098629" TargetMode="External"/><Relationship Id="rId31" Type="http://schemas.openxmlformats.org/officeDocument/2006/relationships/hyperlink" Target="https://sabacloud.deloitteresources.com/Saba/Web_spf/E103PRD0001/common/leclassview/dowbt-01088055" TargetMode="External"/><Relationship Id="rId52" Type="http://schemas.openxmlformats.org/officeDocument/2006/relationships/hyperlink" Target="https://americas.internal.deloitteonline.com/sites/elearning/Lists/Learning%20Catalog/DispForm.aspx?ID=95&amp;Source=https%3A%2F%2Famericas%2Einternal%2Edeloitteonline%2Ecom%2Fsites%2Felearning%2FSitePages%2FHome%2Easpx&amp;ContentTypeId=0x01007F53F7D1EC3E0042AA8" TargetMode="External"/><Relationship Id="rId73" Type="http://schemas.openxmlformats.org/officeDocument/2006/relationships/hyperlink" Target="https://americas.internal.deloitteonline.com/sites/elearning/Lists/Learning%20Catalog/DispForm.aspx?ID=187&amp;Source=https%3A%2F%2Famericas%2Einternal%2Edeloitteonline%2Ecom%2Fsites%2Felearning%2FSitePages%2FHome%2Easpx&amp;ContentTypeId=0x01007F53F7D1EC3E0042AA" TargetMode="External"/><Relationship Id="rId78" Type="http://schemas.openxmlformats.org/officeDocument/2006/relationships/hyperlink" Target="https://americas.internal.deloitteonline.com/sites/elearning/Lists/Learning%20Catalog/DispForm.aspx?ID=123&amp;Source=https%3A%2F%2Famericas%2Einternal%2Edeloitteonline%2Ecom%2Fsites%2Felearning%2FSitePages%2FHome%2Easpx&amp;ContentTypeId=0x01007F53F7D1EC3E0042AA" TargetMode="External"/><Relationship Id="rId94" Type="http://schemas.openxmlformats.org/officeDocument/2006/relationships/hyperlink" Target="https://sabacloud.deloitteresources.com/Saba/Web_spf/E103PRD0001/common/leclassview/dowbt-01116091" TargetMode="External"/><Relationship Id="rId99" Type="http://schemas.openxmlformats.org/officeDocument/2006/relationships/hyperlink" Target="https://sabacloud.deloitteresources.com/Saba/Web_spf/E103PRD0001/common/ledetail/GLB4275" TargetMode="External"/><Relationship Id="rId101" Type="http://schemas.openxmlformats.org/officeDocument/2006/relationships/hyperlink" Target="https://americas.internal.deloitteonline.com/sites/elearning/Lists/Learning%20Catalog/DispForm.aspx?ID=477&amp;ContentTypeId=0x01007F53F7D1EC3E0042AA82EFCC2560E8D8" TargetMode="External"/><Relationship Id="rId122" Type="http://schemas.openxmlformats.org/officeDocument/2006/relationships/hyperlink" Target="https://sabacloud.deloitteresources.com/Saba/Web_spf/E103PRD0001/common/leclassview/dowbt-0001781521" TargetMode="External"/><Relationship Id="rId143" Type="http://schemas.openxmlformats.org/officeDocument/2006/relationships/hyperlink" Target="https://sabacloud.deloitteresources.com/Saba/Web_spf/E103PRD0001/app/me/learningeventdetail/cours000000000751794;spf-url=common/ledetail/cours000000000751794?learnerId=emplo000000000003583&amp;calledFromCert=true&amp;context=user&amp;certId=curra000000000038248" TargetMode="External"/><Relationship Id="rId148" Type="http://schemas.openxmlformats.org/officeDocument/2006/relationships/hyperlink" Target="https://sabacloud.deloitteresources.com/Saba/Web_spf/E103PRD0001/app/me/learningeventdetail/cours000000000745847;spf-url=common/ledetail/cours000000000745847?learnerId=emplo000000000003583&amp;calledFromCert=true&amp;context=user&amp;certId=curra000000000038248" TargetMode="External"/><Relationship Id="rId164" Type="http://schemas.openxmlformats.org/officeDocument/2006/relationships/hyperlink" Target="https://sabacloud.deloitteresources.com/Saba/Web_spf/E103PRD0001/common/ledetail/GL-AUD-0000307334" TargetMode="External"/><Relationship Id="rId169" Type="http://schemas.openxmlformats.org/officeDocument/2006/relationships/hyperlink" Target="https://americas.internal.deloitteonline.com/sites/elearning/Lists/Learning%20Catalog/DispForm.aspx?ID=423&amp;Source=https%3A%2F%2Famericas%2Einternal%2Edeloitteonline%2Ecom%2Fsites%2Felearning%2FSitePages%2FHome%2Easpx&amp;ContentTypeId=0x01007F53F7D1EC3E0042AA" TargetMode="External"/><Relationship Id="rId185" Type="http://schemas.openxmlformats.org/officeDocument/2006/relationships/hyperlink" Target="https://becurious.edcast.eu/journey/ifrs-16-leases-learning-journey" TargetMode="External"/><Relationship Id="rId4" Type="http://schemas.openxmlformats.org/officeDocument/2006/relationships/hyperlink" Target="https://sabacloud.deloitteresources.com/Saba/Web_spf/E103PRD0001/common/leclassview/dowbt-00002544" TargetMode="External"/><Relationship Id="rId9" Type="http://schemas.openxmlformats.org/officeDocument/2006/relationships/hyperlink" Target="https://sabacloud.deloitteresources.com/Saba/Web_spf/E103PRD0001/common/leclassview/dowbt-01094867" TargetMode="External"/><Relationship Id="rId180" Type="http://schemas.openxmlformats.org/officeDocument/2006/relationships/hyperlink" Target="https://americas.internal.deloitteonline.com/sites/elearning/Lists/Learning%20Catalog/DispForm.aspx?ID=611&amp;ContentTypeId=0x01007F53F7D1EC3E0042AA82EFCC2560E8D8" TargetMode="External"/><Relationship Id="rId210" Type="http://schemas.openxmlformats.org/officeDocument/2006/relationships/hyperlink" Target="https://audit.global.deloitteonline.com/sites/globalauditlearning/_layouts/15/listform.aspx?PageType=4&amp;ListId=%7BABDD8E6A%2D8507%2D4187%2D82D8%2D182480043451%7D&amp;ID=517&amp;ContentTypeID=0x0100311192680CD4254DB96D0836C8B7E4A8" TargetMode="External"/><Relationship Id="rId215" Type="http://schemas.openxmlformats.org/officeDocument/2006/relationships/hyperlink" Target="https://audit.global.deloitteonline.com/sites/globalauditlearning/_layouts/15/listform.aspx?PageType=4&amp;ListId=%7BABDD8E6A%2D8507%2D4187%2D82D8%2D182480043451%7D&amp;ID=1036&amp;ContentTypeID=0x0100311192680CD4254DB96D0836C8B7E4A8" TargetMode="External"/><Relationship Id="rId26" Type="http://schemas.openxmlformats.org/officeDocument/2006/relationships/hyperlink" Target="https://sabacloud.deloitteresources.com/Saba/Web_spf/E103PRD0001/common/leclassview/dowbt-00002598" TargetMode="External"/><Relationship Id="rId47" Type="http://schemas.openxmlformats.org/officeDocument/2006/relationships/hyperlink" Target="https://americas.internal.deloitteonline.com/sites/elearning/Lists/Learning%20Catalog/DispForm.aspx?ID=413&amp;Source=https%3A%2F%2Famericas%2Einternal%2Edeloitteonline%2Ecom%2Fsites%2Felearning%2FSitePages%2FHome%2Easpx&amp;ContentTypeId=0x01007F53F7D1EC3E0042AA" TargetMode="External"/><Relationship Id="rId68" Type="http://schemas.openxmlformats.org/officeDocument/2006/relationships/hyperlink" Target="https://americas.internal.deloitteonline.com/sites/elearning/Lists/Learning%20Catalog/DispForm.aspx?ID=114&amp;Source=https%3A%2F%2Famericas%2Einternal%2Edeloitteonline%2Ecom%2Fsites%2Felearning%2FSitePages%2FHome%2Easpx&amp;ContentTypeId=0x01007F53F7D1EC3E0042AA" TargetMode="External"/><Relationship Id="rId89" Type="http://schemas.openxmlformats.org/officeDocument/2006/relationships/hyperlink" Target="https://americas.internal.deloitteonline.com/sites/elearning/Lists/Learning%20Catalog/DispForm.aspx?ID=172&amp;Source=https%3A%2F%2Famericas%2Einternal%2Edeloitteonline%2Ecom%2Fsites%2Felearning%2FSitePages%2FHome%2Easpx&amp;ContentTypeId=0x01007F53F7D1EC3E0042AA" TargetMode="External"/><Relationship Id="rId112" Type="http://schemas.openxmlformats.org/officeDocument/2006/relationships/hyperlink" Target="https://sabacloud.deloitteresources.com/Saba/Web_spf/E103PRD0001/app/me/learningeventdetail/cours000000000924297" TargetMode="External"/><Relationship Id="rId133" Type="http://schemas.openxmlformats.org/officeDocument/2006/relationships/hyperlink" Target="https://sabacloud.deloitteresources.com/Saba/Web_spf/E103PRD0001/common/leclassview/dowbt-0001750073" TargetMode="External"/><Relationship Id="rId154" Type="http://schemas.openxmlformats.org/officeDocument/2006/relationships/hyperlink" Target="https://sabacloud.deloitteresources.com/Saba/Web_spf/E103PRD0001/common/leclassview/dowbt-0001818185" TargetMode="External"/><Relationship Id="rId175" Type="http://schemas.openxmlformats.org/officeDocument/2006/relationships/hyperlink" Target="https://sabacloud.deloitteresources.com/Saba/Web_spf/E103PRD0001/common/leclassview/dowbt-0001854679" TargetMode="External"/><Relationship Id="rId196" Type="http://schemas.openxmlformats.org/officeDocument/2006/relationships/hyperlink" Target="https://audit.global.deloitteonline.com/sites/globalauditlearning/_layouts/15/listform.aspx?PageType=4&amp;ListId=%7BABDD8E6A%2D8507%2D4187%2D82D8%2D182480043451%7D&amp;ID=23&amp;ContentTypeID=0x0100311192680CD4254DB96D0836C8B7E4A8" TargetMode="External"/><Relationship Id="rId200" Type="http://schemas.openxmlformats.org/officeDocument/2006/relationships/hyperlink" Target="https://audit.global.deloitteonline.com/sites/globalauditlearning/_layouts/15/listform.aspx?PageType=4&amp;ListId=%7BABDD8E6A%2D8507%2D4187%2D82D8%2D182480043451%7D&amp;ID=17&amp;ContentTypeID=0x0100311192680CD4254DB96D0836C8B7E4A8" TargetMode="External"/><Relationship Id="rId16" Type="http://schemas.openxmlformats.org/officeDocument/2006/relationships/hyperlink" Target="https://sabacloud.deloitteresources.com/Saba/Web_spf/E103PRD0001/common/leclassview/dowbt-01112125" TargetMode="External"/><Relationship Id="rId37" Type="http://schemas.openxmlformats.org/officeDocument/2006/relationships/hyperlink" Target="https://sabacloud.deloitteresources.com/Saba/Web_spf/E103PRD0001/common/leclassview/dowbt-01455584" TargetMode="External"/><Relationship Id="rId58" Type="http://schemas.openxmlformats.org/officeDocument/2006/relationships/hyperlink" Target="https://americas.internal.deloitteonline.com/sites/elearning/Lists/Learning%20Catalog/DispForm.aspx?ID=104&amp;Source=https%3A%2F%2Famericas%2Einternal%2Edeloitteonline%2Ecom%2Fsites%2Felearning%2FSitePages%2FHome%2Easpx&amp;ContentTypeId=0x01007F53F7D1EC3E0042AA" TargetMode="External"/><Relationship Id="rId79" Type="http://schemas.openxmlformats.org/officeDocument/2006/relationships/hyperlink" Target="https://americas.internal.deloitteonline.com/sites/elearning/Lists/Learning%20Catalog/DispForm.aspx?ID=194&amp;Source=https%3A%2F%2Famericas%2Einternal%2Edeloitteonline%2Ecom%2Fsites%2Felearning%2FSitePages%2FHome%2Easpx&amp;ContentTypeId=0x01007F53F7D1EC3E0042AA" TargetMode="External"/><Relationship Id="rId102" Type="http://schemas.openxmlformats.org/officeDocument/2006/relationships/hyperlink" Target="https://sabacloud.deloitteresources.com/Saba/Web_spf/E103PRD0001/common/leclassview/dowbt-0001712583" TargetMode="External"/><Relationship Id="rId123" Type="http://schemas.openxmlformats.org/officeDocument/2006/relationships/hyperlink" Target="https://sabacloud.deloitteresources.com/Saba/Web_spf/E103PRD0001/common/leclassview/dowbt-01091710" TargetMode="External"/><Relationship Id="rId144" Type="http://schemas.openxmlformats.org/officeDocument/2006/relationships/hyperlink" Target="https://sabacloud.deloitteresources.com/Saba/Web_spf/E103PRD0001/app/me/learningeventdetail/cours000000000751744;spf-url=common/ledetail/cours000000000751744?learnerId=emplo000000000003583&amp;calledFromCert=true&amp;context=user&amp;certId=curra000000000038248" TargetMode="External"/><Relationship Id="rId90" Type="http://schemas.openxmlformats.org/officeDocument/2006/relationships/hyperlink" Target="https://sabacloud.deloitteresources.com/Saba/Web_spf/E103PRD0001/common/leclassview/dowbt-00002528" TargetMode="External"/><Relationship Id="rId165" Type="http://schemas.openxmlformats.org/officeDocument/2006/relationships/hyperlink" Target="https://americas.internal.deloitteonline.com/sites/elearning/Lists/Learning%20Catalog/DispForm.aspx?ID=601&amp;ContentTypeId=0x01007F53F7D1EC3E0042AA82EFCC2560E8D8" TargetMode="External"/><Relationship Id="rId186" Type="http://schemas.openxmlformats.org/officeDocument/2006/relationships/hyperlink" Target="https://audit.global.deloitteonline.com/sites/globalauditlearning/Lists/Delivery%20and%20Implementation%20list/DispForm.aspx?ID=516&amp;ContentTypeId=0x0100311192680CD4254DB96D0836C8B7E4A8" TargetMode="External"/><Relationship Id="rId211" Type="http://schemas.openxmlformats.org/officeDocument/2006/relationships/hyperlink" Target="https://audit.global.deloitteonline.com/sites/globalauditlearning/_layouts/15/listform.aspx?PageType=4&amp;ListId=%7BABDD8E6A%2D8507%2D4187%2D82D8%2D182480043451%7D&amp;ID=27&amp;ContentTypeID=0x0100311192680CD4254DB96D0836C8B7E4A8" TargetMode="External"/><Relationship Id="rId27" Type="http://schemas.openxmlformats.org/officeDocument/2006/relationships/hyperlink" Target="https://sabacloud.deloitteresources.com/Saba/Web_spf/E103PRD0001/common/ledetail/GLB4397" TargetMode="External"/><Relationship Id="rId48" Type="http://schemas.openxmlformats.org/officeDocument/2006/relationships/hyperlink" Target="https://americas.internal.deloitteonline.com/sites/elearning/Lists/Learning%20Catalog/DispForm.aspx?ID=372&amp;Source=https%3A%2F%2Famericas%2Einternal%2Edeloitteonline%2Ecom%2Fsites%2Felearning%2FSitePages%2FHome%2Easpx&amp;ContentTypeId=0x01007F53F7D1EC3E0042AA" TargetMode="External"/><Relationship Id="rId69" Type="http://schemas.openxmlformats.org/officeDocument/2006/relationships/hyperlink" Target="https://americas.internal.deloitteonline.com/sites/elearning/Lists/Learning%20Catalog/DispForm.aspx?ID=322&amp;Source=https%3A%2F%2Famericas%2Einternal%2Edeloitteonline%2Ecom%2Fsites%2Felearning%2FSitePages%2FHome%2Easpx&amp;ContentTypeId=0x01007F53F7D1EC3E0042AA" TargetMode="External"/><Relationship Id="rId113" Type="http://schemas.openxmlformats.org/officeDocument/2006/relationships/hyperlink" Target="https://sabacloud.deloitteresources.com/Saba/Web_spf/E103PRD0001/common/leclassview/dowbt-01446580" TargetMode="External"/><Relationship Id="rId134" Type="http://schemas.openxmlformats.org/officeDocument/2006/relationships/hyperlink" Target="https://sabacloud.deloitteresources.com/Saba/Web_spf/E103PRD0001/common/ledetail/GL-AUD-0000257208" TargetMode="External"/><Relationship Id="rId80" Type="http://schemas.openxmlformats.org/officeDocument/2006/relationships/hyperlink" Target="https://americas.internal.deloitteonline.com/sites/elearning/Lists/Learning%20Catalog/DispForm.aspx?ID=185&amp;ContentTypeId=0x01007F53F7D1EC3E0042AA82EFCC2560E8D8" TargetMode="External"/><Relationship Id="rId155" Type="http://schemas.openxmlformats.org/officeDocument/2006/relationships/hyperlink" Target="https://sabacloud.deloitteresources.com/Saba/Web_spf/E103PRD0001/common/leclassview/dowbt-0001818190" TargetMode="External"/><Relationship Id="rId176" Type="http://schemas.openxmlformats.org/officeDocument/2006/relationships/hyperlink" Target="https://sabacloud.deloitteresources.com/Saba/Web_spf/E103PRD0001/common/leclassview/dowbt-0001853483" TargetMode="External"/><Relationship Id="rId197" Type="http://schemas.openxmlformats.org/officeDocument/2006/relationships/hyperlink" Target="https://audit.global.deloitteonline.com/sites/globalauditlearning/_layouts/15/listform.aspx?PageType=4&amp;ListId=%7BABDD8E6A%2D8507%2D4187%2D82D8%2D182480043451%7D&amp;ID=24&amp;ContentTypeID=0x0100311192680CD4254DB96D0836C8B7E4A8" TargetMode="External"/><Relationship Id="rId201" Type="http://schemas.openxmlformats.org/officeDocument/2006/relationships/hyperlink" Target="https://audit.global.deloitteonline.com/sites/globalauditlearning/_layouts/15/listform.aspx?PageType=4&amp;ListId=%7BABDD8E6A%2D8507%2D4187%2D82D8%2D182480043451%7D&amp;ID=19&amp;ContentTypeID=0x0100311192680CD4254DB96D0836C8B7E4A8" TargetMode="External"/><Relationship Id="rId17" Type="http://schemas.openxmlformats.org/officeDocument/2006/relationships/hyperlink" Target="https://sabacloud.deloitteresources.com/Saba/Web_spf/E103PRD0001/common/leclassview/dowbt-01042604" TargetMode="External"/><Relationship Id="rId38" Type="http://schemas.openxmlformats.org/officeDocument/2006/relationships/hyperlink" Target="https://sabacloud.deloitteresources.com/Saba/Web_spf/E103PRD0001/common/ledetail/GLB4791" TargetMode="External"/><Relationship Id="rId59" Type="http://schemas.openxmlformats.org/officeDocument/2006/relationships/hyperlink" Target="https://americas.internal.deloitteonline.com/sites/elearning/Lists/Learning%20Catalog/DispForm.aspx?ID=429&amp;Source=https%3A%2F%2Famericas%2Einternal%2Edeloitteonline%2Ecom%2Fsites%2Felearning%2FSitePages%2FHome%2Easpx&amp;ContentTypeId=0x01007F53F7D1EC3E0042AA" TargetMode="External"/><Relationship Id="rId103" Type="http://schemas.openxmlformats.org/officeDocument/2006/relationships/hyperlink" Target="https://sabacloud.deloitteresources.com/Saba/Web_spf/E103PRD0001/common/leclassview/dowbt-01455584" TargetMode="External"/><Relationship Id="rId124" Type="http://schemas.openxmlformats.org/officeDocument/2006/relationships/hyperlink" Target="https://sabacloud.deloitteresources.com/Saba/Web_spf/E103PRD0001/common/leclassview/dowbt-01091710" TargetMode="External"/><Relationship Id="rId70" Type="http://schemas.openxmlformats.org/officeDocument/2006/relationships/hyperlink" Target="https://americas.internal.deloitteonline.com/sites/elearning/Lists/Learning%20Catalog/DispForm.aspx?ID=116&amp;Source=https%3A%2F%2Famericas%2Einternal%2Edeloitteonline%2Ecom%2Fsites%2Felearning%2FSitePages%2FHome%2Easpx&amp;ContentTypeId=0x01007F53F7D1EC3E0042AA" TargetMode="External"/><Relationship Id="rId91" Type="http://schemas.openxmlformats.org/officeDocument/2006/relationships/hyperlink" Target="https://americas.internal.deloitteonline.com/sites/elearning/_layouts/15/listform.aspx?PageType=4&amp;ListId=%7B7DE2B298%2D7577%2D41E9%2DB1FA%2DFE7FEAC0744F%7D&amp;ID=491&amp;ContentTypeID=0x01007F53F7D1EC3E0042AA82EFCC2560E8D8" TargetMode="External"/><Relationship Id="rId145" Type="http://schemas.openxmlformats.org/officeDocument/2006/relationships/hyperlink" Target="https://sabacloud.deloitteresources.com/Saba/Web_spf/E103PRD0001/app/me/learningeventdetail/cours000000000751792;spf-url=common/ledetail/cours000000000751792?learnerId=emplo000000000003583&amp;calledFromCert=true&amp;context=user&amp;certId=curra000000000038248" TargetMode="External"/><Relationship Id="rId166" Type="http://schemas.openxmlformats.org/officeDocument/2006/relationships/hyperlink" Target="https://sabacloud.deloitteresources.com/Saba/Web_spf/E103PRD0001/common/ledetail/GL-AUD-0000307619" TargetMode="External"/><Relationship Id="rId187" Type="http://schemas.openxmlformats.org/officeDocument/2006/relationships/hyperlink" Target="https://audit.global.deloitteonline.com/sites/globalauditlearning/Lists/Delivery%20and%20Implementation%20list/DispForm.aspx?ID=48&amp;ContentTypeId=0x0100311192680CD4254DB96D0836C8B7E4A8" TargetMode="External"/><Relationship Id="rId1" Type="http://schemas.openxmlformats.org/officeDocument/2006/relationships/hyperlink" Target="https://sabacloud.deloitteresources.com/Saba/Web_spf/E103PRD0001/common/leclassview/dowbt-01343082" TargetMode="External"/><Relationship Id="rId212" Type="http://schemas.openxmlformats.org/officeDocument/2006/relationships/hyperlink" Target="https://audit.global.deloitteonline.com/sites/globalauditlearning/_layouts/15/listform.aspx?PageType=4&amp;ListId=%7BABDD8E6A%2D8507%2D4187%2D82D8%2D182480043451%7D&amp;ID=28&amp;ContentTypeID=0x0100311192680CD4254DB96D0836C8B7E4A8" TargetMode="External"/><Relationship Id="rId28" Type="http://schemas.openxmlformats.org/officeDocument/2006/relationships/hyperlink" Target="https://sabacloud.deloitteresources.com/Saba/Web_spf/E103PRD0001/common/ledetail/GLB4396" TargetMode="External"/><Relationship Id="rId49" Type="http://schemas.openxmlformats.org/officeDocument/2006/relationships/hyperlink" Target="https://americas.internal.deloitteonline.com/sites/elearning/Lists/Learning%20Catalog/DispForm.aspx?ID=88&amp;Source=https%3A%2F%2Famericas%2Einternal%2Edeloitteonline%2Ecom%2Fsites%2Felearning%2FSitePages%2FHome%2Easpx&amp;ContentTypeId=0x01007F53F7D1EC3E0042AA8" TargetMode="External"/><Relationship Id="rId114" Type="http://schemas.openxmlformats.org/officeDocument/2006/relationships/hyperlink" Target="https://americas.internal.deloitteonline.com/sites/elearning/Lists/Learning%20Catalog/DispForm.aspx?ID=320&amp;Source=https%3A%2F%2Famericas%2Einternal%2Edeloitteonline%2Ecom%2Fsites%2Felearning%2FSitePages%2FHome%2Easpx&amp;ContentTypeId=0x01007F53F7D1EC3E0042AA" TargetMode="External"/><Relationship Id="rId60" Type="http://schemas.openxmlformats.org/officeDocument/2006/relationships/hyperlink" Target="https://americas.internal.deloitteonline.com/sites/elearning/Lists/Learning%20Catalog/DispForm.aspx?ID=440&amp;Source=https%3A%2F%2Famericas%2Einternal%2Edeloitteonline%2Ecom%2Fsites%2Felearning%2FSitePages%2FHome%2Easpx&amp;ContentTypeId=0x01007F53F7D1EC3E0042AA" TargetMode="External"/><Relationship Id="rId81" Type="http://schemas.openxmlformats.org/officeDocument/2006/relationships/hyperlink" Target="https://americas.internal.deloitteonline.com/sites/elearning/Lists/Learning%20Catalog/DispForm.aspx?ID=473&amp;Source=https%3A%2F%2Famericas%2Einternal%2Edeloitteonline%2Ecom%2Fsites%2Felearning%2FSitePages%2FHome%2Easpx&amp;ContentTypeId=0x01007F53F7D1EC3E0042AA" TargetMode="External"/><Relationship Id="rId135" Type="http://schemas.openxmlformats.org/officeDocument/2006/relationships/hyperlink" Target="https://sabacloud.deloitteresources.com/Saba/Web_spf/E103PRD0001/common/ledetail/GL-AUD-0000257209" TargetMode="External"/><Relationship Id="rId156" Type="http://schemas.openxmlformats.org/officeDocument/2006/relationships/hyperlink" Target="https://sabacloud.deloitteresources.com/Saba/Web_spf/E103PRD0001/common/ledetail/GLB4949" TargetMode="External"/><Relationship Id="rId177" Type="http://schemas.openxmlformats.org/officeDocument/2006/relationships/hyperlink" Target="https://americas.internal.deloitteonline.com/sites/elearning/Lists/Learning%20Catalog/DispForm.aspx?ID=607&amp;ContentTypeId=0x01007F53F7D1EC3E0042AA82EFCC2560E8D8" TargetMode="External"/><Relationship Id="rId198" Type="http://schemas.openxmlformats.org/officeDocument/2006/relationships/hyperlink" Target="https://audit.global.deloitteonline.com/sites/globalauditlearning/_layouts/15/listform.aspx?PageType=4&amp;ListId=%7BABDD8E6A%2D8507%2D4187%2D82D8%2D182480043451%7D&amp;ID=25&amp;ContentTypeID=0x0100311192680CD4254DB96D0836C8B7E4A8" TargetMode="External"/><Relationship Id="rId202" Type="http://schemas.openxmlformats.org/officeDocument/2006/relationships/hyperlink" Target="https://audit.global.deloitteonline.com/sites/globalauditlearning/_layouts/15/listform.aspx?PageType=4&amp;ListId=%7BABDD8E6A%2D8507%2D4187%2D82D8%2D182480043451%7D&amp;ID=18&amp;ContentTypeID=0x0100311192680CD4254DB96D0836C8B7E4A8" TargetMode="External"/><Relationship Id="rId18" Type="http://schemas.openxmlformats.org/officeDocument/2006/relationships/hyperlink" Target="https://sabacloud.deloitteresources.com/Saba/Web_spf/E103PRD0001/common/leclassview/dowbt-00872552" TargetMode="External"/><Relationship Id="rId39" Type="http://schemas.openxmlformats.org/officeDocument/2006/relationships/hyperlink" Target="https://sabacloud.deloitteresources.com/Saba/Web_spf/E103PRD0001/common/learningeventdetail/curra000000000038248" TargetMode="External"/><Relationship Id="rId50" Type="http://schemas.openxmlformats.org/officeDocument/2006/relationships/hyperlink" Target="https://americas.internal.deloitteonline.com/sites/elearning/Lists/Learning%20Catalog/DispForm.aspx?ID=89&amp;Source=https%3A%2F%2Famericas%2Einternal%2Edeloitteonline%2Ecom%2Fsites%2Felearning%2FSitePages%2FHome%2Easpx&amp;ContentTypeId=0x01007F53F7D1EC3E0042AA8" TargetMode="External"/><Relationship Id="rId104" Type="http://schemas.openxmlformats.org/officeDocument/2006/relationships/hyperlink" Target="https://sabacloud.deloitteresources.com/Saba/Web_spf/E103PRD0001/common/leclassview/dowbt-0001745537" TargetMode="External"/><Relationship Id="rId125" Type="http://schemas.openxmlformats.org/officeDocument/2006/relationships/hyperlink" Target="https://sabacloud.deloitteresources.com/Saba/Web_spf/E103PRD0001/common/leclassview/dowbt-0001747994" TargetMode="External"/><Relationship Id="rId146" Type="http://schemas.openxmlformats.org/officeDocument/2006/relationships/hyperlink" Target="https://sabacloud.deloitteresources.com/Saba/Web_spf/E103PRD0001/app/me/learningeventdetail/cours000000000745857;spf-url=common/ledetail/cours000000000745857?learnerId=emplo000000000003583&amp;calledFromCert=true&amp;context=user&amp;certId=curra000000000038248" TargetMode="External"/><Relationship Id="rId167" Type="http://schemas.openxmlformats.org/officeDocument/2006/relationships/hyperlink" Target="https://americas.internal.deloitteonline.com/sites/elearning/Lists/Learning%20Catalog/DispForm.aspx?ID=601&amp;ContentTypeId=0x01007F53F7D1EC3E0042AA82EFCC2560E8D8" TargetMode="External"/><Relationship Id="rId188" Type="http://schemas.openxmlformats.org/officeDocument/2006/relationships/hyperlink" Target="https://audit.global.deloitteonline.com/sites/globalauditlearning/Lists/Delivery%20and%20Implementation%20list/DispForm.aspx?ID=49&amp;ContentTypeId=0x0100311192680CD4254DB96D0836C8B7E4A8" TargetMode="External"/><Relationship Id="rId71" Type="http://schemas.openxmlformats.org/officeDocument/2006/relationships/hyperlink" Target="https://americas.internal.deloitteonline.com/sites/elearning/Lists/Learning%20Catalog/DispForm.aspx?ID=117&amp;Source=https%3A%2F%2Famericas%2Einternal%2Edeloitteonline%2Ecom%2Fsites%2Felearning%2FSitePages%2FHome%2Easpx&amp;ContentTypeId=0x01007F53F7D1EC3E0042AA" TargetMode="External"/><Relationship Id="rId92" Type="http://schemas.openxmlformats.org/officeDocument/2006/relationships/hyperlink" Target="https://sabacloud.deloitteresources.com/Saba/Web_spf/E103PRD0001/common/leclassview/dowbt-01107564" TargetMode="External"/><Relationship Id="rId213" Type="http://schemas.openxmlformats.org/officeDocument/2006/relationships/hyperlink" Target="https://audit.global.deloitteonline.com/sites/globalauditlearning/_layouts/15/listform.aspx?PageType=4&amp;ListId=%7BABDD8E6A%2D8507%2D4187%2D82D8%2D182480043451%7D&amp;ID=1033&amp;ContentTypeID=0x0100311192680CD4254DB96D0836C8B7E4A8" TargetMode="External"/><Relationship Id="rId2" Type="http://schemas.openxmlformats.org/officeDocument/2006/relationships/hyperlink" Target="https://sabacloud.deloitteresources.com/Saba/Web_spf/E103PRD0001/common/leclassview/dowbt-00002552" TargetMode="External"/><Relationship Id="rId29" Type="http://schemas.openxmlformats.org/officeDocument/2006/relationships/hyperlink" Target="https://sabacloud.deloitteresources.com/Saba/Web_spf/E103PRD0001/common/ledetail/GLB4531" TargetMode="External"/><Relationship Id="rId40" Type="http://schemas.openxmlformats.org/officeDocument/2006/relationships/hyperlink" Target="https://americas.internal.deloitteonline.com/sites/elearning/Lists/Learning%20Catalog/DispForm.aspx?ID=320" TargetMode="External"/><Relationship Id="rId115" Type="http://schemas.openxmlformats.org/officeDocument/2006/relationships/hyperlink" Target="https://americas.internal.deloitteonline.com/sites/elearning/Lists/Learning%20Catalog/DispForm.aspx?ID=77&amp;Source=https%3A%2F%2Famericas%2Einternal%2Edeloitteonline%2Ecom%2Fsites%2Felearning%2FSitePages%2FHome%2Easpx&amp;ContentTypeId=0x01007F53F7D1EC3E0042AA8" TargetMode="External"/><Relationship Id="rId136" Type="http://schemas.openxmlformats.org/officeDocument/2006/relationships/hyperlink" Target="https://sabacloud.deloitteresources.com/Saba/Web_spf/E103PRD0001/common/ledetail/GL-AUD-0000257210" TargetMode="External"/><Relationship Id="rId157" Type="http://schemas.openxmlformats.org/officeDocument/2006/relationships/hyperlink" Target="https://americas.internal.deloitteonline.com/sites/elearning/Lists/Learning%20Catalog/DispForm.aspx?ID=499&amp;Source=https%3A%2F%2Famericas%2Einternal%2Edeloitteonline%2Ecom%2Fsites%2Felearning%2FSitePages%2FHome%2Easpx&amp;ContentTypeId=0x01007F53F7D1EC3E0042AA82EFCC2560E8D8" TargetMode="External"/><Relationship Id="rId178" Type="http://schemas.openxmlformats.org/officeDocument/2006/relationships/hyperlink" Target="https://americas.internal.deloitteonline.com/sites/elearning/Lists/Learning%20Catalog/DispForm.aspx?ID=606&amp;ContentTypeId=0x01007F53F7D1EC3E0042AA82EFCC2560E8D8" TargetMode="External"/><Relationship Id="rId61" Type="http://schemas.openxmlformats.org/officeDocument/2006/relationships/hyperlink" Target="https://americas.internal.deloitteonline.com/sites/elearning/Lists/Learning%20Catalog/DispForm.aspx?ID=106&amp;Source=https%3A%2F%2Famericas%2Einternal%2Edeloitteonline%2Ecom%2Fsites%2Felearning%2FSitePages%2FHome%2Easpx&amp;ContentTypeId=0x01007F53F7D1EC3E0042AA" TargetMode="External"/><Relationship Id="rId82" Type="http://schemas.openxmlformats.org/officeDocument/2006/relationships/hyperlink" Target="https://americas.internal.deloitteonline.com/sites/elearning/Lists/Learning%20Catalog/DispForm.aspx?ID=320" TargetMode="External"/><Relationship Id="rId199" Type="http://schemas.openxmlformats.org/officeDocument/2006/relationships/hyperlink" Target="https://audit.global.deloitteonline.com/sites/globalauditlearning/_layouts/15/listform.aspx?PageType=4&amp;ListId=%7BABDD8E6A%2D8507%2D4187%2D82D8%2D182480043451%7D&amp;ID=29&amp;ContentTypeID=0x0100311192680CD4254DB96D0836C8B7E4A8" TargetMode="External"/><Relationship Id="rId203" Type="http://schemas.openxmlformats.org/officeDocument/2006/relationships/hyperlink" Target="https://audit.global.deloitteonline.com/sites/globalauditlearning/_layouts/15/listform.aspx?PageType=4&amp;ListId=%7BABDD8E6A%2D8507%2D4187%2D82D8%2D182480043451%7D&amp;ID=30&amp;ContentTypeID=0x0100311192680CD4254DB96D0836C8B7E4A8" TargetMode="External"/><Relationship Id="rId19" Type="http://schemas.openxmlformats.org/officeDocument/2006/relationships/hyperlink" Target="https://sabacloud.deloitteresources.com/Saba/Web_spf/E103PRD0001/common/leclassview/dowbt-01085206"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sabacloud.deloitteresources.com/Saba/Web_spf/E103PRD0001/common/ledetail/GLAUDLN-291/latestversion" TargetMode="External"/><Relationship Id="rId13" Type="http://schemas.openxmlformats.org/officeDocument/2006/relationships/hyperlink" Target="https://sabacloud.deloitteresources.com/Saba/Web_spf/E103PRD0001/common/ledetail/GLAUDLN-297/latestversion" TargetMode="External"/><Relationship Id="rId18" Type="http://schemas.openxmlformats.org/officeDocument/2006/relationships/drawing" Target="../drawings/drawing4.xml"/><Relationship Id="rId3" Type="http://schemas.openxmlformats.org/officeDocument/2006/relationships/hyperlink" Target="https://sabacloud.deloitteresources.com/Saba/Web_spf/E103PRD0001/common/ledetail/cours000000000827948?context=user&amp;learnerId=emplo000000000807245" TargetMode="External"/><Relationship Id="rId7" Type="http://schemas.openxmlformats.org/officeDocument/2006/relationships/hyperlink" Target="https://sabacloud.deloitteresources.com/Saba/Web_spf/E103PRD0001/common/ledetail/USAUDLN-16" TargetMode="External"/><Relationship Id="rId12" Type="http://schemas.openxmlformats.org/officeDocument/2006/relationships/hyperlink" Target="https://sabacloud.deloitteresources.com/Saba/Web_spf/E103PRD0001/common/ledetail/GLAUDLN-301/latestversion" TargetMode="External"/><Relationship Id="rId17" Type="http://schemas.openxmlformats.org/officeDocument/2006/relationships/customProperty" Target="../customProperty4.bin"/><Relationship Id="rId2" Type="http://schemas.openxmlformats.org/officeDocument/2006/relationships/hyperlink" Target="https://sabacloud.deloitteresources.com/Saba/Web_spf/E103PRD0001/common/ledetail/cours000000000827364?context=user&amp;learnerId=emplo000000000807245" TargetMode="External"/><Relationship Id="rId16" Type="http://schemas.openxmlformats.org/officeDocument/2006/relationships/printerSettings" Target="../printerSettings/printerSettings4.bin"/><Relationship Id="rId1" Type="http://schemas.openxmlformats.org/officeDocument/2006/relationships/hyperlink" Target="https://sabacloud.deloitteresources.com/Saba/Web_spf/E103PRD0001/common/ledetail/GLAUD-59/latestversion" TargetMode="External"/><Relationship Id="rId6" Type="http://schemas.openxmlformats.org/officeDocument/2006/relationships/hyperlink" Target="https://sabacloud.deloitteresources.com/Saba/Web_spf/E103PRD0001/app/shared;spf-url=common%2Fledetail%2Fcours000000000686147%3Freturnurl%3Dcommon%2Fsearchresults%2FGLB3687%2FLEARNINGEVENT,OFFERINGTEMPLATE,CERTIFICATION,CURRICULUM,OFFERING,PACKAGE,LXPCONTENT%3FembeddedInTorque%3Dtrue" TargetMode="External"/><Relationship Id="rId11" Type="http://schemas.openxmlformats.org/officeDocument/2006/relationships/hyperlink" Target="https://sabacloud.deloitteresources.com/Saba/Web_spf/E103PRD0001/common/ledetail/GLAUDLN-296/latestversion" TargetMode="External"/><Relationship Id="rId5" Type="http://schemas.openxmlformats.org/officeDocument/2006/relationships/hyperlink" Target="https://sabacloud.deloitteresources.com/Saba/Web_spf/E103PRD0001/app/me/learningeventdetail;spf-url=common%2Fledetail%2Fcours000000000779105" TargetMode="External"/><Relationship Id="rId15" Type="http://schemas.openxmlformats.org/officeDocument/2006/relationships/hyperlink" Target="https://sabacloud.deloitteresources.com/Saba/Web_spf/E103PRD0001/common/ledetail/GLAUDLN-299/latestversion" TargetMode="External"/><Relationship Id="rId10" Type="http://schemas.openxmlformats.org/officeDocument/2006/relationships/hyperlink" Target="https://sabacloud.deloitteresources.com/Saba/Web_spf/E103PRD0001/common/ledetail/GLAUDLN-298/latestversion" TargetMode="External"/><Relationship Id="rId4" Type="http://schemas.openxmlformats.org/officeDocument/2006/relationships/hyperlink" Target="https://sabacloud.deloitteresources.com/Saba/Web_spf/E103PRD0001/app/shared;spf-url=common%2Fledetail%2Fcours000000000777409" TargetMode="External"/><Relationship Id="rId9" Type="http://schemas.openxmlformats.org/officeDocument/2006/relationships/hyperlink" Target="https://sabacloud.deloitteresources.com/Saba/Web_spf/E103PRD0001/common/ledetail/GLAUDLN-300/latestversion" TargetMode="External"/><Relationship Id="rId14" Type="http://schemas.openxmlformats.org/officeDocument/2006/relationships/hyperlink" Target="https://sabacloud.deloitteresources.com/Saba/Web_spf/E103PRD0001/common/ledetail/GLAUDLN-302/latestversion" TargetMode="External"/></Relationships>
</file>

<file path=xl/worksheets/_rels/sheet5.xml.rels><?xml version="1.0" encoding="UTF-8" standalone="yes"?>
<Relationships xmlns="http://schemas.openxmlformats.org/package/2006/relationships"><Relationship Id="rId117" Type="http://schemas.openxmlformats.org/officeDocument/2006/relationships/hyperlink" Target="https://www.brainshark.com/deloittegl/vu?pi=zI5zbfbK7zKjQyz0&amp;dm=1" TargetMode="External"/><Relationship Id="rId299" Type="http://schemas.openxmlformats.org/officeDocument/2006/relationships/hyperlink" Target="https://www.brainshark.com/1/player/deloittegl?pi=zIBzy1JxwzIbSPz0&amp;r3f1=&amp;fb=0" TargetMode="External"/><Relationship Id="rId21" Type="http://schemas.openxmlformats.org/officeDocument/2006/relationships/hyperlink" Target="https://www.brainshark.com/deloittegl/vu?pi=zHwz15gAgwz8LNez0" TargetMode="External"/><Relationship Id="rId63" Type="http://schemas.openxmlformats.org/officeDocument/2006/relationships/hyperlink" Target="https://americas.internal.deloitteonline.com/sites/elearning/_layouts/15/listform.aspx?PageType=4&amp;ListId=%7B7DE2B298%2D7577%2D41E9%2DB1FA%2DFE7FEAC0744F%7D&amp;ID=273&amp;ContentTypeID=0x01007F53F7D1EC3E0042AA82EFCC2560E8D8" TargetMode="External"/><Relationship Id="rId159" Type="http://schemas.openxmlformats.org/officeDocument/2006/relationships/hyperlink" Target="https://www.brainshark.com/deloittegl/vu?pi=zI8zeUkbtzP5Fhz0" TargetMode="External"/><Relationship Id="rId324" Type="http://schemas.openxmlformats.org/officeDocument/2006/relationships/hyperlink" Target="https://americas.internal.deloitteonline.com/sites/elearning/_layouts/15/listform.aspx?PageType=4&amp;ListId=%7B7DE2B298%2D7577%2D41E9%2DB1FA%2DFE7FEAC0744F%7D&amp;ID=570&amp;ContentTypeID=0x01007F53F7D1EC3E0042AA82EFCC2560E8D8" TargetMode="External"/><Relationship Id="rId366" Type="http://schemas.openxmlformats.org/officeDocument/2006/relationships/hyperlink" Target="https://resources.deloitte.com/sites/aa/learning/SiteAssets/TDW/QRG_-_File_Carryforward%20_and_Create_New_from_Existing_File_Nov21.pdf" TargetMode="External"/><Relationship Id="rId170" Type="http://schemas.openxmlformats.org/officeDocument/2006/relationships/hyperlink" Target="https://www.brainshark.com/deloittegl/vu?pi=zIPzoUYocz7kEiz0&amp;dm=1&amp;r3f1=&amp;fb=0" TargetMode="External"/><Relationship Id="rId226" Type="http://schemas.openxmlformats.org/officeDocument/2006/relationships/hyperlink" Target="https://www.brainshark.com/deloittegl/vu?pi=zG7zBqYc0zGf34z0" TargetMode="External"/><Relationship Id="rId268" Type="http://schemas.openxmlformats.org/officeDocument/2006/relationships/hyperlink" Target="https://www.brainshark.com/1/player/deloittegl?pi=zFSzS6yH9zXK41z0&amp;r3f1=&amp;fb=0" TargetMode="External"/><Relationship Id="rId32" Type="http://schemas.openxmlformats.org/officeDocument/2006/relationships/hyperlink" Target="https://becurious.edcast.eu/insights/ECL-770a3d41-8356-47a9-9268-58d436b46314" TargetMode="External"/><Relationship Id="rId74" Type="http://schemas.openxmlformats.org/officeDocument/2006/relationships/hyperlink" Target="https://americas.internal.deloitteonline.com/sites/elearning/_layouts/15/listform.aspx?PageType=4&amp;ListId=%7B7DE2B298%2D7577%2D41E9%2DB1FA%2DFE7FEAC0744F%7D&amp;ID=285&amp;ContentTypeID=0x01007F53F7D1EC3E0042AA82EFCC2560E8D8" TargetMode="External"/><Relationship Id="rId128" Type="http://schemas.openxmlformats.org/officeDocument/2006/relationships/hyperlink" Target="https://www.brainshark.com/deloittegl/vu?pi=zHhzPAwxazP5Fhz0" TargetMode="External"/><Relationship Id="rId335" Type="http://schemas.openxmlformats.org/officeDocument/2006/relationships/hyperlink" Target="https://audit.global.deloitteonline.com/aa/learning/SiteAssets/TDW/Quick_Reference_Guide_-_Content_Updates_in_Audit_Online_July20.pdf" TargetMode="External"/><Relationship Id="rId377" Type="http://schemas.openxmlformats.org/officeDocument/2006/relationships/hyperlink" Target="https://resources.deloitte.com/sites/aa/learning/SiteAssets/TDW/FAQs_-_Estimates_April20.pdf" TargetMode="External"/><Relationship Id="rId5" Type="http://schemas.openxmlformats.org/officeDocument/2006/relationships/hyperlink" Target="https://www.brainshark.com/deloittegl/vu?pi=zIZz3wYwxzLgXLz0" TargetMode="External"/><Relationship Id="rId181" Type="http://schemas.openxmlformats.org/officeDocument/2006/relationships/hyperlink" Target="https://americas.internal.deloitteonline.com/sites/elearning/_layouts/15/listform.aspx?PageType=4&amp;ListId=%7B7DE2B298%2D7577%2D41E9%2DB1FA%2DFE7FEAC0744F%7D&amp;ID=239&amp;ContentTypeID=0x01007F53F7D1EC3E0042AA82EFCC2560E8D8" TargetMode="External"/><Relationship Id="rId237" Type="http://schemas.openxmlformats.org/officeDocument/2006/relationships/hyperlink" Target="https://americas.internal.deloitteonline.com/sites/elearning/Lists/Learning%20Catalog/DispForm.aspx?ID=486&amp;Source=https%3A%2F%2Famericas%2Einternal%2Edeloitteonline%2Ecom%2Fsites%2Felearning%2FSitePages%2FHome%2Easpx&amp;ContentTypeId=0x01007F53F7D1EC3E0042AA" TargetMode="External"/><Relationship Id="rId279" Type="http://schemas.openxmlformats.org/officeDocument/2006/relationships/hyperlink" Target="https://www.brainshark.com/1/player/deloittegl?pi=zHMzf2Dr2zKjQyz0&amp;dm=1&amp;r3f1=&amp;fb=0" TargetMode="External"/><Relationship Id="rId43" Type="http://schemas.openxmlformats.org/officeDocument/2006/relationships/hyperlink" Target="https://americas.internal.deloitteonline.com/sites/elearning/_layouts/15/listform.aspx?PageType=4&amp;ListId=%7B7DE2B298%2D7577%2D41E9%2DB1FA%2DFE7FEAC0744F%7D&amp;ID=336&amp;ContentTypeID=0x01007F53F7D1EC3E0042AA82EFCC2560E8D8" TargetMode="External"/><Relationship Id="rId139" Type="http://schemas.openxmlformats.org/officeDocument/2006/relationships/hyperlink" Target="https://americas.internal.deloitteonline.com/sites/aadac/SitePages/AADAC.aspx" TargetMode="External"/><Relationship Id="rId290" Type="http://schemas.openxmlformats.org/officeDocument/2006/relationships/hyperlink" Target="https://americas.internal.deloitteonline.com/sites/elearning/Lists/Learning%20Catalog/DispForm.aspx?ID=263" TargetMode="External"/><Relationship Id="rId304" Type="http://schemas.openxmlformats.org/officeDocument/2006/relationships/hyperlink" Target="https://www.brainshark.com/deloittegl/vu?pi=zFWzn67fFzXK41z0&amp;r3f1=&amp;fb=0" TargetMode="External"/><Relationship Id="rId346" Type="http://schemas.openxmlformats.org/officeDocument/2006/relationships/hyperlink" Target="https://americas.internal.deloitteonline.com/sites/elearning/Lists/Learning%20Catalog/DispForm.aspx?ID=589&amp;Source=https%3A%2F%2Famericas%2Einternal%2Edeloitteonline%2Ecom%2Fsites%2Felearning%2FSitePages%2FHome%2Easpx&amp;ContentTypeId=0x01007F53F7D1EC3E0042AA82EFCC2560E8D8" TargetMode="External"/><Relationship Id="rId388" Type="http://schemas.openxmlformats.org/officeDocument/2006/relationships/hyperlink" Target="https://americas.internal.deloitteonline.com/sites/elearning/Lists/Learning%20Catalog/DispForm.aspx?ID=486&amp;Source=https%3A%2F%2Famericas%2Einternal%2Edeloitteonline%2Ecom%2Fsites%2Felearning%2FSitePages%2FHome%2Easpx&amp;ContentTypeId=0x01007F53F7D1EC3E0042AA" TargetMode="External"/><Relationship Id="rId85" Type="http://schemas.openxmlformats.org/officeDocument/2006/relationships/hyperlink" Target="https://americas.internal.deloitteonline.com/sites/elearning/_layouts/15/listform.aspx?PageType=4&amp;ListId=%7B7DE2B298%2D7577%2D41E9%2DB1FA%2DFE7FEAC0744F%7D&amp;ID=308&amp;ContentTypeID=0x01007F53F7D1EC3E0042AA82EFCC2560E8D8" TargetMode="External"/><Relationship Id="rId150" Type="http://schemas.openxmlformats.org/officeDocument/2006/relationships/hyperlink" Target="https://americas.internal.deloitteonline.com/sites/elearning/Lists/Learning%20Catalog/DispForm.aspx?ID=397&amp;Source=https%3A%2F%2Famericas%2Einternal%2Edeloitteonline%2Ecom%2Fsites%2Felearning%2FLists%2FLearning%2520Catalog%2FAllItems%2Easpx%23InplviewHash3" TargetMode="External"/><Relationship Id="rId192" Type="http://schemas.openxmlformats.org/officeDocument/2006/relationships/hyperlink" Target="https://americas.internal.deloitteonline.com/sites/elearning/_layouts/15/listform.aspx?PageType=4&amp;ListId=%7B7DE2B298%2D7577%2D41E9%2DB1FA%2DFE7FEAC0744F%7D&amp;ID=255&amp;ContentTypeID=0x01007F53F7D1EC3E0042AA82EFCC2560E8D8" TargetMode="External"/><Relationship Id="rId206" Type="http://schemas.openxmlformats.org/officeDocument/2006/relationships/hyperlink" Target="https://americas.internal.deloitteonline.com/sites/elearning/_layouts/15/listform.aspx?PageType=4&amp;ListId=%7B7DE2B298%2D7577%2D41E9%2DB1FA%2DFE7FEAC0744F%7D&amp;ID=349&amp;ContentTypeID=0x01007F53F7D1EC3E0042AA82EFCC2560E8D8" TargetMode="External"/><Relationship Id="rId248" Type="http://schemas.openxmlformats.org/officeDocument/2006/relationships/hyperlink" Target="https://www.brainshark.com/deloittegl/vu?pi=zHZzhFllSzP5Fhz0" TargetMode="External"/><Relationship Id="rId12" Type="http://schemas.openxmlformats.org/officeDocument/2006/relationships/hyperlink" Target="https://www.brainshark.com/deloittegl/vu?pi=zGozgvBU3z8LNez0" TargetMode="External"/><Relationship Id="rId108" Type="http://schemas.openxmlformats.org/officeDocument/2006/relationships/hyperlink" Target="https://www.brainshark.com/deloittegl/vu?pi=zIPzOaet7zKjQyz0&amp;dm=1" TargetMode="External"/><Relationship Id="rId315" Type="http://schemas.openxmlformats.org/officeDocument/2006/relationships/hyperlink" Target="https://www.brainshark.com/1/player/deloittegl?pi=zG1zGCOXhzGf34z0&amp;r3f1=&amp;fb=0" TargetMode="External"/><Relationship Id="rId357" Type="http://schemas.openxmlformats.org/officeDocument/2006/relationships/hyperlink" Target="https://www.brainshark.com/deloittegl/vu?pi=zJ4z17RqubzZImUz0" TargetMode="External"/><Relationship Id="rId54" Type="http://schemas.openxmlformats.org/officeDocument/2006/relationships/hyperlink" Target="https://americas.internal.deloitteonline.com/sites/elearning/_layouts/15/listform.aspx?PageType=4&amp;ListId=%7B7DE2B298%2D7577%2D41E9%2DB1FA%2DFE7FEAC0744F%7D&amp;ID=304&amp;ContentTypeID=0x01007F53F7D1EC3E0042AA82EFCC2560E8D8" TargetMode="External"/><Relationship Id="rId96" Type="http://schemas.openxmlformats.org/officeDocument/2006/relationships/hyperlink" Target="https://www.brainshark.com/deloittegl/vu?pi=zHKza6Kptz8LNez0" TargetMode="External"/><Relationship Id="rId161" Type="http://schemas.openxmlformats.org/officeDocument/2006/relationships/hyperlink" Target="https://americas.internal.deloitteonline.com/sites/elearning/Lists/Learning%20Catalog/DispForm.aspx?ID=450&amp;Source=https%3A%2F%2Famericas%2Einternal%2Edeloitteonline%2Ecom%2Fsites%2Felearning%2FSitePages%2FHome%2Easpx&amp;ContentTypeId=0x01007F53F7D1EC3E0042AA" TargetMode="External"/><Relationship Id="rId217" Type="http://schemas.openxmlformats.org/officeDocument/2006/relationships/hyperlink" Target="https://americas.internal.deloitteonline.com/sites/elearning/_layouts/15/listform.aspx?PageType=4&amp;ListId=%7B7DE2B298%2D7577%2D41E9%2DB1FA%2DFE7FEAC0744F%7D&amp;ID=379&amp;ContentTypeID=0x01007F53F7D1EC3E0042AA82EFCC2560E8D8" TargetMode="External"/><Relationship Id="rId259" Type="http://schemas.openxmlformats.org/officeDocument/2006/relationships/hyperlink" Target="https://americas.internal.deloitteonline.com/sites/elearning/_layouts/15/listform.aspx?PageType=4&amp;ListId=%7B7DE2B298%2D7577%2D41E9%2DB1FA%2DFE7FEAC0744F%7D&amp;ID=237&amp;ContentTypeID=0x01007F53F7D1EC3E0042AA82EFCC2560E8D8" TargetMode="External"/><Relationship Id="rId23" Type="http://schemas.openxmlformats.org/officeDocument/2006/relationships/hyperlink" Target="https://www.brainshark.com/deloittegl/vu?pi=zHjzsnb3iz8LNez0&amp;intk=621838028" TargetMode="External"/><Relationship Id="rId119" Type="http://schemas.openxmlformats.org/officeDocument/2006/relationships/hyperlink" Target="https://www.brainshark.com/deloittegl/vu?pi=zJnzsoxYbzKjQyz0&amp;dm=1" TargetMode="External"/><Relationship Id="rId270" Type="http://schemas.openxmlformats.org/officeDocument/2006/relationships/hyperlink" Target="https://www.brainshark.com/1/player/deloittegl?pi=zGYzbV6tdzXK41z0&amp;r3f1=&amp;fb=0" TargetMode="External"/><Relationship Id="rId326" Type="http://schemas.openxmlformats.org/officeDocument/2006/relationships/hyperlink" Target="https://americas.internal.deloitteonline.com/sites/elearning/_layouts/15/listform.aspx?PageType=4&amp;ListId=%7B7DE2B298%2D7577%2D41E9%2DB1FA%2DFE7FEAC0744F%7D&amp;ID=572&amp;ContentTypeID=0x01007F53F7D1EC3E0042AA82EFCC2560E8D8" TargetMode="External"/><Relationship Id="rId65" Type="http://schemas.openxmlformats.org/officeDocument/2006/relationships/hyperlink" Target="https://americas.internal.deloitteonline.com/sites/elearning/_layouts/15/listform.aspx?PageType=4&amp;ListId=%7B7DE2B298%2D7577%2D41E9%2DB1FA%2DFE7FEAC0744F%7D&amp;ID=275&amp;ContentTypeID=0x01007F53F7D1EC3E0042AA82EFCC2560E8D8" TargetMode="External"/><Relationship Id="rId130" Type="http://schemas.openxmlformats.org/officeDocument/2006/relationships/hyperlink" Target="https://americas.internal.deloitteonline.com/sites/elearning/Lists/Learning%20Catalog/DispForm.aspx?ID=320&amp;Source=https%3A%2F%2Famericas%2Einternal%2Edeloitteonline%2Ecom%2Fsites%2Felearning%2FSitePages%2FHome%2Easpx&amp;ContentTypeId=0x01007F53F7D1EC3E0042AA82EFCC2560E8D8" TargetMode="External"/><Relationship Id="rId368" Type="http://schemas.openxmlformats.org/officeDocument/2006/relationships/hyperlink" Target="https://americas.internal.deloitteonline.com/sites/elearning/Lists/Learning%20Catalog/DispForm.aspx?ID=193" TargetMode="External"/><Relationship Id="rId172" Type="http://schemas.openxmlformats.org/officeDocument/2006/relationships/hyperlink" Target="https://www.brainshark.com/deloittegl/vu?pi=zHyzQexXlzP5Fhz0" TargetMode="External"/><Relationship Id="rId228" Type="http://schemas.openxmlformats.org/officeDocument/2006/relationships/hyperlink" Target="https://www.brainshark.com/deloittegl/vu?pi=zGBzGuBVOzGf34z0" TargetMode="External"/><Relationship Id="rId281" Type="http://schemas.openxmlformats.org/officeDocument/2006/relationships/hyperlink" Target="https://www.brainshark.com/deloittegl/vu?pi=zGuzASgusz61EUz0&amp;r3f1=&amp;fb=0" TargetMode="External"/><Relationship Id="rId337" Type="http://schemas.openxmlformats.org/officeDocument/2006/relationships/hyperlink" Target="https://audit.global.deloitteonline.com/aa/learning/SiteAssets/TDW/QRC_GRA_Content_Updates_for_PPE_Debt_2020.pdf" TargetMode="External"/><Relationship Id="rId34" Type="http://schemas.openxmlformats.org/officeDocument/2006/relationships/hyperlink" Target="https://www.brainshark.com/deloittegl/vu?pi=zIHznebifzP5Fhz0" TargetMode="External"/><Relationship Id="rId76" Type="http://schemas.openxmlformats.org/officeDocument/2006/relationships/hyperlink" Target="https://americas.internal.deloitteonline.com/sites/elearning/_layouts/15/listform.aspx?PageType=4&amp;ListId=%7B7DE2B298%2D7577%2D41E9%2DB1FA%2DFE7FEAC0744F%7D&amp;ID=288&amp;ContentTypeID=0x01007F53F7D1EC3E0042AA82EFCC2560E8D8" TargetMode="External"/><Relationship Id="rId141" Type="http://schemas.openxmlformats.org/officeDocument/2006/relationships/hyperlink" Target="https://audit.deloitteresources.com/analytics/Pages/Home.aspx" TargetMode="External"/><Relationship Id="rId379" Type="http://schemas.openxmlformats.org/officeDocument/2006/relationships/hyperlink" Target="https://resources.deloitte.com/sites/aa/learning/SiteAssets/TDW/Quick_Reference_Card_-_Stand_Up_Meetings.pdf" TargetMode="External"/><Relationship Id="rId7" Type="http://schemas.openxmlformats.org/officeDocument/2006/relationships/hyperlink" Target="https://www.brainshark.com/deloittegl/vu?pi=zHMzj4GkXzLgXLz0" TargetMode="External"/><Relationship Id="rId183" Type="http://schemas.openxmlformats.org/officeDocument/2006/relationships/hyperlink" Target="https://americas.internal.deloitteonline.com/sites/elearning/_layouts/15/listform.aspx?PageType=4&amp;ListId=%7B7DE2B298%2D7577%2D41E9%2DB1FA%2DFE7FEAC0744F%7D&amp;ID=241&amp;ContentTypeID=0x01007F53F7D1EC3E0042AA82EFCC2560E8D8" TargetMode="External"/><Relationship Id="rId239" Type="http://schemas.openxmlformats.org/officeDocument/2006/relationships/hyperlink" Target="https://americas.internal.deloitteonline.com/sites/elearning/_layouts/15/listform.aspx?PageType=4&amp;ListId=%7B7DE2B298%2D7577%2D41E9%2DB1FA%2DFE7FEAC0744F%7D&amp;ID=293&amp;ContentTypeID=0x01007F53F7D1EC3E0042AA82EFCC2560E8D8" TargetMode="External"/><Relationship Id="rId390" Type="http://schemas.openxmlformats.org/officeDocument/2006/relationships/hyperlink" Target="https://becurious.edcast.eu/channel/audit-accounting-a-a" TargetMode="External"/><Relationship Id="rId250" Type="http://schemas.openxmlformats.org/officeDocument/2006/relationships/hyperlink" Target="https://americas.internal.deloitteonline.com/sites/CanadaAuditLC/OA/Documents/eLU/GRA_EMS_Online_3_2_Walkthrough/story.html" TargetMode="External"/><Relationship Id="rId292" Type="http://schemas.openxmlformats.org/officeDocument/2006/relationships/hyperlink" Target="https://www.brainshark.com/1/player/deloittegl?pi=zDqz7iT4z61EUz0&amp;r3f1=&amp;fb=0" TargetMode="External"/><Relationship Id="rId306" Type="http://schemas.openxmlformats.org/officeDocument/2006/relationships/hyperlink" Target="https://www.brainshark.com/deloittegl/vu?pi=zFHzAJ3P1zWiN3z0&amp;r3f1=&amp;fb=0" TargetMode="External"/><Relationship Id="rId45" Type="http://schemas.openxmlformats.org/officeDocument/2006/relationships/hyperlink" Target="https://americas.internal.deloitteonline.com/sites/elearning/_layouts/15/listform.aspx?PageType=4&amp;ListId=%7B7DE2B298%2D7577%2D41E9%2DB1FA%2DFE7FEAC0744F%7D&amp;ID=338&amp;ContentTypeID=0x01007F53F7D1EC3E0042AA82EFCC2560E8D8" TargetMode="External"/><Relationship Id="rId87" Type="http://schemas.openxmlformats.org/officeDocument/2006/relationships/hyperlink" Target="https://americas.internal.deloitteonline.com/sites/elearning/Lists/Learning%20Catalog/DispForm.aspx?ID=406&amp;Source=https%3A%2F%2Famericas%2Einternal%2Edeloitteonline%2Ecom%2Fsites%2Felearning%2FLists%2FLearning%2520Catalog%2FAllItems%2Easpx&amp;ContentTypeId=0" TargetMode="External"/><Relationship Id="rId110" Type="http://schemas.openxmlformats.org/officeDocument/2006/relationships/hyperlink" Target="https://www.brainshark.com/deloittegl/vu?pi=zHrznABIezKjQyz0&amp;dm=1" TargetMode="External"/><Relationship Id="rId348" Type="http://schemas.openxmlformats.org/officeDocument/2006/relationships/hyperlink" Target="https://americas.internal.deloitteonline.com/sites/elearning/Lists/Learning%20Catalog/DispForm.aspx?ID=335&amp;Source=https%3A%2F%2Famericas%2Einternal%2Edeloitteonline%2Ecom%2Fsites%2Felearning%2FSitePages%2FHome%2Easpx&amp;ContentTypeId=0x01007F53F7D1EC3E0042AA" TargetMode="External"/><Relationship Id="rId152" Type="http://schemas.openxmlformats.org/officeDocument/2006/relationships/hyperlink" Target="https://www.brainshark.com/deloittegl/vu?pi=zHVzEBbcezLgXLz0" TargetMode="External"/><Relationship Id="rId194" Type="http://schemas.openxmlformats.org/officeDocument/2006/relationships/hyperlink" Target="https://americas.internal.deloitteonline.com/sites/elearning/_layouts/15/listform.aspx?PageType=4&amp;ListId=%7B7DE2B298%2D7577%2D41E9%2DB1FA%2DFE7FEAC0744F%7D&amp;ID=317&amp;ContentTypeID=0x01007F53F7D1EC3E0042AA82EFCC2560E8D8" TargetMode="External"/><Relationship Id="rId208" Type="http://schemas.openxmlformats.org/officeDocument/2006/relationships/hyperlink" Target="https://americas.internal.deloitteonline.com/sites/elearning/_layouts/15/listform.aspx?PageType=4&amp;ListId=%7B7DE2B298%2D7577%2D41E9%2DB1FA%2DFE7FEAC0744F%7D&amp;ID=352&amp;ContentTypeID=0x01007F53F7D1EC3E0042AA82EFCC2560E8D8" TargetMode="External"/><Relationship Id="rId261" Type="http://schemas.openxmlformats.org/officeDocument/2006/relationships/hyperlink" Target="https://americas.internal.deloitteonline.com/sites/elearning/Lists/Learning%20Catalog/DispForm.aspx?ID=490&amp;Source=https%3A%2F%2Famericas%2Einternal%2Edeloitteonline%2Ecom%2Fsites%2Felearning%2FSitePages%2FHome%2Easpx&amp;ContentTypeId=0x01007F53F7D1EC3E0042AA" TargetMode="External"/><Relationship Id="rId14" Type="http://schemas.openxmlformats.org/officeDocument/2006/relationships/hyperlink" Target="https://www.brainshark.com/deloittegl/vu?pi=zGlz13C8oVz8LNez0" TargetMode="External"/><Relationship Id="rId56" Type="http://schemas.openxmlformats.org/officeDocument/2006/relationships/hyperlink" Target="https://americas.internal.deloitteonline.com/sites/elearning/_layouts/15/listform.aspx?PageType=4&amp;ListId=%7B7DE2B298%2D7577%2D41E9%2DB1FA%2DFE7FEAC0744F%7D&amp;ID=298&amp;ContentTypeID=0x01007F53F7D1EC3E0042AA82EFCC2560E8D8" TargetMode="External"/><Relationship Id="rId317" Type="http://schemas.openxmlformats.org/officeDocument/2006/relationships/hyperlink" Target="https://www.brainshark.com/1/player/deloittegl?pi=zGdz4c1Jqz7kEiz0&amp;r3f1=&amp;fb=0" TargetMode="External"/><Relationship Id="rId359" Type="http://schemas.openxmlformats.org/officeDocument/2006/relationships/hyperlink" Target="https://audit.global.deloitteonline.com/sites/AppData/Local/Microsoft/Windows/INetCache/Lists/Delivery%20and%20Implementation%20list/DispForm.aspx?ID=1070&amp;Source=https%3A%2F%2Faudit%2Eglobal%2Edeloitteonline%2Ecom%2Fsites%2Fglobalauditlearning%2FLists%2FDelivery%2520and%2520Implementation%2520list%2FAllItems%2Easpx%3FContentTypeId%3D0x0100311192680CD4254DB96D0836C8B7E4A8&amp;ContentTypeId=0x0100311192680CD4254DB96D0836C8B7E4A8" TargetMode="External"/><Relationship Id="rId98" Type="http://schemas.openxmlformats.org/officeDocument/2006/relationships/hyperlink" Target="https://www.brainshark.com/deloittegl/vu?pi=zIYzxrFkvz8LNez0" TargetMode="External"/><Relationship Id="rId121" Type="http://schemas.openxmlformats.org/officeDocument/2006/relationships/hyperlink" Target="https://www.brainshark.com/deloittegl/vu?pi=zHszpgH9HzKjQyz0&amp;dm=1" TargetMode="External"/><Relationship Id="rId163" Type="http://schemas.openxmlformats.org/officeDocument/2006/relationships/hyperlink" Target="https://americas.internal.deloitteonline.com/sites/elearning/Lists/Learning%20Catalog/DispForm.aspx?ID=360&amp;ContentTypeId=0x01007F53F7D1EC3E0042AA82EFCC2560E8D8" TargetMode="External"/><Relationship Id="rId219" Type="http://schemas.openxmlformats.org/officeDocument/2006/relationships/hyperlink" Target="https://americas.internal.deloitteonline.com/sites/elearning/Lists/Learning%20Catalog/DispForm.aspx?ID=430&amp;Source=https%3A%2F%2Famericas%2Einternal%2Edeloitteonline%2Ecom%2Fsites%2Felearning%2FLists%2FLearning%2520Catalog%2FAllItems%2Easpx&amp;ContentTypeId=0" TargetMode="External"/><Relationship Id="rId370" Type="http://schemas.openxmlformats.org/officeDocument/2006/relationships/hyperlink" Target="https://resources.deloitte.com/sites/aa/learning/SiteAssets/TDW/Quick_Reference_Card_-_Completing_the_Guide_Risk_Assessment_Oct21.pdf" TargetMode="External"/><Relationship Id="rId230" Type="http://schemas.openxmlformats.org/officeDocument/2006/relationships/hyperlink" Target="https://www.brainshark.com/deloittegl/vu?pi=zGezPmcZFzGf34z0" TargetMode="External"/><Relationship Id="rId25" Type="http://schemas.openxmlformats.org/officeDocument/2006/relationships/hyperlink" Target="https://www.brainshark.com/deloittegl/vu?pi=zGJzr0F6jz8LNez0&amp;intk=803857195" TargetMode="External"/><Relationship Id="rId67" Type="http://schemas.openxmlformats.org/officeDocument/2006/relationships/hyperlink" Target="https://americas.internal.deloitteonline.com/sites/elearning/_layouts/15/listform.aspx?PageType=4&amp;ListId=%7B7DE2B298%2D7577%2D41E9%2DB1FA%2DFE7FEAC0744F%7D&amp;ID=277&amp;ContentTypeID=0x01007F53F7D1EC3E0042AA82EFCC2560E8D8" TargetMode="External"/><Relationship Id="rId272" Type="http://schemas.openxmlformats.org/officeDocument/2006/relationships/hyperlink" Target="https://www.brainshark.com/1/player/deloittegl?pi=zFFzYKN5OzXK41z0&amp;r3f1=&amp;fb=0" TargetMode="External"/><Relationship Id="rId328" Type="http://schemas.openxmlformats.org/officeDocument/2006/relationships/hyperlink" Target="https://americas.internal.deloitteonline.com/sites/elearning/_layouts/15/listform.aspx?PageType=4&amp;ListId=%7B7DE2B298%2D7577%2D41E9%2DB1FA%2DFE7FEAC0744F%7D&amp;ID=575&amp;ContentTypeID=0x01007F53F7D1EC3E0042AA82EFCC2560E8D8" TargetMode="External"/><Relationship Id="rId132" Type="http://schemas.openxmlformats.org/officeDocument/2006/relationships/hyperlink" Target="https://americas.internal.deloitteonline.com/sites/elearning/Lists/Learning%20Catalog/DispForm.aspx?ID=320&amp;Source=https%3A%2F%2Famericas%2Einternal%2Edeloitteonline%2Ecom%2Fsites%2Felearning%2FSitePages%2FHome%2Easpx&amp;ContentTypeId=0x01007F53F7D1EC3E0042AA82EFCC2560E8D8" TargetMode="External"/><Relationship Id="rId174" Type="http://schemas.openxmlformats.org/officeDocument/2006/relationships/hyperlink" Target="https://americas.internal.deloitteonline.com/sites/elearning/_layouts/15/listform.aspx?PageType=4&amp;ListId=%7B7DE2B298%2D7577%2D41E9%2DB1FA%2DFE7FEAC0744F%7D&amp;ID=480&amp;ContentTypeID=0x01007F53F7D1EC3E0042AA82EFCC2560E8D8" TargetMode="External"/><Relationship Id="rId381" Type="http://schemas.openxmlformats.org/officeDocument/2006/relationships/hyperlink" Target="https://resources.deloitte.com/sites/aa/learning/SiteAssets/TDW/Quick_Reference_Card-Delegation.pdf" TargetMode="External"/><Relationship Id="rId241" Type="http://schemas.openxmlformats.org/officeDocument/2006/relationships/hyperlink" Target="https://www.brainshark.com/deloittegl/vu?pi=zIIzxDfoWz7kEiz0" TargetMode="External"/><Relationship Id="rId36" Type="http://schemas.openxmlformats.org/officeDocument/2006/relationships/hyperlink" Target="https://americas.internal.deloitteonline.com/sites/elearning/Lists/Learning%20Catalog/DispForm.aspx?ID=324&amp;Source=https%3A%2F%2Famericas%2Einternal%2Edeloitteonline%2Ecom%2Fsites%2Felearning%2FSitePages%2FHome%2Easpx&amp;ContentTypeId=0x01007F53F7D1EC3E0042AA" TargetMode="External"/><Relationship Id="rId283" Type="http://schemas.openxmlformats.org/officeDocument/2006/relationships/hyperlink" Target="https://www.brainshark.com/deloittegl/vu?pi=zGhzAxhkJz61EUz0" TargetMode="External"/><Relationship Id="rId339" Type="http://schemas.openxmlformats.org/officeDocument/2006/relationships/hyperlink" Target="https://www.brainshark.com/deloittegl/radc" TargetMode="External"/><Relationship Id="rId78" Type="http://schemas.openxmlformats.org/officeDocument/2006/relationships/hyperlink" Target="https://americas.internal.deloitteonline.com/sites/elearning/_layouts/15/listform.aspx?PageType=4&amp;ListId=%7B7DE2B298%2D7577%2D41E9%2DB1FA%2DFE7FEAC0744F%7D&amp;ID=290&amp;ContentTypeID=0x01007F53F7D1EC3E0042AA82EFCC2560E8D8" TargetMode="External"/><Relationship Id="rId101" Type="http://schemas.openxmlformats.org/officeDocument/2006/relationships/hyperlink" Target="https://www.brainshark.com/deloittegl/vu?pi=zHszKBoVhzZImUz0&amp;intk=835679765&amp;nodesktopflash=1" TargetMode="External"/><Relationship Id="rId143" Type="http://schemas.openxmlformats.org/officeDocument/2006/relationships/hyperlink" Target="https://www.brainshark.com/deloittegl/vu?pi=431651562&amp;r3f1=&amp;fb=1" TargetMode="External"/><Relationship Id="rId185" Type="http://schemas.openxmlformats.org/officeDocument/2006/relationships/hyperlink" Target="https://americas.internal.deloitteonline.com/sites/elearning/_layouts/15/listform.aspx?PageType=4&amp;ListId=%7B7DE2B298%2D7577%2D41E9%2DB1FA%2DFE7FEAC0744F%7D&amp;ID=243&amp;ContentTypeID=0x01007F53F7D1EC3E0042AA82EFCC2560E8D8" TargetMode="External"/><Relationship Id="rId350" Type="http://schemas.openxmlformats.org/officeDocument/2006/relationships/hyperlink" Target="https://americas.internal.deloitteonline.com/sites/elearning/_layouts/15/listform.aspx?PageType=4&amp;ListId=%7B7DE2B298%2D7577%2D41E9%2DB1FA%2DFE7FEAC0744F%7D&amp;ID=326&amp;ContentTypeID=0x01007F53F7D1EC3E0042AA82EFCC2560E8D8" TargetMode="External"/><Relationship Id="rId9" Type="http://schemas.openxmlformats.org/officeDocument/2006/relationships/hyperlink" Target="https://www.brainshark.com/deloittegl/vu?pi=zF6zKDCLzLgXLz0" TargetMode="External"/><Relationship Id="rId210" Type="http://schemas.openxmlformats.org/officeDocument/2006/relationships/hyperlink" Target="https://americas.internal.deloitteonline.com/sites/elearning/Lists/Learning%20Catalog/DispForm.aspx?ID=376&amp;Source=https%3A%2F%2Famericas%2Einternal%2Edeloitteonline%2Ecom%2Fsites%2Felearning%2FSitePages%2FHome%2Easpx%23InplviewHash2f5b703c%2Dd1f3%2D43ba%252" TargetMode="External"/><Relationship Id="rId392" Type="http://schemas.openxmlformats.org/officeDocument/2006/relationships/hyperlink" Target="https://www.brainshark.com/deloittegl/vu?pi=zGnzU52nczUDiNz0" TargetMode="External"/><Relationship Id="rId252" Type="http://schemas.openxmlformats.org/officeDocument/2006/relationships/hyperlink" Target="https://www.brainshark.com/deloittegl/vu?pi=zI1z11ixIhzP5Fhz0" TargetMode="External"/><Relationship Id="rId294" Type="http://schemas.openxmlformats.org/officeDocument/2006/relationships/hyperlink" Target="https://www.brainshark.com/1/player/deloittegl?pi=zFXz103W9kz61EUz0&amp;r3f1=&amp;fb=0" TargetMode="External"/><Relationship Id="rId308" Type="http://schemas.openxmlformats.org/officeDocument/2006/relationships/hyperlink" Target="https://www.brainshark.com/deloittegl/vu?pi=zHbziXyKHzWiN3z0&amp;r3f1=&amp;fb=0" TargetMode="External"/><Relationship Id="rId47" Type="http://schemas.openxmlformats.org/officeDocument/2006/relationships/hyperlink" Target="https://americas.internal.deloitteonline.com/sites/elearning/_layouts/15/listform.aspx?PageType=4&amp;ListId=%7B7DE2B298%2D7577%2D41E9%2DB1FA%2DFE7FEAC0744F%7D&amp;ID=295&amp;ContentTypeID=0x01007F53F7D1EC3E0042AA82EFCC2560E8D8" TargetMode="External"/><Relationship Id="rId89" Type="http://schemas.openxmlformats.org/officeDocument/2006/relationships/hyperlink" Target="https://www.brainshark.com/deloittegl/vu?pi=zG4zC33XXzLgXLz0" TargetMode="External"/><Relationship Id="rId112" Type="http://schemas.openxmlformats.org/officeDocument/2006/relationships/hyperlink" Target="https://www.brainshark.com/deloittegl/vu?pi=zJ6zojoq1zKjQyz0&amp;dm=1" TargetMode="External"/><Relationship Id="rId154" Type="http://schemas.openxmlformats.org/officeDocument/2006/relationships/hyperlink" Target="https://americas.internal.deloitteonline.com/sites/elearning/Lists/Learning%20Catalog/DispForm.aspx?ID=366&amp;Source=https%3A%2F%2Famericas%2Einternal%2Edeloitteonline%2Ecom%2Fsites%2Felearning%2FSitePages%2FHome%2Easpx&amp;ContentTypeId=0x01007F53F7D1EC3E0042AA82EFCC2560E8D8" TargetMode="External"/><Relationship Id="rId361" Type="http://schemas.openxmlformats.org/officeDocument/2006/relationships/hyperlink" Target="https://www.brainshark.com/deloittegl/vu?pi=zHpz11VgqUz8LNez0" TargetMode="External"/><Relationship Id="rId196" Type="http://schemas.openxmlformats.org/officeDocument/2006/relationships/hyperlink" Target="https://americas.internal.deloitteonline.com/sites/elearning/_layouts/15/listform.aspx?PageType=4&amp;ListId=%7B7DE2B298%2D7577%2D41E9%2DB1FA%2DFE7FEAC0744F%7D&amp;ID=318&amp;ContentTypeID=0x01007F53F7D1EC3E0042AA82EFCC2560E8D8" TargetMode="External"/><Relationship Id="rId16" Type="http://schemas.openxmlformats.org/officeDocument/2006/relationships/hyperlink" Target="https://www.brainshark.com/deloittegl/vu?pi=zGtzYBTTiz8LNez0" TargetMode="External"/><Relationship Id="rId221" Type="http://schemas.openxmlformats.org/officeDocument/2006/relationships/hyperlink" Target="https://americas.internal.deloitteonline.com/sites/elearning/Lists/Learning%20Catalog/DispForm.aspx?ID=444&amp;Source=https%3A%2F%2Famericas%2Einternal%2Edeloitteonline%2Ecom%2Fsites%2Felearning%2FSitePages%2FHome%2Easpx&amp;ContentTypeId=0x01007F53F7D1EC3E0042AA" TargetMode="External"/><Relationship Id="rId263" Type="http://schemas.openxmlformats.org/officeDocument/2006/relationships/hyperlink" Target="https://becurious.edcast.eu/journey/global-audit-and-assurance-experienced-assistant-learni" TargetMode="External"/><Relationship Id="rId319" Type="http://schemas.openxmlformats.org/officeDocument/2006/relationships/hyperlink" Target="https://www.brainshark.com/deloittegl/vu?pi=zHMzmEPu8z7kEiz0" TargetMode="External"/><Relationship Id="rId37" Type="http://schemas.openxmlformats.org/officeDocument/2006/relationships/hyperlink" Target="https://americas.internal.deloitteonline.com/sites/elearning/_layouts/15/listform.aspx?PageType=4&amp;ListId=%7B7DE2B298%2D7577%2D41E9%2DB1FA%2DFE7FEAC0744F%7D&amp;ID=325&amp;ContentTypeID=0x01007F53F7D1EC3E0042AA82EFCC2560E8D8" TargetMode="External"/><Relationship Id="rId58" Type="http://schemas.openxmlformats.org/officeDocument/2006/relationships/hyperlink" Target="https://americas.internal.deloitteonline.com/sites/elearning/_layouts/15/listform.aspx?PageType=4&amp;ListId=%7B7DE2B298%2D7577%2D41E9%2DB1FA%2DFE7FEAC0744F%7D&amp;ID=267&amp;ContentTypeID=0x01007F53F7D1EC3E0042AA82EFCC2560E8D8" TargetMode="External"/><Relationship Id="rId79" Type="http://schemas.openxmlformats.org/officeDocument/2006/relationships/hyperlink" Target="https://americas.internal.deloitteonline.com/sites/elearning/_layouts/15/listform.aspx?PageType=4&amp;ListId=%7B7DE2B298%2D7577%2D41E9%2DB1FA%2DFE7FEAC0744F%7D&amp;ID=292&amp;ContentTypeID=0x01007F53F7D1EC3E0042AA82EFCC2560E8D8" TargetMode="External"/><Relationship Id="rId102" Type="http://schemas.openxmlformats.org/officeDocument/2006/relationships/hyperlink" Target="https://www.brainshark.com/deloittegl/vu?pi=zHZz10x2fDzLgXLz0" TargetMode="External"/><Relationship Id="rId123" Type="http://schemas.openxmlformats.org/officeDocument/2006/relationships/hyperlink" Target="https://www.brainshark.com/deloittegl/vu?pi=zIBz111UZpzKjQyz0&amp;dm=1" TargetMode="External"/><Relationship Id="rId144" Type="http://schemas.openxmlformats.org/officeDocument/2006/relationships/hyperlink" Target="https://cognia.deloitteresources.com/?solution=0901ff8181cb8c66" TargetMode="External"/><Relationship Id="rId330" Type="http://schemas.openxmlformats.org/officeDocument/2006/relationships/hyperlink" Target="https://www.brainshark.com/deloittegl/vu?pi=zHDz9q6mvzP5Fhz0" TargetMode="External"/><Relationship Id="rId90" Type="http://schemas.openxmlformats.org/officeDocument/2006/relationships/hyperlink" Target="https://www.brainshark.com/deloittegl/vu?pi=zGqz12Om73zLgXLz0" TargetMode="External"/><Relationship Id="rId165" Type="http://schemas.openxmlformats.org/officeDocument/2006/relationships/hyperlink" Target="https://www.brainshark.com/deloittegl/vu?pi=zH3zDfw2fzP5Fhz0" TargetMode="External"/><Relationship Id="rId186" Type="http://schemas.openxmlformats.org/officeDocument/2006/relationships/hyperlink" Target="https://americas.internal.deloitteonline.com/sites/elearning/_layouts/15/listform.aspx?PageType=4&amp;ListId=%7B7DE2B298%2D7577%2D41E9%2DB1FA%2DFE7FEAC0744F%7D&amp;ID=247&amp;ContentTypeID=0x01007F53F7D1EC3E0042AA82EFCC2560E8D8" TargetMode="External"/><Relationship Id="rId351" Type="http://schemas.openxmlformats.org/officeDocument/2006/relationships/hyperlink" Target="https://www.brainshark.com/deloittegl/vu?pi=zIGznUjpbz8LNez0" TargetMode="External"/><Relationship Id="rId372" Type="http://schemas.openxmlformats.org/officeDocument/2006/relationships/hyperlink" Target="https://resources.deloitte.com/sites/aa/learning/Documents/Quick%20Reference%20Card%20-%20How%20to%20deal%20with%20manual%20documents.pdf" TargetMode="External"/><Relationship Id="rId393" Type="http://schemas.openxmlformats.org/officeDocument/2006/relationships/hyperlink" Target="https://www.brainshark.com/deloittegl/vu?pi=zH9zepGDBzUDiNz0" TargetMode="External"/><Relationship Id="rId211" Type="http://schemas.openxmlformats.org/officeDocument/2006/relationships/hyperlink" Target="https://americas.internal.deloitteonline.com/sites/elearning/Lists/Learning%20Catalog/DispForm.aspx?ID=377&amp;Source=https%3A%2F%2Famericas%2Einternal%2Edeloitteonline%2Ecom%2Fsites%2Felearning%2FSitePages%2FHome%2Easpx%23InplviewHash2f5b703c%2Dd1f3%2D43ba%252" TargetMode="External"/><Relationship Id="rId232" Type="http://schemas.openxmlformats.org/officeDocument/2006/relationships/hyperlink" Target="https://www.brainshark.com/deloittegl/vu?pi=zFfzIJo2PzGf34z0" TargetMode="External"/><Relationship Id="rId253" Type="http://schemas.openxmlformats.org/officeDocument/2006/relationships/hyperlink" Target="https://americas.internal.deloitteonline.com/sites/elearning/Lists/Learning%20Catalog/DispForm.aspx?ID=497&amp;Source=https%3A%2F%2Famericas%2Einternal%2Edeloitteonline%2Ecom%2Fsites%2Felearning%2FSitePages%2FHome%2Easpx&amp;ContentTypeId=0x01007F53F7D1EC3E0042AA82EFCC2560E8D8" TargetMode="External"/><Relationship Id="rId274" Type="http://schemas.openxmlformats.org/officeDocument/2006/relationships/hyperlink" Target="https://www.brainshark.com/1/player/deloittegl?pi=zH7zMGn87zKjQyz0&amp;r3f1=&amp;fb=0" TargetMode="External"/><Relationship Id="rId295" Type="http://schemas.openxmlformats.org/officeDocument/2006/relationships/hyperlink" Target="https://www.brainshark.com/1/player/deloittegl?pi=zGXzJOicgz61EUz0&amp;r3f1=&amp;fb=0" TargetMode="External"/><Relationship Id="rId309" Type="http://schemas.openxmlformats.org/officeDocument/2006/relationships/hyperlink" Target="https://www.brainshark.com/deloittegl/vu?pi=zHqzLpoYXzWiN3z0&amp;r3f1=&amp;fb=0" TargetMode="External"/><Relationship Id="rId27" Type="http://schemas.openxmlformats.org/officeDocument/2006/relationships/hyperlink" Target="https://www.brainshark.com/deloittegl/vu?pi=zIXzpTbvxzP5Fhz0" TargetMode="External"/><Relationship Id="rId48" Type="http://schemas.openxmlformats.org/officeDocument/2006/relationships/hyperlink" Target="https://americas.internal.deloitteonline.com/sites/elearning/_layouts/15/listform.aspx?PageType=4&amp;ListId=%7B7DE2B298%2D7577%2D41E9%2DB1FA%2DFE7FEAC0744F%7D&amp;ID=296&amp;ContentTypeID=0x01007F53F7D1EC3E0042AA82EFCC2560E8D8" TargetMode="External"/><Relationship Id="rId69" Type="http://schemas.openxmlformats.org/officeDocument/2006/relationships/hyperlink" Target="https://americas.internal.deloitteonline.com/sites/elearning/_layouts/15/listform.aspx?PageType=4&amp;ListId=%7B7DE2B298%2D7577%2D41E9%2DB1FA%2DFE7FEAC0744F%7D&amp;ID=280&amp;ContentTypeID=0x01007F53F7D1EC3E0042AA82EFCC2560E8D8" TargetMode="External"/><Relationship Id="rId113" Type="http://schemas.openxmlformats.org/officeDocument/2006/relationships/hyperlink" Target="https://www.brainshark.com/deloittegl/vu?pi=zIdzbqi1azKjQyz0&amp;dm=1" TargetMode="External"/><Relationship Id="rId134" Type="http://schemas.openxmlformats.org/officeDocument/2006/relationships/hyperlink" Target="https://cognia.deloitteresources.com/" TargetMode="External"/><Relationship Id="rId320" Type="http://schemas.openxmlformats.org/officeDocument/2006/relationships/hyperlink" Target="https://americas.internal.deloitteonline.com/sites/elearning/Lists/Learning%20Catalog/DispForm.aspx?ID=547&amp;Source=https%3A%2F%2Famericas%2Einternal%2Edeloitteonline%2Ecom%2Fsites%2Felearning%2FSitePages%2FHome%2Easpx&amp;ContentTypeId=0x01007F53F7D1EC3E0042AA82EFCC2560E8D8" TargetMode="External"/><Relationship Id="rId80" Type="http://schemas.openxmlformats.org/officeDocument/2006/relationships/hyperlink" Target="https://americas.internal.deloitteonline.com/sites/elearning/_layouts/15/listform.aspx?PageType=4&amp;ListId=%7B7DE2B298%2D7577%2D41E9%2DB1FA%2DFE7FEAC0744F%7D&amp;ID=269&amp;ContentTypeID=0x01007F53F7D1EC3E0042AA82EFCC2560E8D8" TargetMode="External"/><Relationship Id="rId155" Type="http://schemas.openxmlformats.org/officeDocument/2006/relationships/hyperlink" Target="https://www.brainshark.com/deloittegl/vu?pi=zFbzn9O38zP5Fhz0" TargetMode="External"/><Relationship Id="rId176" Type="http://schemas.openxmlformats.org/officeDocument/2006/relationships/hyperlink" Target="https://americas.internal.deloitteonline.com/sites/elearning/_layouts/15/listform.aspx?PageType=4&amp;ListId=%7B7DE2B298%2D7577%2D41E9%2DB1FA%2DFE7FEAC0744F%7D&amp;ID=219&amp;ContentTypeID=0x01007F53F7D1EC3E0042AA82EFCC2560E8D8" TargetMode="External"/><Relationship Id="rId197" Type="http://schemas.openxmlformats.org/officeDocument/2006/relationships/hyperlink" Target="https://americas.internal.deloitteonline.com/sites/elearning/_layouts/15/listform.aspx?PageType=4&amp;ListId=%7B7DE2B298%2D7577%2D41E9%2DB1FA%2DFE7FEAC0744F%7D&amp;ID=251&amp;ContentTypeID=0x01007F53F7D1EC3E0042AA82EFCC2560E8D8" TargetMode="External"/><Relationship Id="rId341" Type="http://schemas.openxmlformats.org/officeDocument/2006/relationships/hyperlink" Target="https://becurious.edcast.eu/insights/ECL-62cfda95-31ba-4f98-bd3b-c11aabdb0c06" TargetMode="External"/><Relationship Id="rId362" Type="http://schemas.openxmlformats.org/officeDocument/2006/relationships/hyperlink" Target="https://resources.deloitte.com/sites/aa/learning/SiteAssets/TDW/RADC_FAQs_Apr20.pdf" TargetMode="External"/><Relationship Id="rId383" Type="http://schemas.openxmlformats.org/officeDocument/2006/relationships/hyperlink" Target="https://resources.deloitte.com/sites/aa/learning/SiteAssets/TDW/Debrief_Meeting_Placemat.pdf" TargetMode="External"/><Relationship Id="rId201" Type="http://schemas.openxmlformats.org/officeDocument/2006/relationships/hyperlink" Target="https://americas.internal.deloitteonline.com/sites/elearning/_layouts/15/listform.aspx?PageType=4&amp;ListId=%7B7DE2B298%2D7577%2D41E9%2DB1FA%2DFE7FEAC0744F%7D&amp;ID=344&amp;ContentTypeID=0x01007F53F7D1EC3E0042AA82EFCC2560E8D8" TargetMode="External"/><Relationship Id="rId222" Type="http://schemas.openxmlformats.org/officeDocument/2006/relationships/hyperlink" Target="https://americas.internal.deloitteonline.com/sites/elearning/Lists/Learning%20Catalog/DispForm.aspx?ID=445&amp;Source=https%3A%2F%2Famericas%2Einternal%2Edeloitteonline%2Ecom%2Fsites%2Felearning%2FSitePages%2FHome%2Easpx&amp;ContentTypeId=0x01007F53F7D1EC3E0042AA" TargetMode="External"/><Relationship Id="rId243" Type="http://schemas.openxmlformats.org/officeDocument/2006/relationships/hyperlink" Target="https://americas.internal.deloitteonline.com/sites/elearning/_layouts/15/listform.aspx?PageType=4&amp;ListId=%7B7DE2B298%2D7577%2D41E9%2DB1FA%2DFE7FEAC0744F%7D&amp;ID=489&amp;ContentTypeID=0x01007F53F7D1EC3E0042AA82EFCC2560E8D8" TargetMode="External"/><Relationship Id="rId264" Type="http://schemas.openxmlformats.org/officeDocument/2006/relationships/hyperlink" Target="https://www.brainshark.com/1/player/deloittegl?pi=zJ5zSyBpkzKjQyz0&amp;r3f1=&amp;fb=0" TargetMode="External"/><Relationship Id="rId285" Type="http://schemas.openxmlformats.org/officeDocument/2006/relationships/hyperlink" Target="https://www.brainshark.com/1/player/deloittegl?pi=zGIzJRs9uz61EUz0&amp;r3f1=&amp;fb=0" TargetMode="External"/><Relationship Id="rId17" Type="http://schemas.openxmlformats.org/officeDocument/2006/relationships/hyperlink" Target="https://www.brainshark.com/deloittegl/vu?pi=zGnzhdMBKz8LNez0" TargetMode="External"/><Relationship Id="rId38" Type="http://schemas.openxmlformats.org/officeDocument/2006/relationships/hyperlink" Target="https://americas.internal.deloitteonline.com/sites/elearning/_layouts/15/listform.aspx?PageType=4&amp;ListId=%7B7DE2B298%2D7577%2D41E9%2DB1FA%2DFE7FEAC0744F%7D&amp;ID=327&amp;ContentTypeID=0x01007F53F7D1EC3E0042AA82EFCC2560E8D8" TargetMode="External"/><Relationship Id="rId59" Type="http://schemas.openxmlformats.org/officeDocument/2006/relationships/hyperlink" Target="https://americas.internal.deloitteonline.com/sites/elearning/_layouts/15/listform.aspx?PageType=4&amp;ListId=%7B7DE2B298%2D7577%2D41E9%2DB1FA%2DFE7FEAC0744F%7D&amp;ID=268&amp;ContentTypeID=0x01007F53F7D1EC3E0042AA82EFCC2560E8D8" TargetMode="External"/><Relationship Id="rId103" Type="http://schemas.openxmlformats.org/officeDocument/2006/relationships/hyperlink" Target="https://americas.internal.deloitteonline.com/sites/elearning/Lists/Learning%20Catalog/DispForm.aspx?ID=406&amp;Source=https%3A%2F%2Famericas%2Einternal%2Edeloitteonline%2Ecom%2Fsites%2Felearning%2FLists%2FLearning%2520Catalog%2FAllItems%2Easpx&amp;ContentTypeId=0" TargetMode="External"/><Relationship Id="rId124" Type="http://schemas.openxmlformats.org/officeDocument/2006/relationships/hyperlink" Target="https://www.brainshark.com/deloittegl/vu?pi=zJ4zDwSwczKjQyz0&amp;dm=1" TargetMode="External"/><Relationship Id="rId310" Type="http://schemas.openxmlformats.org/officeDocument/2006/relationships/hyperlink" Target="https://www.brainshark.com/deloittegl/vu?pi=zGpzG4Gcjz7kEiz0" TargetMode="External"/><Relationship Id="rId70" Type="http://schemas.openxmlformats.org/officeDocument/2006/relationships/hyperlink" Target="https://americas.internal.deloitteonline.com/sites/elearning/_layouts/15/listform.aspx?PageType=4&amp;ListId=%7B7DE2B298%2D7577%2D41E9%2DB1FA%2DFE7FEAC0744F%7D&amp;ID=281&amp;ContentTypeID=0x01007F53F7D1EC3E0042AA82EFCC2560E8D8" TargetMode="External"/><Relationship Id="rId91" Type="http://schemas.openxmlformats.org/officeDocument/2006/relationships/hyperlink" Target="https://www.brainshark.com/deloittegl/vu?pi=zHnzspHWAzLgXLz0" TargetMode="External"/><Relationship Id="rId145" Type="http://schemas.openxmlformats.org/officeDocument/2006/relationships/hyperlink" Target="https://americas.internal.deloitteonline.com/sites/elearning/Lists/Learning%20Catalog/DispForm.aspx?ID=392&amp;Source=https%3A%2F%2Famericas%2Einternal%2Edeloitteonline%2Ecom%2Fsites%2Felearning%2FLists%2FLearning%2520Catalog%2FAllItems%2Easpx%23InplviewHash3" TargetMode="External"/><Relationship Id="rId166" Type="http://schemas.openxmlformats.org/officeDocument/2006/relationships/hyperlink" Target="https://americas.internal.deloitteonline.com/sites/elearning/Lists/Learning%20Catalog/DispForm.aspx?ID=359&amp;Source=https%3A%2F%2Famericas%2Einternal%2Edeloitteonline%2Ecom%2Fsites%2Felearning%2FSitePages%2FHome%2Easpx&amp;ContentTypeId=0x01007F53F7D1EC3E0042AA82EFCC2560E8D8" TargetMode="External"/><Relationship Id="rId187" Type="http://schemas.openxmlformats.org/officeDocument/2006/relationships/hyperlink" Target="https://americas.internal.deloitteonline.com/sites/elearning/_layouts/15/listform.aspx?PageType=4&amp;ListId=%7B7DE2B298%2D7577%2D41E9%2DB1FA%2DFE7FEAC0744F%7D&amp;ID=250&amp;ContentTypeID=0x01007F53F7D1EC3E0042AA82EFCC2560E8D8" TargetMode="External"/><Relationship Id="rId331" Type="http://schemas.openxmlformats.org/officeDocument/2006/relationships/hyperlink" Target="https://americas.internal.deloitteonline.com/sites/elearning/Lists/Learning%20Catalog/DispForm.aspx?ID=439&amp;Source=https%3A%2F%2Famericas%2Einternal%2Edeloitteonline%2Ecom%2Fsites%2Felearning%2FLists%2FLearning%2520Catalog%2FAllItems%2Easpx&amp;ContentTypeId=0x01007F53F7D1EC3E0042AA82EFCC2560E8D8" TargetMode="External"/><Relationship Id="rId352" Type="http://schemas.openxmlformats.org/officeDocument/2006/relationships/hyperlink" Target="https://americas.internal.deloitteonline.com/sites/elearning/_layouts/15/listform.aspx?PageType=4&amp;ListId=%7B7DE2B298%2D7577%2D41E9%2DB1FA%2DFE7FEAC0744F%7D&amp;ID=328&amp;ContentTypeID=0x01007F53F7D1EC3E0042AA82EFCC2560E8D8" TargetMode="External"/><Relationship Id="rId373" Type="http://schemas.openxmlformats.org/officeDocument/2006/relationships/hyperlink" Target="https://resources.deloitte.com/sites/aa/learning/SiteAssets/TDW/Quick_Reference_Card_-_Considerations_for_reviewers_of_the_GRA_Oct21.pdf" TargetMode="External"/><Relationship Id="rId394" Type="http://schemas.openxmlformats.org/officeDocument/2006/relationships/hyperlink" Target="https://www.brainshark.com/1/player/deloittegl?pi=zHNz1pVhSz8bJjz0&amp;r3f1=&amp;fb=0" TargetMode="External"/><Relationship Id="rId1" Type="http://schemas.openxmlformats.org/officeDocument/2006/relationships/hyperlink" Target="https://americas.internal.deloitteonline.com/sites/elearning/_layouts/15/listform.aspx?PageType=4&amp;ListId=%7B7DE2B298%2D7577%2D41E9%2DB1FA%2DFE7FEAC0744F%7D&amp;ID=323&amp;ContentTypeID=0x01007F53F7D1EC3E0042AA82EFCC2560E8D8" TargetMode="External"/><Relationship Id="rId212" Type="http://schemas.openxmlformats.org/officeDocument/2006/relationships/hyperlink" Target="https://americas.internal.deloitteonline.com/sites/elearning/Lists/Learning%20Catalog/DispForm.aspx?ID=378&amp;Source=https%3A%2F%2Famericas%2Einternal%2Edeloitteonline%2Ecom%2Fsites%2Felearning%2FSitePages%2FHome%2Easpx%23InplviewHash2f5b703c%2Dd1f3%2D43ba%252" TargetMode="External"/><Relationship Id="rId233" Type="http://schemas.openxmlformats.org/officeDocument/2006/relationships/hyperlink" Target="https://www.brainshark.com/deloittegl/vu?pi=zGozsN2ubzGf34z0" TargetMode="External"/><Relationship Id="rId254" Type="http://schemas.openxmlformats.org/officeDocument/2006/relationships/hyperlink" Target="https://www.brainshark.com/deloittegl/vu?pi=zGlzYiGP2z7kEiz0" TargetMode="External"/><Relationship Id="rId28" Type="http://schemas.openxmlformats.org/officeDocument/2006/relationships/hyperlink" Target="https://www.brainshark.com/deloittegl/vu?pi=zHAzwFRy8zP5Fhz0" TargetMode="External"/><Relationship Id="rId49" Type="http://schemas.openxmlformats.org/officeDocument/2006/relationships/hyperlink" Target="https://americas.internal.deloitteonline.com/sites/elearning/_layouts/15/listform.aspx?PageType=4&amp;ListId=%7B7DE2B298%2D7577%2D41E9%2DB1FA%2DFE7FEAC0744F%7D&amp;ID=297&amp;ContentTypeID=0x01007F53F7D1EC3E0042AA82EFCC2560E8D8" TargetMode="External"/><Relationship Id="rId114" Type="http://schemas.openxmlformats.org/officeDocument/2006/relationships/hyperlink" Target="https://www.brainshark.com/deloittegl/vu?pi=zHnzPU5OrzKjQyz0&amp;dm=1" TargetMode="External"/><Relationship Id="rId275" Type="http://schemas.openxmlformats.org/officeDocument/2006/relationships/hyperlink" Target="https://www.brainshark.com/1/player/deloittegl?pi=zHYz1AJBV8zKjQyz0&amp;dm=1&amp;r3f1=&amp;fb=0" TargetMode="External"/><Relationship Id="rId296" Type="http://schemas.openxmlformats.org/officeDocument/2006/relationships/hyperlink" Target="https://www.brainshark.com/1/player/deloittegl?pi=zFszUjHJSz61EUz0&amp;r3f1=&amp;fb=0" TargetMode="External"/><Relationship Id="rId300" Type="http://schemas.openxmlformats.org/officeDocument/2006/relationships/hyperlink" Target="https://www.brainshark.com/deloittegl/vu?pi=zH7zGivL0zIbSPz0" TargetMode="External"/><Relationship Id="rId60" Type="http://schemas.openxmlformats.org/officeDocument/2006/relationships/hyperlink" Target="https://americas.internal.deloitteonline.com/sites/elearning/_layouts/15/listform.aspx?PageType=4&amp;ListId=%7B7DE2B298%2D7577%2D41E9%2DB1FA%2DFE7FEAC0744F%7D&amp;ID=270&amp;ContentTypeID=0x01007F53F7D1EC3E0042AA82EFCC2560E8D8" TargetMode="External"/><Relationship Id="rId81" Type="http://schemas.openxmlformats.org/officeDocument/2006/relationships/hyperlink" Target="https://www.brainshark.com/deloittegl/vu?pi=zIJzqmXgEzLgXLz0" TargetMode="External"/><Relationship Id="rId135" Type="http://schemas.openxmlformats.org/officeDocument/2006/relationships/hyperlink" Target="https://sabacloud.deloitteresources.com/Saba/Web_spf/E103PRD0001/common/ledetail/GLB4102" TargetMode="External"/><Relationship Id="rId156" Type="http://schemas.openxmlformats.org/officeDocument/2006/relationships/hyperlink" Target="https://americas.internal.deloitteonline.com/sites/elearning/Lists/Learning%20Catalog/DispForm.aspx?ID=365&amp;Source=https%3A%2F%2Famericas%2Einternal%2Edeloitteonline%2Ecom%2Fsites%2Felearning%2FLists%2FLearning%2520Catalog%2FAllItems%2Easpx%23InplviewHash371ecc1e%2D9dda%2D4319%2D8c58%2Da0a20f6c0ad8%3DFilterField1%253DProgram%2DFilterValue1%253DPoint%252520of%252520Need%252520Learning%252520%25252D%252520IFRS&amp;ContentTypeId=0x01007F53F7D1EC3E0042AA82EFCC2560E8D8" TargetMode="External"/><Relationship Id="rId177" Type="http://schemas.openxmlformats.org/officeDocument/2006/relationships/hyperlink" Target="https://americas.internal.deloitteonline.com/sites/elearning/_layouts/15/listform.aspx?PageType=4&amp;ListId=%7B7DE2B298%2D7577%2D41E9%2DB1FA%2DFE7FEAC0744F%7D&amp;ID=220&amp;ContentTypeID=0x01007F53F7D1EC3E0042AA82EFCC2560E8D8" TargetMode="External"/><Relationship Id="rId198" Type="http://schemas.openxmlformats.org/officeDocument/2006/relationships/hyperlink" Target="https://americas.internal.deloitteonline.com/sites/elearning/_layouts/15/listform.aspx?PageType=4&amp;ListId=%7B7DE2B298%2D7577%2D41E9%2DB1FA%2DFE7FEAC0744F%7D&amp;ID=229&amp;ContentTypeID=0x01007F53F7D1EC3E0042AA82EFCC2560E8D8" TargetMode="External"/><Relationship Id="rId321" Type="http://schemas.openxmlformats.org/officeDocument/2006/relationships/hyperlink" Target="https://www.brainshark.com/1/player/deloittegl?pi=zI9z6jsQszWiNJz0&amp;r3f1=&amp;fb=0" TargetMode="External"/><Relationship Id="rId342" Type="http://schemas.openxmlformats.org/officeDocument/2006/relationships/hyperlink" Target="https://resources.deloitte.com/sites/aa/learning/Documents/Kanban_Board_Template.xlsx" TargetMode="External"/><Relationship Id="rId363" Type="http://schemas.openxmlformats.org/officeDocument/2006/relationships/hyperlink" Target="https://resources.deloitte.com/sites/aa/learning/Documents/Guidance_Card_for_Onsite_teams_%E2%80%93_Wills,_Won%E2%80%99ts,_Dos_and_Don%E2%80%99ts.pdf" TargetMode="External"/><Relationship Id="rId384" Type="http://schemas.openxmlformats.org/officeDocument/2006/relationships/hyperlink" Target="https://resources.deloitte.com/sites/aa/learning/SiteAssets/TDW/Audit_Strategy_Meeting_Placemat.pdf" TargetMode="External"/><Relationship Id="rId202" Type="http://schemas.openxmlformats.org/officeDocument/2006/relationships/hyperlink" Target="https://americas.internal.deloitteonline.com/sites/elearning/_layouts/15/listform.aspx?PageType=4&amp;ListId=%7B7DE2B298%2D7577%2D41E9%2DB1FA%2DFE7FEAC0744F%7D&amp;ID=345&amp;ContentTypeID=0x01007F53F7D1EC3E0042AA82EFCC2560E8D8" TargetMode="External"/><Relationship Id="rId223" Type="http://schemas.openxmlformats.org/officeDocument/2006/relationships/hyperlink" Target="https://americas.internal.deloitteonline.com/sites/elearning/_layouts/15/listform.aspx?PageType=4&amp;ListId=%7B7DE2B298%2D7577%2D41E9%2DB1FA%2DFE7FEAC0744F%7D&amp;ID=454&amp;ContentTypeID=0x01007F53F7D1EC3E0042AA82EFCC2560E8D8" TargetMode="External"/><Relationship Id="rId244" Type="http://schemas.openxmlformats.org/officeDocument/2006/relationships/hyperlink" Target="https://americas.internal.deloitteonline.com/sites/elearning/_layouts/15/listform.aspx?PageType=4&amp;ListId=%7B7DE2B298%2D7577%2D41E9%2DB1FA%2DFE7FEAC0744F%7D&amp;ID=402&amp;ContentTypeID=0x01007F53F7D1EC3E0042AA82EFCC2560E8D8" TargetMode="External"/><Relationship Id="rId18" Type="http://schemas.openxmlformats.org/officeDocument/2006/relationships/hyperlink" Target="https://www.brainshark.com/deloittegl/vu?pi=zFhzeH72QzP5Fhz0" TargetMode="External"/><Relationship Id="rId39" Type="http://schemas.openxmlformats.org/officeDocument/2006/relationships/hyperlink" Target="https://americas.internal.deloitteonline.com/sites/elearning/_layouts/15/listform.aspx?PageType=4&amp;ListId=%7B7DE2B298%2D7577%2D41E9%2DB1FA%2DFE7FEAC0744F%7D&amp;ID=329&amp;ContentTypeID=0x01007F53F7D1EC3E0042AA82EFCC2560E8D8" TargetMode="External"/><Relationship Id="rId265" Type="http://schemas.openxmlformats.org/officeDocument/2006/relationships/hyperlink" Target="https://www.brainshark.com/deloittegl/vu?pi=zHPzCqDMmz7kEiz0&amp;r3f1=&amp;fb=0" TargetMode="External"/><Relationship Id="rId286" Type="http://schemas.openxmlformats.org/officeDocument/2006/relationships/hyperlink" Target="https://americas.internal.deloitteonline.com/sites/elearning/Lists/Learning%20Catalog/DispForm.aspx?ID=259" TargetMode="External"/><Relationship Id="rId50" Type="http://schemas.openxmlformats.org/officeDocument/2006/relationships/hyperlink" Target="https://americas.internal.deloitteonline.com/sites/elearning/_layouts/15/listform.aspx?PageType=4&amp;ListId=%7B7DE2B298%2D7577%2D41E9%2DB1FA%2DFE7FEAC0744F%7D&amp;ID=300&amp;ContentTypeID=0x01007F53F7D1EC3E0042AA82EFCC2560E8D8" TargetMode="External"/><Relationship Id="rId104" Type="http://schemas.openxmlformats.org/officeDocument/2006/relationships/hyperlink" Target="https://www.brainshark.com/deloittegl/vu?pi=zHnzspHWAzLgXLz0" TargetMode="External"/><Relationship Id="rId125" Type="http://schemas.openxmlformats.org/officeDocument/2006/relationships/hyperlink" Target="https://www.brainshark.com/deloittegl/vu?pi=zHIz3UYFUzKjQyz0&amp;dm=1" TargetMode="External"/><Relationship Id="rId146" Type="http://schemas.openxmlformats.org/officeDocument/2006/relationships/hyperlink" Target="https://americas.internal.deloitteonline.com/sites/elearning/Lists/Learning%20Catalog/DispForm.aspx?ID=393&amp;Source=https%3A%2F%2Famericas%2Einternal%2Edeloitteonline%2Ecom%2Fsites%2Felearning%2FLists%2FLearning%2520Catalog%2FAllItems%2Easpx%23InplviewHash3" TargetMode="External"/><Relationship Id="rId167" Type="http://schemas.openxmlformats.org/officeDocument/2006/relationships/hyperlink" Target="https://americas.internal.deloitteonline.com/sites/elearning/Lists/Learning%20Catalog/DispForm.aspx?ID=449&amp;Source=https%3A%2F%2Famericas%2Einternal%2Edeloitteonline%2Ecom%2Fsites%2Felearning%2FSitePages%2FHome%2Easpx&amp;ContentTypeId=0x01007F53F7D1EC3E0042AA82EFCC2560E8D8" TargetMode="External"/><Relationship Id="rId188" Type="http://schemas.openxmlformats.org/officeDocument/2006/relationships/hyperlink" Target="https://americas.internal.deloitteonline.com/sites/elearning/_layouts/15/listform.aspx?PageType=4&amp;ListId=%7B7DE2B298%2D7577%2D41E9%2DB1FA%2DFE7FEAC0744F%7D&amp;ID=250&amp;ContentTypeID=0x01007F53F7D1EC3E0042AA82EFCC2560E8D8" TargetMode="External"/><Relationship Id="rId311" Type="http://schemas.openxmlformats.org/officeDocument/2006/relationships/hyperlink" Target="https://www.brainshark.com/deloittegl/vu?pi=zHxzWnPIvz7kEiz0&amp;r3f1=&amp;fb=0" TargetMode="External"/><Relationship Id="rId332" Type="http://schemas.openxmlformats.org/officeDocument/2006/relationships/hyperlink" Target="https://www.brainshark.com/deloittegl/vu?pi=zFczBVdfzP5Fhz0" TargetMode="External"/><Relationship Id="rId353" Type="http://schemas.openxmlformats.org/officeDocument/2006/relationships/hyperlink" Target="https://www.brainshark.com/deloittegl/vu?pi=zI6zbycErz8LNez0" TargetMode="External"/><Relationship Id="rId374" Type="http://schemas.openxmlformats.org/officeDocument/2006/relationships/hyperlink" Target="https://resources.deloitte.com/sites/aa/learning/SiteAssets/TDW/FAQs_Audit_Online_-_GRA_Oct21.pdf" TargetMode="External"/><Relationship Id="rId395" Type="http://schemas.openxmlformats.org/officeDocument/2006/relationships/printerSettings" Target="../printerSettings/printerSettings5.bin"/><Relationship Id="rId71" Type="http://schemas.openxmlformats.org/officeDocument/2006/relationships/hyperlink" Target="https://americas.internal.deloitteonline.com/sites/elearning/_layouts/15/listform.aspx?PageType=4&amp;ListId=%7B7DE2B298%2D7577%2D41E9%2DB1FA%2DFE7FEAC0744F%7D&amp;ID=282&amp;ContentTypeID=0x01007F53F7D1EC3E0042AA82EFCC2560E8D8" TargetMode="External"/><Relationship Id="rId92" Type="http://schemas.openxmlformats.org/officeDocument/2006/relationships/hyperlink" Target="https://www.brainshark.com/deloittegl/vu?pi=zGDzwL6Z3zP5Fhz0" TargetMode="External"/><Relationship Id="rId213" Type="http://schemas.openxmlformats.org/officeDocument/2006/relationships/hyperlink" Target="https://americas.internal.deloitteonline.com/sites/elearning/_layouts/15/listform.aspx?PageType=4&amp;ListId=%7B7DE2B298%2D7577%2D41E9%2DB1FA%2DFE7FEAC0744F%7D&amp;ID=402&amp;ContentTypeID=0x01007F53F7D1EC3E0042AA82EFCC2560E8D8" TargetMode="External"/><Relationship Id="rId234" Type="http://schemas.openxmlformats.org/officeDocument/2006/relationships/hyperlink" Target="https://www.brainshark.com/deloittegl/vu?pi=zGqz17RWfUzGf34z0" TargetMode="External"/><Relationship Id="rId2" Type="http://schemas.openxmlformats.org/officeDocument/2006/relationships/hyperlink" Target="https://www.brainshark.com/deloittegl/vu?pi=zGmzLZ6PYzLgXLz0" TargetMode="External"/><Relationship Id="rId29" Type="http://schemas.openxmlformats.org/officeDocument/2006/relationships/hyperlink" Target="https://www.brainshark.com/deloittegl/vu?pi=zH8zJPvv8zP5Fhz0" TargetMode="External"/><Relationship Id="rId255" Type="http://schemas.openxmlformats.org/officeDocument/2006/relationships/hyperlink" Target="https://americas.internal.deloitteonline.com/sites/elearning/_layouts/15/listform.aspx?PageType=4&amp;ListId=%7B7DE2B298%2D7577%2D41E9%2DB1FA%2DFE7FEAC0744F%7D&amp;ID=504&amp;ContentTypeID=0x01007F53F7D1EC3E0042AA82EFCC2560E8D8" TargetMode="External"/><Relationship Id="rId276" Type="http://schemas.openxmlformats.org/officeDocument/2006/relationships/hyperlink" Target="https://www.brainshark.com/1/player/deloittegl?pi=zI7zvKFu2zKjQyz0&amp;r3f1=&amp;fb=0" TargetMode="External"/><Relationship Id="rId297" Type="http://schemas.openxmlformats.org/officeDocument/2006/relationships/hyperlink" Target="https://www.brainshark.com/1/player/deloittegl?pi=zGqz14wa8jz61EUz0&amp;r3f1=&amp;fb=0" TargetMode="External"/><Relationship Id="rId40" Type="http://schemas.openxmlformats.org/officeDocument/2006/relationships/hyperlink" Target="https://americas.internal.deloitteonline.com/sites/elearning/_layouts/15/listform.aspx?PageType=4&amp;ListId=%7B7DE2B298%2D7577%2D41E9%2DB1FA%2DFE7FEAC0744F%7D&amp;ID=330&amp;ContentTypeID=0x01007F53F7D1EC3E0042AA82EFCC2560E8D8" TargetMode="External"/><Relationship Id="rId115" Type="http://schemas.openxmlformats.org/officeDocument/2006/relationships/hyperlink" Target="https://www.brainshark.com/deloittegl/vu?pi=zI9zABbRyzKjQyz0&amp;dm=1" TargetMode="External"/><Relationship Id="rId136" Type="http://schemas.openxmlformats.org/officeDocument/2006/relationships/hyperlink" Target="https://sabacloud.deloitteresources.com/Saba/Web_spf/E103PRD0001/common/leclassview/dowbt-01484281" TargetMode="External"/><Relationship Id="rId157" Type="http://schemas.openxmlformats.org/officeDocument/2006/relationships/hyperlink" Target="https://www.brainshark.com/deloittegl/vu?pi=zGSz15N08yzP5Fhz0" TargetMode="External"/><Relationship Id="rId178" Type="http://schemas.openxmlformats.org/officeDocument/2006/relationships/hyperlink" Target="https://americas.internal.deloitteonline.com/sites/elearning/_layouts/15/listform.aspx?PageType=4&amp;ListId=%7B7DE2B298%2D7577%2D41E9%2DB1FA%2DFE7FEAC0744F%7D&amp;ID=232&amp;ContentTypeID=0x01007F53F7D1EC3E0042AA82EFCC2560E8D8" TargetMode="External"/><Relationship Id="rId301" Type="http://schemas.openxmlformats.org/officeDocument/2006/relationships/hyperlink" Target="https://www.brainshark.com/deloittegl/vu?pi=zHBzAjcqmzXK41z0&amp;r3f1=&amp;fb=0" TargetMode="External"/><Relationship Id="rId322" Type="http://schemas.openxmlformats.org/officeDocument/2006/relationships/hyperlink" Target="https://americas.internal.deloitteonline.com/sites/elearning/_layouts/15/listform.aspx?PageType=4&amp;ListId=%7B7DE2B298%2D7577%2D41E9%2DB1FA%2DFE7FEAC0744F%7D&amp;ID=564&amp;ContentTypeID=0x01007F53F7D1EC3E0042AA82EFCC2560E8D8" TargetMode="External"/><Relationship Id="rId343" Type="http://schemas.openxmlformats.org/officeDocument/2006/relationships/hyperlink" Target="https://www.brainshark.com/1/player/deloittegl?pi=zGDzTnt0Rz61EUz0&amp;r3f1=&amp;fb=0" TargetMode="External"/><Relationship Id="rId364" Type="http://schemas.openxmlformats.org/officeDocument/2006/relationships/hyperlink" Target="https://resources.deloitte.com/sites/aa/learning/SiteAssets/TDW/FAQs_-_General_April20.pdf" TargetMode="External"/><Relationship Id="rId61" Type="http://schemas.openxmlformats.org/officeDocument/2006/relationships/hyperlink" Target="https://americas.internal.deloitteonline.com/sites/elearning/_layouts/15/listform.aspx?PageType=4&amp;ListId=%7B7DE2B298%2D7577%2D41E9%2DB1FA%2DFE7FEAC0744F%7D&amp;ID=271&amp;ContentTypeID=0x01007F53F7D1EC3E0042AA82EFCC2560E8D8" TargetMode="External"/><Relationship Id="rId82" Type="http://schemas.openxmlformats.org/officeDocument/2006/relationships/hyperlink" Target="https://americas.internal.deloitteonline.com/sites/elearning/Lists/Learning%20Catalog/DispForm.aspx?ID=320&amp;Source=https%3A%2F%2Famericas%2Einternal%2Edeloitteonline%2Ecom%2Fsites%2Felearning%2FSitePages%2FHome%2Easpx&amp;ContentTypeId=0x01007F53F7D1EC3E0042AA" TargetMode="External"/><Relationship Id="rId199" Type="http://schemas.openxmlformats.org/officeDocument/2006/relationships/hyperlink" Target="https://americas.internal.deloitteonline.com/sites/elearning/_layouts/15/listform.aspx?PageType=4&amp;ListId=%7B7DE2B298%2D7577%2D41E9%2DB1FA%2DFE7FEAC0744F%7D&amp;ID=230&amp;ContentTypeID=0x01007F53F7D1EC3E0042AA82EFCC2560E8D8" TargetMode="External"/><Relationship Id="rId203" Type="http://schemas.openxmlformats.org/officeDocument/2006/relationships/hyperlink" Target="https://americas.internal.deloitteonline.com/sites/elearning/_layouts/15/listform.aspx?PageType=4&amp;ListId=%7B7DE2B298%2D7577%2D41E9%2DB1FA%2DFE7FEAC0744F%7D&amp;ID=346&amp;ContentTypeID=0x01007F53F7D1EC3E0042AA82EFCC2560E8D8" TargetMode="External"/><Relationship Id="rId385" Type="http://schemas.openxmlformats.org/officeDocument/2006/relationships/hyperlink" Target="https://resources.deloitte.com/sites/aa/learning/SiteAssets/TDW/Guide_to_Successful_Debrief_and_Audit_Strategy_Meetings.pdf" TargetMode="External"/><Relationship Id="rId19" Type="http://schemas.openxmlformats.org/officeDocument/2006/relationships/hyperlink" Target="https://www.brainshark.com/deloittegl/vu?pi=zHhz2sksZz8LNez0" TargetMode="External"/><Relationship Id="rId224" Type="http://schemas.openxmlformats.org/officeDocument/2006/relationships/hyperlink" Target="https://americas.internal.deloitteonline.com/sites/elearning/_layouts/15/listform.aspx?PageType=4&amp;ListId=%7B7DE2B298%2D7577%2D41E9%2DB1FA%2DFE7FEAC0744F%7D&amp;ID=487&amp;ContentTypeID=0x01007F53F7D1EC3E0042AA82EFCC2560E8D8" TargetMode="External"/><Relationship Id="rId245" Type="http://schemas.openxmlformats.org/officeDocument/2006/relationships/hyperlink" Target="https://www.brainshark.com/deloittegl/vu?pi=zGZzOPWhOzHt24z0" TargetMode="External"/><Relationship Id="rId266" Type="http://schemas.openxmlformats.org/officeDocument/2006/relationships/hyperlink" Target="https://www.brainshark.com/1/player/deloittegl?pi=zI1zmBUijz7kEiz0&amp;r3f1=&amp;fb=0" TargetMode="External"/><Relationship Id="rId287" Type="http://schemas.openxmlformats.org/officeDocument/2006/relationships/hyperlink" Target="https://americas.internal.deloitteonline.com/sites/elearning/Lists/Learning%20Catalog/DispForm.aspx?ID=260" TargetMode="External"/><Relationship Id="rId30" Type="http://schemas.openxmlformats.org/officeDocument/2006/relationships/hyperlink" Target="https://www.brainshark.com/deloittegl/vu?pi=zGXz13TRBNzP5Fhz0&amp;intk=108590978" TargetMode="External"/><Relationship Id="rId105" Type="http://schemas.openxmlformats.org/officeDocument/2006/relationships/hyperlink" Target="https://www.brainshark.com/deloittegl/vu?pi=zIWzxkoe8zLgXLz0" TargetMode="External"/><Relationship Id="rId126" Type="http://schemas.openxmlformats.org/officeDocument/2006/relationships/hyperlink" Target="https://www.brainshark.com/deloittegl/vu?pi=zHIzwTYXzKjQyz0&amp;dm=1" TargetMode="External"/><Relationship Id="rId147" Type="http://schemas.openxmlformats.org/officeDocument/2006/relationships/hyperlink" Target="https://americas.internal.deloitteonline.com/sites/elearning/Lists/Learning%20Catalog/DispForm.aspx?ID=394&amp;Source=https%3A%2F%2Famericas%2Einternal%2Edeloitteonline%2Ecom%2Fsites%2Felearning%2FLists%2FLearning%2520Catalog%2FAllItems%2Easpx%23InplviewHash3" TargetMode="External"/><Relationship Id="rId168" Type="http://schemas.openxmlformats.org/officeDocument/2006/relationships/hyperlink" Target="https://americas.internal.deloitteonline.com/sites/elearning/_layouts/15/listform.aspx?PageType=4&amp;ListId=%7B7DE2B298%2D7577%2D41E9%2DB1FA%2DFE7FEAC0744F%7D&amp;ID=471&amp;ContentTypeID=0x01007F53F7D1EC3E0042AA82EFCC2560E8D8" TargetMode="External"/><Relationship Id="rId312" Type="http://schemas.openxmlformats.org/officeDocument/2006/relationships/hyperlink" Target="https://www.brainshark.com/1/player/deloittegl?pi=zIPzeahOrz7kEiz0&amp;r3f1=&amp;fb=0" TargetMode="External"/><Relationship Id="rId333" Type="http://schemas.openxmlformats.org/officeDocument/2006/relationships/hyperlink" Target="https://americas.internal.deloitteonline.com/sites/elearning/Lists/Learning%20Catalog/DispForm.aspx?ID=493&amp;ContentTypeId=0x01007F53F7D1EC3E0042AA82EFCC2560E8D8" TargetMode="External"/><Relationship Id="rId354" Type="http://schemas.openxmlformats.org/officeDocument/2006/relationships/hyperlink" Target="https://www.brainshark.com/deloittegl/vu?pi=zGWzL9bLfzP5Fhz0" TargetMode="External"/><Relationship Id="rId51" Type="http://schemas.openxmlformats.org/officeDocument/2006/relationships/hyperlink" Target="https://americas.internal.deloitteonline.com/sites/elearning/_layouts/15/listform.aspx?PageType=4&amp;ListId=%7B7DE2B298%2D7577%2D41E9%2DB1FA%2DFE7FEAC0744F%7D&amp;ID=301&amp;ContentTypeID=0x01007F53F7D1EC3E0042AA82EFCC2560E8D8" TargetMode="External"/><Relationship Id="rId72" Type="http://schemas.openxmlformats.org/officeDocument/2006/relationships/hyperlink" Target="https://americas.internal.deloitteonline.com/sites/elearning/_layouts/15/listform.aspx?PageType=4&amp;ListId=%7B7DE2B298%2D7577%2D41E9%2DB1FA%2DFE7FEAC0744F%7D&amp;ID=283&amp;ContentTypeID=0x01007F53F7D1EC3E0042AA82EFCC2560E8D8" TargetMode="External"/><Relationship Id="rId93" Type="http://schemas.openxmlformats.org/officeDocument/2006/relationships/hyperlink" Target="https://www.brainshark.com/deloittegl/vu?pi=zHtzhxaw1z8LNez0" TargetMode="External"/><Relationship Id="rId189" Type="http://schemas.openxmlformats.org/officeDocument/2006/relationships/hyperlink" Target="https://americas.internal.deloitteonline.com/sites/elearning/_layouts/15/listform.aspx?PageType=4&amp;ListId=%7B7DE2B298%2D7577%2D41E9%2DB1FA%2DFE7FEAC0744F%7D&amp;ID=250&amp;ContentTypeID=0x01007F53F7D1EC3E0042AA82EFCC2560E8D8" TargetMode="External"/><Relationship Id="rId375" Type="http://schemas.openxmlformats.org/officeDocument/2006/relationships/hyperlink" Target="https://resources.deloitte.com/sites/aa/learning/Documents/IPC_Over-Time_Revenue_Substantive_Testing_QRG_Final_26_Nov.pdf" TargetMode="External"/><Relationship Id="rId396" Type="http://schemas.openxmlformats.org/officeDocument/2006/relationships/customProperty" Target="../customProperty5.bin"/><Relationship Id="rId3" Type="http://schemas.openxmlformats.org/officeDocument/2006/relationships/hyperlink" Target="https://www.brainshark.com/deloittegl/vu?pi=zHZz179JWszLgXLz0" TargetMode="External"/><Relationship Id="rId214" Type="http://schemas.openxmlformats.org/officeDocument/2006/relationships/hyperlink" Target="https://americas.internal.deloitteonline.com/sites/elearning/Lists/Learning%20Catalog/DispForm.aspx?ID=447&amp;Source=https%3A%2F%2Famericas%2Einternal%2Edeloitteonline%2Ecom%2Fsites%2Felearning%2FSitePages%2FHome%2Easpx%23InplviewHash2f5b703c%2Dd1f3%2D43ba%252" TargetMode="External"/><Relationship Id="rId235" Type="http://schemas.openxmlformats.org/officeDocument/2006/relationships/hyperlink" Target="https://www.brainshark.com/deloittegl/vu?pi=zG9zTSGjIzGf34z0" TargetMode="External"/><Relationship Id="rId256" Type="http://schemas.openxmlformats.org/officeDocument/2006/relationships/hyperlink" Target="https://americas.internal.deloitteonline.com/sites/elearning/Lists/Learning%20Catalog/DispForm.aspx?ID=375&amp;Source=https%3A%2F%2Famericas%2Einternal%2Edeloitteonline%2Ecom%2Fsites%2Felearning%2FSitePages%2FHome%2Easpx%23InplviewHash2f5b703c%2Dd1f3%2D43ba%252" TargetMode="External"/><Relationship Id="rId277" Type="http://schemas.openxmlformats.org/officeDocument/2006/relationships/hyperlink" Target="https://www.brainshark.com/1/player/deloittegl?pi=zINzCScyLzKjQyz0&amp;r3f1=&amp;fb=0" TargetMode="External"/><Relationship Id="rId298" Type="http://schemas.openxmlformats.org/officeDocument/2006/relationships/hyperlink" Target="https://www.brainshark.com/1/player/deloittegl?pi=zGIzeOrAVz61EUz0&amp;r3f1=&amp;fb=0" TargetMode="External"/><Relationship Id="rId116" Type="http://schemas.openxmlformats.org/officeDocument/2006/relationships/hyperlink" Target="https://www.brainshark.com/deloittegl/vu?pi=zHYza2tCBzKjQyz0" TargetMode="External"/><Relationship Id="rId137" Type="http://schemas.openxmlformats.org/officeDocument/2006/relationships/hyperlink" Target="https://sabacloud.deloitteresources.com/Saba/Web_spf/E103PRD0001/common/leclassview/dowbt-01507212" TargetMode="External"/><Relationship Id="rId158" Type="http://schemas.openxmlformats.org/officeDocument/2006/relationships/hyperlink" Target="https://americas.internal.deloitteonline.com/sites/elearning/Lists/Learning%20Catalog/DispForm.aspx?ID=364&amp;Source=https%3A%2F%2Famericas%2Einternal%2Edeloitteonline%2Ecom%2Fsites%2Felearning%2FLists%2FLearning%2520Catalog%2FAllItems%2Easpx&amp;ContentTypeId=0x01007F53F7D1EC3E0042AA82EFCC2560E8D8" TargetMode="External"/><Relationship Id="rId302" Type="http://schemas.openxmlformats.org/officeDocument/2006/relationships/hyperlink" Target="https://www.brainshark.com/deloittegl/vu?pi=zGXzMthVFzXK41z0&amp;r3f1=&amp;fb=0" TargetMode="External"/><Relationship Id="rId323" Type="http://schemas.openxmlformats.org/officeDocument/2006/relationships/hyperlink" Target="https://americas.internal.deloitteonline.com/sites/elearning/_layouts/15/listform.aspx?PageType=4&amp;ListId=%7B7DE2B298%2D7577%2D41E9%2DB1FA%2DFE7FEAC0744F%7D&amp;ID=569&amp;ContentTypeID=0x01007F53F7D1EC3E0042AA82EFCC2560E8D8" TargetMode="External"/><Relationship Id="rId344" Type="http://schemas.openxmlformats.org/officeDocument/2006/relationships/hyperlink" Target="https://www.brainshark.com/deloittegl/vu?pi=zGQzkLWcAzGf34z0" TargetMode="External"/><Relationship Id="rId20" Type="http://schemas.openxmlformats.org/officeDocument/2006/relationships/hyperlink" Target="https://www.brainshark.com/deloittegl/vu?pi=zHHz17TJItz8LNez0" TargetMode="External"/><Relationship Id="rId41" Type="http://schemas.openxmlformats.org/officeDocument/2006/relationships/hyperlink" Target="https://americas.internal.deloitteonline.com/sites/elearning/_layouts/15/listform.aspx?PageType=4&amp;ListId=%7B7DE2B298%2D7577%2D41E9%2DB1FA%2DFE7FEAC0744F%7D&amp;ID=332&amp;ContentTypeID=0x01007F53F7D1EC3E0042AA82EFCC2560E8D8" TargetMode="External"/><Relationship Id="rId62" Type="http://schemas.openxmlformats.org/officeDocument/2006/relationships/hyperlink" Target="https://americas.internal.deloitteonline.com/sites/elearning/_layouts/15/listform.aspx?PageType=4&amp;ListId=%7B7DE2B298%2D7577%2D41E9%2DB1FA%2DFE7FEAC0744F%7D&amp;ID=272&amp;ContentTypeID=0x01007F53F7D1EC3E0042AA82EFCC2560E8D8" TargetMode="External"/><Relationship Id="rId83" Type="http://schemas.openxmlformats.org/officeDocument/2006/relationships/hyperlink" Target="https://www.brainshark.com/deloittegl/vu?pi=zGyzKrP5OzLgXLz0" TargetMode="External"/><Relationship Id="rId179" Type="http://schemas.openxmlformats.org/officeDocument/2006/relationships/hyperlink" Target="https://americas.internal.deloitteonline.com/sites/elearning/_layouts/15/listform.aspx?PageType=4&amp;ListId=%7B7DE2B298%2D7577%2D41E9%2DB1FA%2DFE7FEAC0744F%7D&amp;ID=235&amp;ContentTypeID=0x01007F53F7D1EC3E0042AA82EFCC2560E8D8" TargetMode="External"/><Relationship Id="rId365" Type="http://schemas.openxmlformats.org/officeDocument/2006/relationships/hyperlink" Target="https://www.km.deloitteresources.com/sites/live/_layouts/dtts.dr.kamdocumentforms/displayformredirect.aspx?id=KMIP-6220460" TargetMode="External"/><Relationship Id="rId386" Type="http://schemas.openxmlformats.org/officeDocument/2006/relationships/hyperlink" Target="https://americas.internal.deloitteonline.com/sites/elearning/Lists/Learning%20Catalog/DispForm.aspx?ID=486&amp;Source=https%3A%2F%2Famericas%2Einternal%2Edeloitteonline%2Ecom%2Fsites%2Felearning%2FSitePages%2FHome%2Easpx&amp;ContentTypeId=0x01007F53F7D1EC3E0042AA" TargetMode="External"/><Relationship Id="rId190" Type="http://schemas.openxmlformats.org/officeDocument/2006/relationships/hyperlink" Target="https://americas.internal.deloitteonline.com/sites/elearning/_layouts/15/listform.aspx?PageType=4&amp;ListId=%7B7DE2B298%2D7577%2D41E9%2DB1FA%2DFE7FEAC0744F%7D&amp;ID=251&amp;ContentTypeID=0x01007F53F7D1EC3E0042AA82EFCC2560E8D8" TargetMode="External"/><Relationship Id="rId204" Type="http://schemas.openxmlformats.org/officeDocument/2006/relationships/hyperlink" Target="https://americas.internal.deloitteonline.com/sites/elearning/_layouts/15/listform.aspx?PageType=4&amp;ListId=%7B7DE2B298%2D7577%2D41E9%2DB1FA%2DFE7FEAC0744F%7D&amp;ID=347&amp;ContentTypeID=0x01007F53F7D1EC3E0042AA82EFCC2560E8D8" TargetMode="External"/><Relationship Id="rId225" Type="http://schemas.openxmlformats.org/officeDocument/2006/relationships/hyperlink" Target="https://www.brainshark.com/deloittegl/vu?pi=zHvzgXtrizGf34z0" TargetMode="External"/><Relationship Id="rId246" Type="http://schemas.openxmlformats.org/officeDocument/2006/relationships/hyperlink" Target="https://www.brainshark.com/deloittegl/vu?pi=zGrzcRwQ1zP5Fhz0" TargetMode="External"/><Relationship Id="rId267" Type="http://schemas.openxmlformats.org/officeDocument/2006/relationships/hyperlink" Target="https://www.brainshark.com/1/player/deloittegl?pi=zHYzHPlDsz7kEiz0&amp;r3f1=&amp;fb=0" TargetMode="External"/><Relationship Id="rId288" Type="http://schemas.openxmlformats.org/officeDocument/2006/relationships/hyperlink" Target="https://americas.internal.deloitteonline.com/sites/elearning/Lists/Learning%20Catalog/DispForm.aspx?ID=262" TargetMode="External"/><Relationship Id="rId106" Type="http://schemas.openxmlformats.org/officeDocument/2006/relationships/hyperlink" Target="https://americas.internal.deloitteonline.com/sites/elearning/_layouts/15/listform.aspx?PageType=4&amp;ListId=%7B7DE2B298%2D7577%2D41E9%2DB1FA%2DFE7FEAC0744F%7D&amp;ID=307&amp;ContentTypeID=0x01007F53F7D1EC3E0042AA82EFCC2560E8D8" TargetMode="External"/><Relationship Id="rId127" Type="http://schemas.openxmlformats.org/officeDocument/2006/relationships/hyperlink" Target="https://www.brainshark.com/deloittegl/vu?pi=zHyzaJlqjzP5Fhz0" TargetMode="External"/><Relationship Id="rId313" Type="http://schemas.openxmlformats.org/officeDocument/2006/relationships/hyperlink" Target="https://www.brainshark.com/deloittegl/vu?pi=zHCzr4fgnzGf34z0" TargetMode="External"/><Relationship Id="rId10" Type="http://schemas.openxmlformats.org/officeDocument/2006/relationships/hyperlink" Target="https://www.brainshark.com/deloittegl/vu?pi=zHazvZYEHzLgXLz0" TargetMode="External"/><Relationship Id="rId31" Type="http://schemas.openxmlformats.org/officeDocument/2006/relationships/hyperlink" Target="https://becurious.edcast.eu/insights/ECL-20978021-5b51-455a-bdfd-b02517688037" TargetMode="External"/><Relationship Id="rId52" Type="http://schemas.openxmlformats.org/officeDocument/2006/relationships/hyperlink" Target="https://americas.internal.deloitteonline.com/sites/elearning/_layouts/15/listform.aspx?PageType=4&amp;ListId=%7B7DE2B298%2D7577%2D41E9%2DB1FA%2DFE7FEAC0744F%7D&amp;ID=302&amp;ContentTypeID=0x01007F53F7D1EC3E0042AA82EFCC2560E8D8" TargetMode="External"/><Relationship Id="rId73" Type="http://schemas.openxmlformats.org/officeDocument/2006/relationships/hyperlink" Target="https://americas.internal.deloitteonline.com/sites/elearning/_layouts/15/listform.aspx?PageType=4&amp;ListId=%7B7DE2B298%2D7577%2D41E9%2DB1FA%2DFE7FEAC0744F%7D&amp;ID=284&amp;ContentTypeID=0x01007F53F7D1EC3E0042AA82EFCC2560E8D8" TargetMode="External"/><Relationship Id="rId94" Type="http://schemas.openxmlformats.org/officeDocument/2006/relationships/hyperlink" Target="https://www.brainshark.com/deloittegl/vu?pi=zHXz14usEAz8LNez0" TargetMode="External"/><Relationship Id="rId148" Type="http://schemas.openxmlformats.org/officeDocument/2006/relationships/hyperlink" Target="https://americas.internal.deloitteonline.com/sites/elearning/Lists/Learning%20Catalog/DispForm.aspx?ID=395&amp;Source=https%3A%2F%2Famericas%2Einternal%2Edeloitteonline%2Ecom%2Fsites%2Felearning%2FLists%2FLearning%2520Catalog%2FAllItems%2Easpx%23InplviewHash3" TargetMode="External"/><Relationship Id="rId169" Type="http://schemas.openxmlformats.org/officeDocument/2006/relationships/hyperlink" Target="https://americas.internal.deloitteonline.com/sites/elearning/_layouts/15/listform.aspx?PageType=4&amp;ListId=%7B7DE2B298%2D7577%2D41E9%2DB1FA%2DFE7FEAC0744F%7D&amp;ID=472&amp;ContentTypeID=0x01007F53F7D1EC3E0042AA82EFCC2560E8D8" TargetMode="External"/><Relationship Id="rId334" Type="http://schemas.openxmlformats.org/officeDocument/2006/relationships/hyperlink" Target="https://audit.global.deloitteonline.com/aa/learning/SiteAssets/TDW/Non_-_Account_Balance_DWWs_QRG_May21.pdf" TargetMode="External"/><Relationship Id="rId355" Type="http://schemas.openxmlformats.org/officeDocument/2006/relationships/hyperlink" Target="https://americas.internal.deloitteonline.com/sites/elearning/Lists/Learning%20Catalog/DispForm.aspx?ID=333&amp;Source=https%3A%2F%2Famericas%2Einternal%2Edeloitteonline%2Ecom%2Fsites%2Felearning%2FLists%2FLearning%2520Catalog%2FAllItems%2Easpx%23InplviewHash371ecc1e%2D9dda%2D4319%2D8c58%2Da0a20f6c0ad8%3DFilterField1%253DProgram%2DFilterValue1%253DPoint%252520of%252520Need%252520Learning%252520%25252D%252520IFRS&amp;ContentTypeId=0x01007F53F7D1EC3E0042AA82EFCC2560E8D8" TargetMode="External"/><Relationship Id="rId376" Type="http://schemas.openxmlformats.org/officeDocument/2006/relationships/hyperlink" Target="https://resources.deloitte.com/sites/aa/learning/SiteAssets/TDW/QRC_Generic_DWW_Oct20.pdf" TargetMode="External"/><Relationship Id="rId397" Type="http://schemas.openxmlformats.org/officeDocument/2006/relationships/drawing" Target="../drawings/drawing5.xml"/><Relationship Id="rId4" Type="http://schemas.openxmlformats.org/officeDocument/2006/relationships/hyperlink" Target="https://www.brainshark.com/deloittegl/vu?pi=zGczcEHDGzLgXLz0" TargetMode="External"/><Relationship Id="rId180" Type="http://schemas.openxmlformats.org/officeDocument/2006/relationships/hyperlink" Target="https://americas.internal.deloitteonline.com/sites/elearning/_layouts/15/listform.aspx?PageType=4&amp;ListId=%7B7DE2B298%2D7577%2D41E9%2DB1FA%2DFE7FEAC0744F%7D&amp;ID=238&amp;ContentTypeID=0x01007F53F7D1EC3E0042AA82EFCC2560E8D8" TargetMode="External"/><Relationship Id="rId215" Type="http://schemas.openxmlformats.org/officeDocument/2006/relationships/hyperlink" Target="https://americas.internal.deloitteonline.com/sites/elearning/_layouts/15/listform.aspx?PageType=4&amp;ListId=%7B7DE2B298%2D7577%2D41E9%2DB1FA%2DFE7FEAC0744F%7D&amp;ID=368&amp;ContentTypeID=0x01007F53F7D1EC3E0042AA82EFCC2560E8D8" TargetMode="External"/><Relationship Id="rId236" Type="http://schemas.openxmlformats.org/officeDocument/2006/relationships/hyperlink" Target="https://www.brainshark.com/deloittegl/vu?pi=zFpzLDSs8zGf34z0" TargetMode="External"/><Relationship Id="rId257" Type="http://schemas.openxmlformats.org/officeDocument/2006/relationships/hyperlink" Target="https://www.brainshark.com/deloittegl/vu?pi=zGszpA6t7z7kEiz0" TargetMode="External"/><Relationship Id="rId278" Type="http://schemas.openxmlformats.org/officeDocument/2006/relationships/hyperlink" Target="https://www.brainshark.com/1/player/deloittegl?pi=zHEz4k3EazKjQyz0&amp;r3f1=&amp;fb=0" TargetMode="External"/><Relationship Id="rId303" Type="http://schemas.openxmlformats.org/officeDocument/2006/relationships/hyperlink" Target="https://www.brainshark.com/deloittegl/vu?pi=zFWzSYIJHzXK41z0&amp;r3f1=&amp;fb=0" TargetMode="External"/><Relationship Id="rId42" Type="http://schemas.openxmlformats.org/officeDocument/2006/relationships/hyperlink" Target="https://americas.internal.deloitteonline.com/sites/elearning/_layouts/15/listform.aspx?PageType=4&amp;ListId=%7B7DE2B298%2D7577%2D41E9%2DB1FA%2DFE7FEAC0744F%7D&amp;ID=334&amp;ContentTypeID=0x01007F53F7D1EC3E0042AA82EFCC2560E8D8" TargetMode="External"/><Relationship Id="rId84" Type="http://schemas.openxmlformats.org/officeDocument/2006/relationships/hyperlink" Target="https://americas.internal.deloitteonline.com/sites/elearning/_layouts/15/listform.aspx?PageType=4&amp;ListId=%7B7DE2B298%2D7577%2D41E9%2DB1FA%2DFE7FEAC0744F%7D&amp;ID=309&amp;ContentTypeID=0x01007F53F7D1EC3E0042AA82EFCC2560E8D8" TargetMode="External"/><Relationship Id="rId138" Type="http://schemas.openxmlformats.org/officeDocument/2006/relationships/hyperlink" Target="https://sabacloud.deloitteresources.com/Saba/Web_spf/E103PRD0001/common/leclassview/dowbt-01547996" TargetMode="External"/><Relationship Id="rId345" Type="http://schemas.openxmlformats.org/officeDocument/2006/relationships/hyperlink" Target="https://americas.internal.deloitteonline.com/sites/elearning/Lists/Learning%20Catalog/DispForm.aspx?ID=486&amp;Source=https%3A%2F%2Famericas%2Einternal%2Edeloitteonline%2Ecom%2Fsites%2Felearning%2FSitePages%2FHome%2Easpx&amp;ContentTypeId=0x01007F53F7D1EC3E0042AA" TargetMode="External"/><Relationship Id="rId387" Type="http://schemas.openxmlformats.org/officeDocument/2006/relationships/hyperlink" Target="https://www.brainshark.com/deloittegl/vu?pi=zGQzkLWcAzGf34z0" TargetMode="External"/><Relationship Id="rId191" Type="http://schemas.openxmlformats.org/officeDocument/2006/relationships/hyperlink" Target="https://americas.internal.deloitteonline.com/sites/elearning/_layouts/15/listform.aspx?PageType=4&amp;ListId=%7B7DE2B298%2D7577%2D41E9%2DB1FA%2DFE7FEAC0744F%7D&amp;ID=251&amp;ContentTypeID=0x01007F53F7D1EC3E0042AA82EFCC2560E8D8" TargetMode="External"/><Relationship Id="rId205" Type="http://schemas.openxmlformats.org/officeDocument/2006/relationships/hyperlink" Target="https://americas.internal.deloitteonline.com/sites/elearning/_layouts/15/listform.aspx?PageType=4&amp;ListId=%7B7DE2B298%2D7577%2D41E9%2DB1FA%2DFE7FEAC0744F%7D&amp;ID=348&amp;ContentTypeID=0x01007F53F7D1EC3E0042AA82EFCC2560E8D8" TargetMode="External"/><Relationship Id="rId247" Type="http://schemas.openxmlformats.org/officeDocument/2006/relationships/hyperlink" Target="https://americas.internal.deloitteonline.com/sites/elearning/Lists/Learning%20Catalog/DispForm.aspx?ID=367&amp;Source=https%3A%2F%2Famericas%2Einternal%2Edeloitteonline%2Ecom%2Fsites%2Felearning%2FSitePages%2FHome%2Easpx&amp;ContentTypeId=0x01007F53F7D1EC3E0042AA82EFCC2560E8D8" TargetMode="External"/><Relationship Id="rId107" Type="http://schemas.openxmlformats.org/officeDocument/2006/relationships/hyperlink" Target="https://www.brainshark.com/deloittegl/vu?pi=zI7zZYm5YzKjQyz0&amp;dm=1" TargetMode="External"/><Relationship Id="rId289" Type="http://schemas.openxmlformats.org/officeDocument/2006/relationships/hyperlink" Target="https://americas.internal.deloitteonline.com/sites/elearning/Lists/Learning%20Catalog/DispForm.aspx?ID=262" TargetMode="External"/><Relationship Id="rId11" Type="http://schemas.openxmlformats.org/officeDocument/2006/relationships/hyperlink" Target="https://www.brainshark.com/deloittegl/vu?pi=zHDz18tFJ2zLgXLz0" TargetMode="External"/><Relationship Id="rId53" Type="http://schemas.openxmlformats.org/officeDocument/2006/relationships/hyperlink" Target="https://americas.internal.deloitteonline.com/sites/elearning/_layouts/15/listform.aspx?PageType=4&amp;ListId=%7B7DE2B298%2D7577%2D41E9%2DB1FA%2DFE7FEAC0744F%7D&amp;ID=303&amp;ContentTypeID=0x01007F53F7D1EC3E0042AA82EFCC2560E8D8" TargetMode="External"/><Relationship Id="rId149" Type="http://schemas.openxmlformats.org/officeDocument/2006/relationships/hyperlink" Target="https://americas.internal.deloitteonline.com/sites/elearning/Lists/Learning%20Catalog/DispForm.aspx?ID=396&amp;Source=https%3A%2F%2Famericas%2Einternal%2Edeloitteonline%2Ecom%2Fsites%2Felearning%2FLists%2FLearning%2520Catalog%2FAllItems%2Easpx%23InplviewHash3" TargetMode="External"/><Relationship Id="rId314" Type="http://schemas.openxmlformats.org/officeDocument/2006/relationships/hyperlink" Target="https://americas.internal.deloitteonline.com/sites/elearning/Lists/Learning%20Catalog/EditForm.aspx?ID=461&amp;Source=https%3A%2F%2Famericas%2Einternal%2Edeloitteonline%2Ecom%2Fsites%2Felearning%2FSitePages%2FHome%2Easpx%23InplviewHash2f5b703c%2Dd1f3%2D43ba%252" TargetMode="External"/><Relationship Id="rId356" Type="http://schemas.openxmlformats.org/officeDocument/2006/relationships/hyperlink" Target="https://americas.internal.deloitteonline.com/sites/elearning/Lists/Learning%20Catalog/DispForm.aspx?ID=596&amp;Source=https%3A%2F%2Famericas%2Einternal%2Edeloitteonline%2Ecom%2Fsites%2Felearning%2FLists%2FLearning%2520Catalog%2Fallitems%2Easpx&amp;ContentTypeId=0x01007F53F7D1EC3E0042AA82EFCC2560E8D8" TargetMode="External"/><Relationship Id="rId95" Type="http://schemas.openxmlformats.org/officeDocument/2006/relationships/hyperlink" Target="https://www.brainshark.com/deloittegl/vu?pi=zGXzdd66bz8LNez0" TargetMode="External"/><Relationship Id="rId160" Type="http://schemas.openxmlformats.org/officeDocument/2006/relationships/hyperlink" Target="https://americas.internal.deloitteonline.com/sites/elearning/Lists/Learning%20Catalog/DispForm.aspx?ID=331" TargetMode="External"/><Relationship Id="rId216" Type="http://schemas.openxmlformats.org/officeDocument/2006/relationships/hyperlink" Target="https://americas.internal.deloitteonline.com/sites/elearning/_layouts/15/listform.aspx?PageType=4&amp;ListId=%7B7DE2B298%2D7577%2D41E9%2DB1FA%2DFE7FEAC0744F%7D&amp;ID=254&amp;ContentTypeID=0x01007F53F7D1EC3E0042AA82EFCC2560E8D8" TargetMode="External"/><Relationship Id="rId258" Type="http://schemas.openxmlformats.org/officeDocument/2006/relationships/hyperlink" Target="https://americas.internal.deloitteonline.com/sites/elearning/_layouts/15/listform.aspx?PageType=4&amp;ListId=%7B7DE2B298%2D7577%2D41E9%2DB1FA%2DFE7FEAC0744F%7D&amp;ID=507&amp;ContentTypeID=0x01007F53F7D1EC3E0042AA82EFCC2560E8D8" TargetMode="External"/><Relationship Id="rId22" Type="http://schemas.openxmlformats.org/officeDocument/2006/relationships/hyperlink" Target="https://www.brainshark.com/deloittegl/vu?pi=zGMzDrBPGzP5Fhz0" TargetMode="External"/><Relationship Id="rId64" Type="http://schemas.openxmlformats.org/officeDocument/2006/relationships/hyperlink" Target="https://americas.internal.deloitteonline.com/sites/elearning/_layouts/15/listform.aspx?PageType=4&amp;ListId=%7B7DE2B298%2D7577%2D41E9%2DB1FA%2DFE7FEAC0744F%7D&amp;ID=274&amp;ContentTypeID=0x01007F53F7D1EC3E0042AA82EFCC2560E8D8" TargetMode="External"/><Relationship Id="rId118" Type="http://schemas.openxmlformats.org/officeDocument/2006/relationships/hyperlink" Target="https://www.brainshark.com/deloittegl/vu?pi=zIFzAKlIuzKjQyz0&amp;dm=1" TargetMode="External"/><Relationship Id="rId325" Type="http://schemas.openxmlformats.org/officeDocument/2006/relationships/hyperlink" Target="https://americas.internal.deloitteonline.com/sites/elearning/_layouts/15/listform.aspx?PageType=4&amp;ListId=%7B7DE2B298%2D7577%2D41E9%2DB1FA%2DFE7FEAC0744F%7D&amp;ID=571&amp;ContentTypeID=0x01007F53F7D1EC3E0042AA82EFCC2560E8D8" TargetMode="External"/><Relationship Id="rId367" Type="http://schemas.openxmlformats.org/officeDocument/2006/relationships/hyperlink" Target="https://resources.deloitte.com/sites/aa/learning/SiteAssets/TDW/ADC_Portal_Learning_Guide_-_Onsite_Teams.pdf" TargetMode="External"/><Relationship Id="rId171" Type="http://schemas.openxmlformats.org/officeDocument/2006/relationships/hyperlink" Target="https://audit.deloitteresources.com/learning/Lists/Reimagine_Audit/DispForm.aspx?ID=64" TargetMode="External"/><Relationship Id="rId227" Type="http://schemas.openxmlformats.org/officeDocument/2006/relationships/hyperlink" Target="https://www.brainshark.com/deloittegl/vu?pi=zHSzpsibCzGf34z0" TargetMode="External"/><Relationship Id="rId269" Type="http://schemas.openxmlformats.org/officeDocument/2006/relationships/hyperlink" Target="https://www.brainshark.com/1/player/deloittegl?pi=zHNz15cxmJzXK41z0&amp;r3f1=&amp;fb=0" TargetMode="External"/><Relationship Id="rId33" Type="http://schemas.openxmlformats.org/officeDocument/2006/relationships/hyperlink" Target="https://becurious.edcast.eu/insights/ECL-3da73655-80c8-47fa-83a4-d3edf7843b96" TargetMode="External"/><Relationship Id="rId129" Type="http://schemas.openxmlformats.org/officeDocument/2006/relationships/hyperlink" Target="https://www.brainshark.com/deloittegl/vu?pi=zFez6fCO6zP5Fhz0" TargetMode="External"/><Relationship Id="rId280" Type="http://schemas.openxmlformats.org/officeDocument/2006/relationships/hyperlink" Target="https://www.brainshark.com/1/player/deloittegl?pi=zGGzPQvNVz61EUz0&amp;intk=232199395&amp;r3f1=&amp;fb=0" TargetMode="External"/><Relationship Id="rId336" Type="http://schemas.openxmlformats.org/officeDocument/2006/relationships/hyperlink" Target="https://audit.global.deloitteonline.com/aa/learning/Documents/Diagnostics_Quality_Dashboards.pdf" TargetMode="External"/><Relationship Id="rId75" Type="http://schemas.openxmlformats.org/officeDocument/2006/relationships/hyperlink" Target="https://americas.internal.deloitteonline.com/sites/elearning/_layouts/15/listform.aspx?PageType=4&amp;ListId=%7B7DE2B298%2D7577%2D41E9%2DB1FA%2DFE7FEAC0744F%7D&amp;ID=286&amp;ContentTypeID=0x01007F53F7D1EC3E0042AA82EFCC2560E8D8" TargetMode="External"/><Relationship Id="rId140" Type="http://schemas.openxmlformats.org/officeDocument/2006/relationships/hyperlink" Target="https://americas.internal.deloitteonline.com/sites/aadac/SitePages/AADAC.aspx" TargetMode="External"/><Relationship Id="rId182" Type="http://schemas.openxmlformats.org/officeDocument/2006/relationships/hyperlink" Target="https://americas.internal.deloitteonline.com/sites/elearning/_layouts/15/listform.aspx?PageType=4&amp;ListId=%7B7DE2B298%2D7577%2D41E9%2DB1FA%2DFE7FEAC0744F%7D&amp;ID=240&amp;ContentTypeID=0x01007F53F7D1EC3E0042AA82EFCC2560E8D8" TargetMode="External"/><Relationship Id="rId378" Type="http://schemas.openxmlformats.org/officeDocument/2006/relationships/hyperlink" Target="https://resources.deloitte.com/sites/aa/learning/SiteAssets/TDW/Generic_GRA_Interactive_Estimate_Example.pdf" TargetMode="External"/><Relationship Id="rId6" Type="http://schemas.openxmlformats.org/officeDocument/2006/relationships/hyperlink" Target="https://www.brainshark.com/deloittegl/vu?pi=zIGz7wPyhzLgXLz0" TargetMode="External"/><Relationship Id="rId238" Type="http://schemas.openxmlformats.org/officeDocument/2006/relationships/hyperlink" Target="https://americas.internal.deloitteonline.com/sites/elearning/Lists/Learning%20Catalog/DispForm.aspx?ID=486&amp;Source=https%3A%2F%2Famericas%2Einternal%2Edeloitteonline%2Ecom%2Fsites%2Felearning%2FSitePages%2FHome%2Easpx&amp;ContentTypeId=0x01007F53F7D1EC3E0042AA" TargetMode="External"/><Relationship Id="rId291" Type="http://schemas.openxmlformats.org/officeDocument/2006/relationships/hyperlink" Target="https://americas.internal.deloitteonline.com/sites/elearning/Lists/Learning%20Catalog/DispForm.aspx?ID=264" TargetMode="External"/><Relationship Id="rId305" Type="http://schemas.openxmlformats.org/officeDocument/2006/relationships/hyperlink" Target="https://www.brainshark.com/deloittegl/vu?pi=zHCzpqM1UzWiN3z0&amp;r3f1=&amp;fb=0" TargetMode="External"/><Relationship Id="rId347" Type="http://schemas.openxmlformats.org/officeDocument/2006/relationships/hyperlink" Target="https://www.brainshark.com/1/player/deloittegl?pi=zIbzVyeOqzLgXLz0&amp;r3f1=7d47396a666b3321712e4a2e6b6471667b2d624a297d776b7d203b3900&amp;fb=0" TargetMode="External"/><Relationship Id="rId44" Type="http://schemas.openxmlformats.org/officeDocument/2006/relationships/hyperlink" Target="https://americas.internal.deloitteonline.com/sites/elearning/_layouts/15/listform.aspx?PageType=4&amp;ListId=%7B7DE2B298%2D7577%2D41E9%2DB1FA%2DFE7FEAC0744F%7D&amp;ID=337&amp;ContentTypeID=0x01007F53F7D1EC3E0042AA82EFCC2560E8D8" TargetMode="External"/><Relationship Id="rId86" Type="http://schemas.openxmlformats.org/officeDocument/2006/relationships/hyperlink" Target="https://americas.internal.deloitteonline.com/sites/elearning/_layouts/15/listform.aspx?PageType=4&amp;ListId=%7B7DE2B298%2D7577%2D41E9%2DB1FA%2DFE7FEAC0744F%7D&amp;ID=308&amp;ContentTypeID=0x01007F53F7D1EC3E0042AA82EFCC2560E8D8" TargetMode="External"/><Relationship Id="rId151" Type="http://schemas.openxmlformats.org/officeDocument/2006/relationships/hyperlink" Target="https://americas.internal.deloitteonline.com/sites/elearning/_layouts/15/listform.aspx?PageType=4&amp;ListId=%7B7DE2B298%2D7577%2D41E9%2DB1FA%2DFE7FEAC0744F%7D&amp;ID=436&amp;ContentTypeID=0x01007F53F7D1EC3E0042AA82EFCC2560E8D8" TargetMode="External"/><Relationship Id="rId389" Type="http://schemas.openxmlformats.org/officeDocument/2006/relationships/hyperlink" Target="https://americas.internal.deloitteonline.com/sites/elearning/Lists/Learning%20Catalog/DispForm.aspx?ID=590&amp;Source=https%3A%2F%2Famericas%2Einternal%2Edeloitteonline%2Ecom%2Fsites%2Felearning%2FSitePages%2FHome%2Easpx&amp;ContentTypeId=0x01007F53F7D1EC3E0042AA82EFCC2560E8D8" TargetMode="External"/><Relationship Id="rId193" Type="http://schemas.openxmlformats.org/officeDocument/2006/relationships/hyperlink" Target="https://americas.internal.deloitteonline.com/sites/elearning/_layouts/15/listform.aspx?PageType=4&amp;ListId=%7B7DE2B298%2D7577%2D41E9%2DB1FA%2DFE7FEAC0744F%7D&amp;ID=256&amp;ContentTypeID=0x01007F53F7D1EC3E0042AA82EFCC2560E8D8" TargetMode="External"/><Relationship Id="rId207" Type="http://schemas.openxmlformats.org/officeDocument/2006/relationships/hyperlink" Target="https://americas.internal.deloitteonline.com/sites/elearning/_layouts/15/listform.aspx?PageType=4&amp;ListId=%7B7DE2B298%2D7577%2D41E9%2DB1FA%2DFE7FEAC0744F%7D&amp;ID=350&amp;ContentTypeID=0x01007F53F7D1EC3E0042AA82EFCC2560E8D8" TargetMode="External"/><Relationship Id="rId249" Type="http://schemas.openxmlformats.org/officeDocument/2006/relationships/hyperlink" Target="https://americas.internal.deloitteonline.com/sites/elearning/Lists/Learning%20Catalog/DispForm.aspx?ID=442&amp;Source=https%3A%2F%2Famericas%2Einternal%2Edeloitteonline%2Ecom%2Fsites%2Felearning%2FSitePages%2FHome%2Easpx&amp;ContentTypeId=0x01007F53F7D1EC3E0042AA82EFCC2560E8D8" TargetMode="External"/><Relationship Id="rId13" Type="http://schemas.openxmlformats.org/officeDocument/2006/relationships/hyperlink" Target="https://www.brainshark.com/deloittegl/vu?pi=zGlziMqI8zP5Fhz0&amp;intk=10690627" TargetMode="External"/><Relationship Id="rId109" Type="http://schemas.openxmlformats.org/officeDocument/2006/relationships/hyperlink" Target="https://www.brainshark.com/deloittegl/vu?pi=zInz9rkNtzKjQyz0&amp;dm=1" TargetMode="External"/><Relationship Id="rId260" Type="http://schemas.openxmlformats.org/officeDocument/2006/relationships/hyperlink" Target="https://americas.internal.deloitteonline.com/sites/elearning/_layouts/15/listform.aspx?PageType=4&amp;ListId=%7B7DE2B298%2D7577%2D41E9%2DB1FA%2DFE7FEAC0744F%7D&amp;ID=398&amp;ContentTypeID=0x01007F53F7D1EC3E0042AA82EFCC2560E8D8" TargetMode="External"/><Relationship Id="rId316" Type="http://schemas.openxmlformats.org/officeDocument/2006/relationships/hyperlink" Target="https://www.brainshark.com/1/player/deloittegl?pi=zINzjBtXuz7kEiz0&amp;r3f1=&amp;fb=0" TargetMode="External"/><Relationship Id="rId55" Type="http://schemas.openxmlformats.org/officeDocument/2006/relationships/hyperlink" Target="https://americas.internal.deloitteonline.com/sites/elearning/_layouts/15/listform.aspx?PageType=4&amp;ListId=%7B7DE2B298%2D7577%2D41E9%2DB1FA%2DFE7FEAC0744F%7D&amp;ID=305&amp;ContentTypeID=0x01007F53F7D1EC3E0042AA82EFCC2560E8D8" TargetMode="External"/><Relationship Id="rId97" Type="http://schemas.openxmlformats.org/officeDocument/2006/relationships/hyperlink" Target="https://www.brainshark.com/deloittegl/vu?pi=zHJz11R96tzZImUz0" TargetMode="External"/><Relationship Id="rId120" Type="http://schemas.openxmlformats.org/officeDocument/2006/relationships/hyperlink" Target="https://www.brainshark.com/deloittegl/vu?pi=zJ6z12RZybzKjQyz0&amp;dm=1" TargetMode="External"/><Relationship Id="rId358" Type="http://schemas.openxmlformats.org/officeDocument/2006/relationships/hyperlink" Target="https://www.brainshark.com/deloittegl/vu?pi=zGDz5BVoJzP5Fhz0" TargetMode="External"/><Relationship Id="rId162" Type="http://schemas.openxmlformats.org/officeDocument/2006/relationships/hyperlink" Target="http://www.brainshark.com/brainshark/vu?pi=360213561&amp;ppe=3" TargetMode="External"/><Relationship Id="rId218" Type="http://schemas.openxmlformats.org/officeDocument/2006/relationships/hyperlink" Target="https://americas.internal.deloitteonline.com/sites/elearning/_layouts/15/listform.aspx?PageType=4&amp;ListId=%7B7DE2B298%2D7577%2D41E9%2DB1FA%2DFE7FEAC0744F%7D&amp;ID=253&amp;ContentTypeID=0x01007F53F7D1EC3E0042AA82EFCC2560E8D8" TargetMode="External"/><Relationship Id="rId271" Type="http://schemas.openxmlformats.org/officeDocument/2006/relationships/hyperlink" Target="https://www.brainshark.com/1/player/deloittegl?pi=zFVzHb16uzXK41z0&amp;r3f1=&amp;fb=0" TargetMode="External"/><Relationship Id="rId24" Type="http://schemas.openxmlformats.org/officeDocument/2006/relationships/hyperlink" Target="https://www.brainshark.com/deloittegl/vu?pi=zI7z12woDiz8LNez0&amp;intk=811723527" TargetMode="External"/><Relationship Id="rId66" Type="http://schemas.openxmlformats.org/officeDocument/2006/relationships/hyperlink" Target="https://americas.internal.deloitteonline.com/sites/elearning/_layouts/15/listform.aspx?PageType=4&amp;ListId=%7B7DE2B298%2D7577%2D41E9%2DB1FA%2DFE7FEAC0744F%7D&amp;ID=276&amp;ContentTypeID=0x01007F53F7D1EC3E0042AA82EFCC2560E8D8" TargetMode="External"/><Relationship Id="rId131" Type="http://schemas.openxmlformats.org/officeDocument/2006/relationships/hyperlink" Target="https://americas.internal.deloitteonline.com/sites/elearning/Lists/Learning%20Catalog/DispForm.aspx?ID=320&amp;Source=https%3A%2F%2Famericas%2Einternal%2Edeloitteonline%2Ecom%2Fsites%2Felearning%2FSitePages%2FHome%2Easpx&amp;ContentTypeId=0x01007F53F7D1EC3E0042AA82EFCC2560E8D8" TargetMode="External"/><Relationship Id="rId327" Type="http://schemas.openxmlformats.org/officeDocument/2006/relationships/hyperlink" Target="https://americas.internal.deloitteonline.com/sites/elearning/_layouts/15/listform.aspx?PageType=4&amp;ListId=%7B7DE2B298%2D7577%2D41E9%2DB1FA%2DFE7FEAC0744F%7D&amp;ID=574&amp;ContentTypeID=0x01007F53F7D1EC3E0042AA82EFCC2560E8D8" TargetMode="External"/><Relationship Id="rId369" Type="http://schemas.openxmlformats.org/officeDocument/2006/relationships/hyperlink" Target="https://resources.deloitte.com/sites/aa/learning/Documents/QRG_Risk_Assessment_Data_Analytics_5_Step_Process_PowerBI.pdf" TargetMode="External"/><Relationship Id="rId173" Type="http://schemas.openxmlformats.org/officeDocument/2006/relationships/hyperlink" Target="https://americas.internal.deloitteonline.com/sites/elearning/Lists/Learning%20Catalog/DispForm.aspx?ID=477&amp;ContentTypeId=0x01007F53F7D1EC3E0042AA82EFCC2560E8D8" TargetMode="External"/><Relationship Id="rId229" Type="http://schemas.openxmlformats.org/officeDocument/2006/relationships/hyperlink" Target="https://www.brainshark.com/deloittegl/vu?pi=zFDzQ9D8bzGf34z0" TargetMode="External"/><Relationship Id="rId380" Type="http://schemas.openxmlformats.org/officeDocument/2006/relationships/hyperlink" Target="https://resources.deloitte.com/sites/aa/learning/SiteAssets/TDW/Quick_Reference_Card_-_Working_in_Sprints.pdf" TargetMode="External"/><Relationship Id="rId240" Type="http://schemas.openxmlformats.org/officeDocument/2006/relationships/hyperlink" Target="https://www.brainshark.com/deloittegl/vu?pi=zGaz13CKAFzLgXLz0" TargetMode="External"/><Relationship Id="rId35" Type="http://schemas.openxmlformats.org/officeDocument/2006/relationships/hyperlink" Target="https://www.brainshark.com/deloittegl/vu?pi=zHfz1578rtzLgXLz0" TargetMode="External"/><Relationship Id="rId77" Type="http://schemas.openxmlformats.org/officeDocument/2006/relationships/hyperlink" Target="https://americas.internal.deloitteonline.com/sites/elearning/_layouts/15/listform.aspx?PageType=4&amp;ListId=%7B7DE2B298%2D7577%2D41E9%2DB1FA%2DFE7FEAC0744F%7D&amp;ID=289&amp;ContentTypeID=0x01007F53F7D1EC3E0042AA82EFCC2560E8D8" TargetMode="External"/><Relationship Id="rId100" Type="http://schemas.openxmlformats.org/officeDocument/2006/relationships/hyperlink" Target="https://www.brainshark.com/deloittegl/vu?pi=zI7z12NctrzP5Fhz0" TargetMode="External"/><Relationship Id="rId282" Type="http://schemas.openxmlformats.org/officeDocument/2006/relationships/hyperlink" Target="https://www.brainshark.com/deloittegl/vu?pi=zGqzquIy7z61EUz0&amp;r3f1=&amp;fb=0" TargetMode="External"/><Relationship Id="rId338" Type="http://schemas.openxmlformats.org/officeDocument/2006/relationships/hyperlink" Target="https://audit.global.deloitteonline.com/aa/learning/Documents/QRG_Risk_Assessment_Data_Analytics_5_Step_Process_Spotlight.pdf" TargetMode="External"/><Relationship Id="rId8" Type="http://schemas.openxmlformats.org/officeDocument/2006/relationships/hyperlink" Target="https://www.brainshark.com/deloittegl/vu?pi=zHbzO3kuUzLgXLz0" TargetMode="External"/><Relationship Id="rId142" Type="http://schemas.openxmlformats.org/officeDocument/2006/relationships/hyperlink" Target="https://americas.internal.deloitteonline.com/sites/aadac/SitePages/AADAC.aspx" TargetMode="External"/><Relationship Id="rId184" Type="http://schemas.openxmlformats.org/officeDocument/2006/relationships/hyperlink" Target="https://americas.internal.deloitteonline.com/sites/elearning/_layouts/15/listform.aspx?PageType=4&amp;ListId=%7B7DE2B298%2D7577%2D41E9%2DB1FA%2DFE7FEAC0744F%7D&amp;ID=242&amp;ContentTypeID=0x01007F53F7D1EC3E0042AA82EFCC2560E8D8" TargetMode="External"/><Relationship Id="rId391" Type="http://schemas.openxmlformats.org/officeDocument/2006/relationships/hyperlink" Target="https://americas.internal.deloitteonline.com/sites/elearning/Lists/Learning%20Catalog/DispForm.aspx?ID=486&amp;Source=https%3A%2F%2Famericas%2Einternal%2Edeloitteonline%2Ecom%2Fsites%2Felearning%2FSitePages%2FHome%2Easpx&amp;ContentTypeId=0x01007F53F7D1EC3E0042AA" TargetMode="External"/><Relationship Id="rId251" Type="http://schemas.openxmlformats.org/officeDocument/2006/relationships/hyperlink" Target="https://americas.internal.deloitteonline.com/sites/elearning/Lists/Learning%20Catalog/EditForm.aspx?ID=210&amp;Source=https%3A%2F%2Famericas%2Einternal%2Edeloitteonline%2Ecom%2Fsites%2Felearning%2FSitePages%2FHome%2Easpx" TargetMode="External"/><Relationship Id="rId46" Type="http://schemas.openxmlformats.org/officeDocument/2006/relationships/hyperlink" Target="https://americas.internal.deloitteonline.com/sites/elearning/_layouts/15/listform.aspx?PageType=4&amp;ListId=%7B7DE2B298%2D7577%2D41E9%2DB1FA%2DFE7FEAC0744F%7D&amp;ID=294&amp;ContentTypeID=0x01007F53F7D1EC3E0042AA82EFCC2560E8D8" TargetMode="External"/><Relationship Id="rId293" Type="http://schemas.openxmlformats.org/officeDocument/2006/relationships/hyperlink" Target="https://www.brainshark.com/1/player/deloittegl?pi=zHZzousdPz61EUz0&amp;r3f1=&amp;fb=0" TargetMode="External"/><Relationship Id="rId307" Type="http://schemas.openxmlformats.org/officeDocument/2006/relationships/hyperlink" Target="https://www.brainshark.com/deloittegl/vu?pi=zHizqSBXvzWiN3z0&amp;r3f1=&amp;fb=0" TargetMode="External"/><Relationship Id="rId349" Type="http://schemas.openxmlformats.org/officeDocument/2006/relationships/hyperlink" Target="https://www.brainshark.com/deloittegl/vu?pi=zGdzl1YHbzP5Fhz0" TargetMode="External"/><Relationship Id="rId88" Type="http://schemas.openxmlformats.org/officeDocument/2006/relationships/hyperlink" Target="https://americas.internal.deloitteonline.com/sites/elearning/Lists/Learning%20Catalog/DispForm.aspx?ID=407&amp;Source=https%3A%2F%2Famericas%2Einternal%2Edeloitteonline%2Ecom%2Fsites%2Felearning%2FLists%2FLearning%2520Catalog%2FAllItems%2Easpx&amp;ContentTypeId=0" TargetMode="External"/><Relationship Id="rId111" Type="http://schemas.openxmlformats.org/officeDocument/2006/relationships/hyperlink" Target="https://www.brainshark.com/deloittegl/vu?pi=zJnzurliYzKjQyz0&amp;dm=1" TargetMode="External"/><Relationship Id="rId153" Type="http://schemas.openxmlformats.org/officeDocument/2006/relationships/hyperlink" Target="https://www.brainshark.com/deloittegl/vu?pi=zGOzmbC4KzP5Fhz0" TargetMode="External"/><Relationship Id="rId195" Type="http://schemas.openxmlformats.org/officeDocument/2006/relationships/hyperlink" Target="https://americas.internal.deloitteonline.com/sites/elearning/_layouts/15/listform.aspx?PageType=4&amp;ListId=%7B7DE2B298%2D7577%2D41E9%2DB1FA%2DFE7FEAC0744F%7D&amp;ID=316&amp;ContentTypeID=0x01007F53F7D1EC3E0042AA82EFCC2560E8D8" TargetMode="External"/><Relationship Id="rId209" Type="http://schemas.openxmlformats.org/officeDocument/2006/relationships/hyperlink" Target="https://americas.internal.deloitteonline.com/sites/elearning/_layouts/15/listform.aspx?PageType=4&amp;ListId=%7B7DE2B298%2D7577%2D41E9%2DB1FA%2DFE7FEAC0744F%7D&amp;ID=351&amp;ContentTypeID=0x01007F53F7D1EC3E0042AA82EFCC2560E8D8" TargetMode="External"/><Relationship Id="rId360" Type="http://schemas.openxmlformats.org/officeDocument/2006/relationships/hyperlink" Target="https://americas.internal.deloitteonline.com/sites/elearning/Lists/Learning%20Catalog/DispForm.aspx?ID=320&amp;Source=https%3A%2F%2Famericas%2Einternal%2Edeloitteonline%2Ecom%2Fsites%2Felearning%2FSitePages%2FHome%2Easpx&amp;ContentTypeId=0x01007F53F7D1EC3E0042AA" TargetMode="External"/><Relationship Id="rId220" Type="http://schemas.openxmlformats.org/officeDocument/2006/relationships/hyperlink" Target="https://americas.internal.deloitteonline.com/sites/elearning/Lists/Learning%20Catalog/DispForm.aspx?ID=446&amp;Source=https%3A%2F%2Famericas%2Einternal%2Edeloitteonline%2Ecom%2Fsites%2Felearning%2FSitePages%2FHome%2Easpx%23InplviewHash2f5b703c%2Dd1f3%2D43ba%252" TargetMode="External"/><Relationship Id="rId15" Type="http://schemas.openxmlformats.org/officeDocument/2006/relationships/hyperlink" Target="https://www.brainshark.com/deloittegl/vu?pi=zGuzm4e7tzP5Fhz0" TargetMode="External"/><Relationship Id="rId57" Type="http://schemas.openxmlformats.org/officeDocument/2006/relationships/hyperlink" Target="https://americas.internal.deloitteonline.com/sites/elearning/_layouts/15/listform.aspx?PageType=4&amp;ListId=%7B7DE2B298%2D7577%2D41E9%2DB1FA%2DFE7FEAC0744F%7D&amp;ID=299&amp;ContentTypeID=0x01007F53F7D1EC3E0042AA82EFCC2560E8D8" TargetMode="External"/><Relationship Id="rId262" Type="http://schemas.openxmlformats.org/officeDocument/2006/relationships/hyperlink" Target="https://americas.internal.deloitteonline.com/sites/elearning/Lists/Learning%20Catalog/EditForm.aspx?ID=509&amp;Source=https%3A%2F%2Famericas%2Einternal%2Edeloitteonline%2Ecom%2Fsites%2Felearning%2FSitePages%2FHome%2Easpx" TargetMode="External"/><Relationship Id="rId318" Type="http://schemas.openxmlformats.org/officeDocument/2006/relationships/hyperlink" Target="https://americas.internal.deloitteonline.com/sites/elearning/_layouts/15/listform.aspx?PageType=4&amp;ListId=%7B7DE2B298%2D7577%2D41E9%2DB1FA%2DFE7FEAC0744F%7D&amp;ID=521&amp;ContentTypeID=0x01007F53F7D1EC3E0042AA82EFCC2560E8D8" TargetMode="External"/><Relationship Id="rId99" Type="http://schemas.openxmlformats.org/officeDocument/2006/relationships/hyperlink" Target="https://www.brainshark.com/deloittegl/vu?pi=zGOzHH2sXz8LNez0" TargetMode="External"/><Relationship Id="rId122" Type="http://schemas.openxmlformats.org/officeDocument/2006/relationships/hyperlink" Target="https://www.brainshark.com/deloittegl/vu?pi=zGazDAcizKjQyz0&amp;dm=1" TargetMode="External"/><Relationship Id="rId164" Type="http://schemas.openxmlformats.org/officeDocument/2006/relationships/hyperlink" Target="https://www.brainshark.com/deloittegl/vu?pi=zHfzox3YlzP5Fhz0" TargetMode="External"/><Relationship Id="rId371" Type="http://schemas.openxmlformats.org/officeDocument/2006/relationships/hyperlink" Target="https://resources.deloitte.com/sites/aa/learning/Documents/FAQs_-_DWW_Analytics_Tools.pdf" TargetMode="External"/><Relationship Id="rId26" Type="http://schemas.openxmlformats.org/officeDocument/2006/relationships/hyperlink" Target="https://www.brainshark.com/deloittegl/vu?pi=zGWzGkjH5zP5Fhz0" TargetMode="External"/><Relationship Id="rId231" Type="http://schemas.openxmlformats.org/officeDocument/2006/relationships/hyperlink" Target="https://www.brainshark.com/deloittegl/vu?pi=zGdzMoDLszGf34z0" TargetMode="External"/><Relationship Id="rId273" Type="http://schemas.openxmlformats.org/officeDocument/2006/relationships/hyperlink" Target="https://www.brainshark.com/1/player/deloittegl?pi=zGAz7rKOkzXK41z0&amp;r3f1=&amp;fb=0" TargetMode="External"/><Relationship Id="rId329" Type="http://schemas.openxmlformats.org/officeDocument/2006/relationships/hyperlink" Target="https://americas.internal.deloitteonline.com/sites/elearning/_layouts/15/listform.aspx?PageType=4&amp;ListId=%7B7DE2B298%2D7577%2D41E9%2DB1FA%2DFE7FEAC0744F%7D&amp;ID=572&amp;ContentTypeID=0x01007F53F7D1EC3E0042AA82EFCC2560E8D8" TargetMode="External"/><Relationship Id="rId68" Type="http://schemas.openxmlformats.org/officeDocument/2006/relationships/hyperlink" Target="https://americas.internal.deloitteonline.com/sites/elearning/_layouts/15/listform.aspx?PageType=4&amp;ListId=%7B7DE2B298%2D7577%2D41E9%2DB1FA%2DFE7FEAC0744F%7D&amp;ID=278&amp;ContentTypeID=0x01007F53F7D1EC3E0042AA82EFCC2560E8D8" TargetMode="External"/><Relationship Id="rId133" Type="http://schemas.openxmlformats.org/officeDocument/2006/relationships/hyperlink" Target="https://cognia.deloitteresources.com/" TargetMode="External"/><Relationship Id="rId175" Type="http://schemas.openxmlformats.org/officeDocument/2006/relationships/hyperlink" Target="https://americas.internal.deloitteonline.com/sites/elearning/_layouts/15/listform.aspx?PageType=4&amp;ListId=%7B7DE2B298%2D7577%2D41E9%2DB1FA%2DFE7FEAC0744F%7D&amp;ID=481&amp;ContentTypeID=0x01007F53F7D1EC3E0042AA82EFCC2560E8D8" TargetMode="External"/><Relationship Id="rId340" Type="http://schemas.openxmlformats.org/officeDocument/2006/relationships/hyperlink" Target="https://audit.global.deloitteonline.com/aa/learning/Documents/Quick_Reference_Card_-_Audit_Support_Team.pdf" TargetMode="External"/><Relationship Id="rId200" Type="http://schemas.openxmlformats.org/officeDocument/2006/relationships/hyperlink" Target="https://americas.internal.deloitteonline.com/sites/elearning/_layouts/15/listform.aspx?PageType=4&amp;ListId=%7B7DE2B298%2D7577%2D41E9%2DB1FA%2DFE7FEAC0744F%7D&amp;ID=252&amp;ContentTypeID=0x01007F53F7D1EC3E0042AA82EFCC2560E8D8" TargetMode="External"/><Relationship Id="rId382" Type="http://schemas.openxmlformats.org/officeDocument/2006/relationships/hyperlink" Target="https://resources.deloitte.com/sites/aa/learning/SiteAssets/TDW/Quick_Reference_Card_-_DWW_Substantive_Testing_Templates.pdf" TargetMode="External"/><Relationship Id="rId242" Type="http://schemas.openxmlformats.org/officeDocument/2006/relationships/hyperlink" Target="https://americas.internal.deloitteonline.com/sites/elearning/Lists/Learning%20Catalog/DispForm.aspx?ID=488&amp;Source=https%3A%2F%2Famericas%2Einternal%2Edeloitteonline%2Ecom%2Fsites%2Felearning%2FSitePages%2FHome%2Easpx&amp;ContentTypeId=0x01007F53F7D1EC3E0042AA" TargetMode="External"/><Relationship Id="rId284" Type="http://schemas.openxmlformats.org/officeDocument/2006/relationships/hyperlink" Target="https://www.brainshark.com/1/player/deloittegl?pi=zH5zxSyRWz61EUz0&amp;r3f1=&amp;fb=0" TargetMode="External"/></Relationships>
</file>

<file path=xl/worksheets/_rels/sheet6.xml.rels><?xml version="1.0" encoding="UTF-8" standalone="yes"?>
<Relationships xmlns="http://schemas.openxmlformats.org/package/2006/relationships"><Relationship Id="rId3" Type="http://schemas.openxmlformats.org/officeDocument/2006/relationships/customProperty" Target="../customProperty6.bin"/><Relationship Id="rId2" Type="http://schemas.openxmlformats.org/officeDocument/2006/relationships/printerSettings" Target="../printerSettings/printerSettings6.bin"/><Relationship Id="rId1" Type="http://schemas.openxmlformats.org/officeDocument/2006/relationships/hyperlink" Target="https://audit.global.deloitteonline.com/sites/AppData/Local/Microsoft/Windows/INetCache/Pages/LearningCatalog.aspx" TargetMode="External"/><Relationship Id="rId4"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8" Type="http://schemas.openxmlformats.org/officeDocument/2006/relationships/hyperlink" Target="https://americas.internal.deloitteonline.com/sites/elearning/Lists/Learning%20Catalog/DispForm.aspx?ID=604&amp;Source=https%3A%2F%2Famericas%2Einternal%2Edeloitteonline%2Ecom%2Fsites%2Felearning%2FSitePages%2FHome%2Easpx&amp;ContentTypeId=0x01007F53F7D1EC3E0042AA82EFCC2560E8D8" TargetMode="External"/><Relationship Id="rId13" Type="http://schemas.openxmlformats.org/officeDocument/2006/relationships/hyperlink" Target="https://sabacloud.deloitteresources.com/Saba/Web_spf/E103PRD0001/common/leclassview/dowbt-0001865297" TargetMode="External"/><Relationship Id="rId18" Type="http://schemas.openxmlformats.org/officeDocument/2006/relationships/hyperlink" Target="https://americas.internal.deloitteonline.com/sites/elearning/Lists/Learning%20Catalog/DispForm.aspx?ID=629&amp;Source=https%3A%2F%2Famericas%2Einternal%2Edeloitteonline%2Ecom%2Fsites%2Felearning%2FSitePages%2FHome%2Easpx&amp;ContentTypeId=0x01007F53F7D1EC3E0042AA82EFCC2560E8D8" TargetMode="External"/><Relationship Id="rId3" Type="http://schemas.openxmlformats.org/officeDocument/2006/relationships/hyperlink" Target="https://americas.internal.deloitteonline.com/sites/elearning/Lists/Learning%20Catalog/DispForm.aspx?ID=522&amp;Source=https%3A%2F%2Famericas%2Einternal%2Edeloitteonline%2Ecom%2Fsites%2Felearning%2FSitePages%2FHome%2Easpx%23InplviewHash2f5b703c%2Dd1f3%2D43ba%2D9d87%2Dce34f63df61f%3DPaged%253DTRUE%2Dp%5FGroupCol1%253DG184e%2DPageFirstRow%253D31%2DWebPartID%253D%257B2F5B703C%2D%2DD1F3%2D%2D43BA%2D%2D9D87%2D%2DCE34F63DF61F%257D&amp;ContentTypeId=0x01007F53F7D1EC3E0042AA82EFCC2560E8D8" TargetMode="External"/><Relationship Id="rId21" Type="http://schemas.openxmlformats.org/officeDocument/2006/relationships/hyperlink" Target="https://americas.internal.deloitteonline.com/sites/elearning/Lists/Learning%20Catalog/DispForm.aspx?ID=627&amp;Source=https%3A%2F%2Famericas%2Einternal%2Edeloitteonline%2Ecom%2Fsites%2Felearning%2FSitePages%2FHome%2Easpx&amp;ContentTypeId=0x01007F53F7D1EC3E0042AA82EFCC2560E8D8" TargetMode="External"/><Relationship Id="rId7" Type="http://schemas.openxmlformats.org/officeDocument/2006/relationships/hyperlink" Target="https://sabacloud.deloitteresources.com/Saba/Web_spf/E103PRD0001/common/ledetail/GLAUDLN-303/latestversion" TargetMode="External"/><Relationship Id="rId12" Type="http://schemas.openxmlformats.org/officeDocument/2006/relationships/hyperlink" Target="https://americas.internal.deloitteonline.com/sites/elearning/Lists/Learning%20Catalog/DispForm.aspx?ID=625&amp;Source=https%3A%2F%2Famericas%2Einternal%2Edeloitteonline%2Ecom%2Fsites%2Felearning%2FSitePages%2FHome%2Easpx&amp;ContentTypeId=0x01007F53F7D1EC3E0042AA82EFCC2560E8D8" TargetMode="External"/><Relationship Id="rId17" Type="http://schemas.openxmlformats.org/officeDocument/2006/relationships/hyperlink" Target="https://sabacloud.deloitteresources.com/Saba/Web_spf/E103PRD0001/common/leclassview/dowbt-0001864290" TargetMode="External"/><Relationship Id="rId2" Type="http://schemas.openxmlformats.org/officeDocument/2006/relationships/hyperlink" Target="https://sabacloud.deloitteresources.com/Saba/Web_spf/E103PRD0001/common/ledetail/GLAUDLN-247/latestversion" TargetMode="External"/><Relationship Id="rId16" Type="http://schemas.openxmlformats.org/officeDocument/2006/relationships/hyperlink" Target="https://americas.internal.deloitteonline.com/sites/elearning/Lists/Learning%20Catalog/DispForm.aspx?ID=628&amp;Source=https%3A%2F%2Famericas%2Einternal%2Edeloitteonline%2Ecom%2Fsites%2Felearning%2FSitePages%2FHome%2Easpx&amp;ContentTypeId=0x01007F53F7D1EC3E0042AA82EFCC2560E8D8" TargetMode="External"/><Relationship Id="rId20" Type="http://schemas.openxmlformats.org/officeDocument/2006/relationships/hyperlink" Target="https://sabacloud.deloitteresources.com/Saba/Web_spf/E103PRD0001/common/leclassview/dowbt-0001864287" TargetMode="External"/><Relationship Id="rId1" Type="http://schemas.openxmlformats.org/officeDocument/2006/relationships/hyperlink" Target="https://audit.global.deloitteonline.com/sites/AppData/Local/Microsoft/Windows/INetCache/GAL%20Noncurriculum%20items/Specialists/Auditor's%20Specialist%20Learning%20-%20Frequently%20Asked%20Questions_July%202021.pdf" TargetMode="External"/><Relationship Id="rId6" Type="http://schemas.openxmlformats.org/officeDocument/2006/relationships/hyperlink" Target="https://americas.internal.deloitteonline.com/sites/elearning/Lists/Learning%20Catalog/DispForm.aspx?ID=603&amp;Source=https%3A%2F%2Famericas%2Einternal%2Edeloitteonline%2Ecom%2Fsites%2Felearning%2FSitePages%2FHome%2Easpx%23InplviewHash2f5b703c%2Dd1f3%2D43ba%2D9d87%2Dce34f63df61f%3DPaged%253DTRUE%2Dp%5FGroupCol1%253DPM583e%2DPageFirstRow%253D121%2DWebPartID%253D%257B2F5B703C%2D%2DD1F3%2D%2D43BA%2D%2D9D87%2D%2DCE34F63DF61F%257D&amp;ContentTypeId=0x01007F53F7D1EC3E0042AA82EFCC2560E8D8" TargetMode="External"/><Relationship Id="rId11" Type="http://schemas.openxmlformats.org/officeDocument/2006/relationships/hyperlink" Target="https://sabacloud.deloitteresources.com/Saba/Web_spf/E103PRD0001/common/leclassview/dowbt-0001864288" TargetMode="External"/><Relationship Id="rId24" Type="http://schemas.openxmlformats.org/officeDocument/2006/relationships/drawing" Target="../drawings/drawing7.xml"/><Relationship Id="rId5" Type="http://schemas.openxmlformats.org/officeDocument/2006/relationships/hyperlink" Target="https://sabacloud.deloitteresources.com/Saba/Web_spf/E103PRD0001/common/leclassview/dowbt-0001829105" TargetMode="External"/><Relationship Id="rId15" Type="http://schemas.openxmlformats.org/officeDocument/2006/relationships/hyperlink" Target="https://sabacloud.deloitteresources.com/Saba/Web_spf/E103PRD0001/common/leclassview/dowbt-0001864294" TargetMode="External"/><Relationship Id="rId23" Type="http://schemas.openxmlformats.org/officeDocument/2006/relationships/customProperty" Target="../customProperty7.bin"/><Relationship Id="rId10" Type="http://schemas.openxmlformats.org/officeDocument/2006/relationships/hyperlink" Target="https://americas.internal.deloitteonline.com/sites/elearning/Lists/Learning%20Catalog/DispForm.aspx?ID=624&amp;Source=https%3A%2F%2Famericas%2Einternal%2Edeloitteonline%2Ecom%2Fsites%2Felearning%2FSitePages%2FHome%2Easpx&amp;ContentTypeId=0x01007F53F7D1EC3E0042AA82EFCC2560E8D8" TargetMode="External"/><Relationship Id="rId19" Type="http://schemas.openxmlformats.org/officeDocument/2006/relationships/hyperlink" Target="mailto:dkearney@deloitte.com" TargetMode="External"/><Relationship Id="rId4" Type="http://schemas.openxmlformats.org/officeDocument/2006/relationships/hyperlink" Target="mailto:dvogel@deloitte.com" TargetMode="External"/><Relationship Id="rId9" Type="http://schemas.openxmlformats.org/officeDocument/2006/relationships/hyperlink" Target="https://sabacloud.deloitteresources.com/Saba/Web_spf/E103PRD0001/common/leclassview/dowbt-0001864293" TargetMode="External"/><Relationship Id="rId14" Type="http://schemas.openxmlformats.org/officeDocument/2006/relationships/hyperlink" Target="https://americas.internal.deloitteonline.com/sites/elearning/Lists/Learning%20Catalog/DispForm.aspx?ID=626&amp;Source=https%3A%2F%2Famericas%2Einternal%2Edeloitteonline%2Ecom%2Fsites%2Felearning%2FSitePages%2FHome%2Easpx&amp;ContentTypeId=0x01007F53F7D1EC3E0042AA82EFCC2560E8D8" TargetMode="External"/><Relationship Id="rId22"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6" Type="http://schemas.openxmlformats.org/officeDocument/2006/relationships/hyperlink" Target="https://sabacloud.deloitteresources.com/Saba/Web_spf/E103PRD0001/common/ledetail/GLB2244" TargetMode="External"/><Relationship Id="rId117" Type="http://schemas.openxmlformats.org/officeDocument/2006/relationships/hyperlink" Target="https://sabacloud.deloitteresources.com/Saba/Web_spf/E103PRD0001/app/me/learningeventdetail/cours000000000980590" TargetMode="External"/><Relationship Id="rId21" Type="http://schemas.openxmlformats.org/officeDocument/2006/relationships/hyperlink" Target="https://sabacloud.deloitteresources.com/Saba/Web_spf/E103PRD0001/common/leclassview/dowbt-00866475" TargetMode="External"/><Relationship Id="rId42" Type="http://schemas.openxmlformats.org/officeDocument/2006/relationships/hyperlink" Target="https://sabacloud.deloitteresources.com/Saba/Web_spf/E103PRD0001/common/leclassview/dowbt-0001793901" TargetMode="External"/><Relationship Id="rId47" Type="http://schemas.openxmlformats.org/officeDocument/2006/relationships/hyperlink" Target="https://businesschemistry.deloitte.com/" TargetMode="External"/><Relationship Id="rId63" Type="http://schemas.openxmlformats.org/officeDocument/2006/relationships/hyperlink" Target="https://sabacloud.deloitteresources.com/Saba/Web_spf/E103PRD0001/common/leclassview/dowbt-01623176" TargetMode="External"/><Relationship Id="rId68" Type="http://schemas.openxmlformats.org/officeDocument/2006/relationships/hyperlink" Target="https://securesites.uk.deloitte.com/audit/radctemplates/Shared%20Documents/Forms/AllItems.aspx?RootFolder=%2Faudit%2Fradctemplates%2FShared%20Documents%2FLearning%2F4%2E%20DWW&amp;View=%7B10E2286F%2D33DD%2D4182%2DA1FF%2D17E889EF3B1E%7D&amp;" TargetMode="External"/><Relationship Id="rId84" Type="http://schemas.openxmlformats.org/officeDocument/2006/relationships/hyperlink" Target="https://securesites.uk.deloitte.com/audit/radctemplates/Shared%20Documents/Forms/AllItems.aspx?RootFolder=%2Faudit%2Fradctemplates%2FShared%20Documents%2FLearning%2F4%2E%20DWW%2FSource%20files&amp;FolderCTID=0x012000B9390B9FE86CCA43930D77502BB9EF8C&amp;View=%7B10E2286F%2D33DD%2D4182%2DA1FF%2D17E889EF3B1E%7D" TargetMode="External"/><Relationship Id="rId89" Type="http://schemas.openxmlformats.org/officeDocument/2006/relationships/hyperlink" Target="https://securesites.uk.deloitte.com/audit/radctemplates/Shared%20Documents/Forms/AllItems.aspx?RootFolder=%2Faudit%2Fradctemplates%2FShared%20Documents%2FLearning%2F4%2E%20DWW%2FSource%20files&amp;FolderCTID=0x012000B9390B9FE86CCA43930D77502BB9EF8C&amp;View=%7B10E2286F%2D33DD%2D4182%2DA1FF%2D17E889EF3B1E%7D" TargetMode="External"/><Relationship Id="rId112" Type="http://schemas.openxmlformats.org/officeDocument/2006/relationships/hyperlink" Target="https://securesites.uk.deloitte.com/audit/radctemplates/Shared%20Documents/Forms/AllItems.aspx?RootFolder=%2Faudit%2Fradctemplates%2FShared%20Documents%2FLearning%2F7%2E%20Levvia%2FThe%20Deloitte%20Way%20for%20VSAs%20for%20ADCs%20V21&amp;FolderCTID=0x012000B9390B9FE86CCA43930D77502BB9EF8C&amp;View=%7B10E2286F%2D33DD%2D4182%2DA1FF%2D17E889EF3B1E%7D" TargetMode="External"/><Relationship Id="rId16" Type="http://schemas.openxmlformats.org/officeDocument/2006/relationships/hyperlink" Target="https://sabacloud.deloitteresources.com/Saba/Web_spf/E103PRD0001/common/leclassview/dowbt-01647423" TargetMode="External"/><Relationship Id="rId107" Type="http://schemas.openxmlformats.org/officeDocument/2006/relationships/hyperlink" Target="https://securesites.uk.deloitte.com/audit/radctemplates/Shared%20Documents/Forms/AllItems.aspx?RootFolder=%2Faudit%2Fradctemplates%2FShared%20Documents%2FLearning%2F2%2E%20Analyst%20and%20Analyst%20Next&amp;View=%7B10E2286F%2D33DD%2D4182%2DA1FF%2D17E889EF3B1E%7D&amp;" TargetMode="External"/><Relationship Id="rId11" Type="http://schemas.openxmlformats.org/officeDocument/2006/relationships/hyperlink" Target="https://sabacloud.deloitteresources.com/Saba/Web_spf/E103PRD0001/common/leclassview/dowbt-01083667" TargetMode="External"/><Relationship Id="rId32" Type="http://schemas.openxmlformats.org/officeDocument/2006/relationships/hyperlink" Target="https://sabacloud.deloitteresources.com/Saba/Web_spf/E103PRD0001/common/ledetail/GL-AUD-0000254922" TargetMode="External"/><Relationship Id="rId37" Type="http://schemas.openxmlformats.org/officeDocument/2006/relationships/hyperlink" Target="https://sabacloud.deloitteresources.com/Saba/Web_spf/E103PRD0001/common/ledetail/GL-AUD-0000258526" TargetMode="External"/><Relationship Id="rId53" Type="http://schemas.openxmlformats.org/officeDocument/2006/relationships/hyperlink" Target="https://securesites.uk.deloitte.com/audit/radctemplates/Shared%20Documents/Forms/AllItems.aspx?RootFolder=%2Faudit%2Fradctemplates%2FShared%20Documents%2FLearning%2F7%2E%20Levvia%2FThe%20Deloitte%20Way%20for%20VSAs%20for%20ADCs%20V21&amp;FolderCTID=0x012000B9390B9FE86CCA43930D77502BB9EF8C&amp;View=%7B10E2286F%2D33DD%2D4182%2DA1FF%2D17E889EF3B1E%7D" TargetMode="External"/><Relationship Id="rId58" Type="http://schemas.openxmlformats.org/officeDocument/2006/relationships/hyperlink" Target="https://securesites.uk.deloitte.com/audit/radctemplates/Shared%20Documents/Forms/AllItems.aspx?RootFolder=%2Faudit%2Fradctemplates%2FShared%20Documents%2FLearning%2F4%2E%20DWW&amp;View=%7B10E2286F%2D33DD%2D4182%2DA1FF%2D17E889EF3B1E%7D&amp;" TargetMode="External"/><Relationship Id="rId74" Type="http://schemas.openxmlformats.org/officeDocument/2006/relationships/hyperlink" Target="https://sabacloud.deloitteresources.com/Saba/Web_spf/E103PRD0001/app/me/learningeventdetail/cours000000000820685" TargetMode="External"/><Relationship Id="rId79" Type="http://schemas.openxmlformats.org/officeDocument/2006/relationships/hyperlink" Target="https://securesites.uk.deloitte.com/audit/radctemplates/Shared%20Documents/Forms/AllItems.aspx?RootFolder=%2Faudit%2Fradctemplates%2FShared%20Documents%2FLearning%2F4%2E%20DWW%2FSource%20files&amp;FolderCTID=0x012000B9390B9FE86CCA43930D77502BB9EF8C&amp;View=%7B10E2286F%2D33DD%2D4182%2DA1FF%2D17E889EF3B1E%7D" TargetMode="External"/><Relationship Id="rId102" Type="http://schemas.openxmlformats.org/officeDocument/2006/relationships/hyperlink" Target="https://sabacloud.deloitteresources.com/Saba/Web_spf/E103PRD0001/common/leclassview/dowbt-0001824511" TargetMode="External"/><Relationship Id="rId123" Type="http://schemas.openxmlformats.org/officeDocument/2006/relationships/table" Target="../tables/table1.xml"/><Relationship Id="rId5" Type="http://schemas.openxmlformats.org/officeDocument/2006/relationships/hyperlink" Target="https://sabacloud.deloitteresources.com/Saba/Web_spf/E103PRD0001/app/shared;spf-url=common%2Fleclassview%2Fdowbt-01642405" TargetMode="External"/><Relationship Id="rId90" Type="http://schemas.openxmlformats.org/officeDocument/2006/relationships/hyperlink" Target="https://securesites.uk.deloitte.com/audit/radctemplates/Shared%20Documents/Forms/AllItems.aspx?RootFolder=%2Faudit%2Fradctemplates%2FShared%20Documents%2FLearning%2F4%2E%20DWW%2FSource%20files&amp;FolderCTID=0x012000B9390B9FE86CCA43930D77502BB9EF8C&amp;View=%7B10E2286F%2D33DD%2D4182%2DA1FF%2D17E889EF3B1E%7D" TargetMode="External"/><Relationship Id="rId95" Type="http://schemas.openxmlformats.org/officeDocument/2006/relationships/hyperlink" Target="https://audit.global.deloitteonline.com/sites/globalauditlearning/Lists/Delivery%20and%20Implementation%20list/DispForm.aspx?ID=321&amp;Source=https%3A%2F%2Faudit%2Eglobal%2Edeloitteonline%2Ecom%2Fsites%2Fglobalauditlearning%2FPages%2FLearningCatalog%2Easpx%252" TargetMode="External"/><Relationship Id="rId22" Type="http://schemas.openxmlformats.org/officeDocument/2006/relationships/hyperlink" Target="https://securesites.uk.deloitte.com/audit/radctemplates/Shared%20Documents/Forms/AllItems.aspx?RootFolder=%2Faudit%2Fradctemplates%2FShared%20Documents%2FLearning%2F5%2E%20Senior%20Analyst%20and%20Team%20Leader&amp;FolderCTID=0x012000B9390B9FE86CCA43930D77502BB9EF8C&amp;View=%7B10E2286F%2D33DD%2D4182%2DA1FF%2D17E889EF3B1E%7D" TargetMode="External"/><Relationship Id="rId27" Type="http://schemas.openxmlformats.org/officeDocument/2006/relationships/hyperlink" Target="https://securesites.uk.deloitte.com/audit/radctemplates/Shared%20Documents/Forms/AllItems.aspx?RootFolder=%2Faudit%2Fradctemplates%2FShared%20Documents%2FLearning%2F5%2E%20Senior%20Analyst%20and%20Team%20Leader&amp;FolderCTID=0x012000B9390B9FE86CCA43930D77502BB9EF8C&amp;View=%7B10E2286F%2D33DD%2D4182%2DA1FF%2D17E889EF3B1E%7D" TargetMode="External"/><Relationship Id="rId43" Type="http://schemas.openxmlformats.org/officeDocument/2006/relationships/hyperlink" Target="https://businesschemistry.deloitte.com/" TargetMode="External"/><Relationship Id="rId48" Type="http://schemas.openxmlformats.org/officeDocument/2006/relationships/hyperlink" Target="https://securesites.uk.deloitte.com/audit/radctemplates/Shared%20Documents/Forms/AllItems.aspx?RootFolder=%2Faudit%2Fradctemplates%2FShared%20Documents%2FLearning%2F4%2E%20DWW&amp;View=%7B10E2286F%2D33DD%2D4182%2DA1FF%2D17E889EF3B1E%7D&amp;" TargetMode="External"/><Relationship Id="rId64" Type="http://schemas.openxmlformats.org/officeDocument/2006/relationships/hyperlink" Target="https://securesites.uk.deloitte.com/audit/radctemplates/Shared%20Documents/Forms/AllItems.aspx?RootFolder=%2Faudit%2Fradctemplates%2FShared%20Documents%2FLearning%2F4%2E%20DWW&amp;View=%7B10E2286F%2D33DD%2D4182%2DA1FF%2D17E889EF3B1E%7D&amp;" TargetMode="External"/><Relationship Id="rId69" Type="http://schemas.openxmlformats.org/officeDocument/2006/relationships/hyperlink" Target="https://securesites.uk.deloitte.com/audit/radctemplates/Shared%20Documents/Forms/AllItems.aspx?RootFolder=%2Faudit%2Fradctemplates%2FShared%20Documents%2FLearning%2F4%2E%20DWW&amp;View=%7B10E2286F%2D33DD%2D4182%2DA1FF%2D17E889EF3B1E%7D&amp;" TargetMode="External"/><Relationship Id="rId113" Type="http://schemas.openxmlformats.org/officeDocument/2006/relationships/hyperlink" Target="https://audit.global.deloitteonline.com/sites/globalauditlearning/Lists/Delivery%20and%20Implementation%20list/DispForm.aspx?ID=592&amp;Source=https%3A%2F%2Faudit%2Eglobal%2Edeloitteonline%2Ecom%2Fsites%2Fglobalauditlearning%2FPages%2FLearningCatalog%2Easpx%252" TargetMode="External"/><Relationship Id="rId118" Type="http://schemas.openxmlformats.org/officeDocument/2006/relationships/hyperlink" Target="https://securesites.uk.deloitte.com/audit/radctemplates/Shared%20Documents/Forms/AllItems.aspx?RootFolder=%2Faudit%2Fradctemplates%2FShared%20Documents%2FLearning%2F4%2E%20DWW%2FSource%20files&amp;FolderCTID=0x012000B9390B9FE86CCA43930D77502BB9EF8C&amp;View=%7B10E2286F%2D33DD%2D4182%2DA1FF%2D17E889EF3B1E%7D" TargetMode="External"/><Relationship Id="rId80" Type="http://schemas.openxmlformats.org/officeDocument/2006/relationships/hyperlink" Target="https://securesites.uk.deloitte.com/audit/radctemplates/Shared%20Documents/Forms/AllItems.aspx?RootFolder=%2Faudit%2Fradctemplates%2FShared%20Documents%2FLearning%2F4%2E%20DWW%2FSource%20files&amp;FolderCTID=0x012000B9390B9FE86CCA43930D77502BB9EF8C&amp;View=%7B10E2286F%2D33DD%2D4182%2DA1FF%2D17E889EF3B1E%7D" TargetMode="External"/><Relationship Id="rId85" Type="http://schemas.openxmlformats.org/officeDocument/2006/relationships/hyperlink" Target="https://securesites.uk.deloitte.com/audit/radctemplates/Shared%20Documents/Forms/AllItems.aspx?RootFolder=%2Faudit%2Fradctemplates%2FShared%20Documents%2FLearning%2F4%2E%20DWW%2FSource%20files&amp;FolderCTID=0x012000B9390B9FE86CCA43930D77502BB9EF8C&amp;View=%7B10E2286F%2D33DD%2D4182%2DA1FF%2D17E889EF3B1E%7D" TargetMode="External"/><Relationship Id="rId12" Type="http://schemas.openxmlformats.org/officeDocument/2006/relationships/hyperlink" Target="https://sabacloud.deloitteresources.com/Saba/Web_spf/E103PRD0001/common/leclassview/dowbt-01083676" TargetMode="External"/><Relationship Id="rId17" Type="http://schemas.openxmlformats.org/officeDocument/2006/relationships/hyperlink" Target="https://sabacloud.deloitteresources.com/Saba/Web_spf/E103PRD0001/common/ledetail/GLB4640" TargetMode="External"/><Relationship Id="rId33" Type="http://schemas.openxmlformats.org/officeDocument/2006/relationships/hyperlink" Target="https://sabacloud.deloitteresources.com/Saba/Web_spf/E103PRD0001/common/leclassview/dowbt-0001748649" TargetMode="External"/><Relationship Id="rId38" Type="http://schemas.openxmlformats.org/officeDocument/2006/relationships/hyperlink" Target="https://sabacloud.deloitteresources.com/Saba/Web_spf/E103PRD0001/common/ledetail/GL-AUD-0000258526" TargetMode="External"/><Relationship Id="rId59" Type="http://schemas.openxmlformats.org/officeDocument/2006/relationships/hyperlink" Target="https://securesites.uk.deloitte.com/audit/radctemplates/Shared%20Documents/Forms/AllItems.aspx?RootFolder=%2Faudit%2Fradctemplates%2FShared%20Documents%2FLearning%2F4%2E%20DWW&amp;View=%7B10E2286F%2D33DD%2D4182%2DA1FF%2D17E889EF3B1E%7D&amp;" TargetMode="External"/><Relationship Id="rId103" Type="http://schemas.openxmlformats.org/officeDocument/2006/relationships/hyperlink" Target="https://sabacloud.deloitteresources.com/Saba/Web_spf/E103PRD0001/common/leclassview/dowbt-0001824540" TargetMode="External"/><Relationship Id="rId108" Type="http://schemas.openxmlformats.org/officeDocument/2006/relationships/hyperlink" Target="https://securesites.uk.deloitte.com/audit/radctemplates/Shared%20Documents/Forms/AllItems.aspx?RootFolder=%2Faudit%2Fradctemplates%2FShared%20Documents%2FLearning%2F2%2E%20Analyst%20and%20Analyst%20Next&amp;View=%7B10E2286F%2D33DD%2D4182%2DA1FF%2D17E889EF3B1E%7D&amp;" TargetMode="External"/><Relationship Id="rId54" Type="http://schemas.openxmlformats.org/officeDocument/2006/relationships/hyperlink" Target="https://sabacloud.deloitteresources.com/Saba/Web_spf/E103PRD0001/common/leclassview/dowbt-0001824540" TargetMode="External"/><Relationship Id="rId70" Type="http://schemas.openxmlformats.org/officeDocument/2006/relationships/hyperlink" Target="https://sabacloud.deloitteresources.com/Saba/Web_spf/E103PRD0001/app/shared;spf-url=common%2Fledetail%2FGLB4102" TargetMode="External"/><Relationship Id="rId75" Type="http://schemas.openxmlformats.org/officeDocument/2006/relationships/hyperlink" Target="https://securesites.uk.deloitte.com/audit/radctemplates/Shared%20Documents/Forms/AllItems.aspx?RootFolder=%2Faudit%2Fradctemplates%2FShared%20Documents%2FLearning%2F4%2E%20DWW%2FSource%20files&amp;FolderCTID=0x012000B9390B9FE86CCA43930D77502BB9EF8C&amp;View=%7B10E2286F%2D33DD%2D4182%2DA1FF%2D17E889EF3B1E%7D" TargetMode="External"/><Relationship Id="rId91" Type="http://schemas.openxmlformats.org/officeDocument/2006/relationships/hyperlink" Target="https://securesites.uk.deloitte.com/audit/radctemplates/Shared%20Documents/Forms/AllItems.aspx?RootFolder=%2Faudit%2Fradctemplates%2FShared%20Documents%2FLearning%2F4%2E%20DWW%2FSource%20files&amp;FolderCTID=0x012000B9390B9FE86CCA43930D77502BB9EF8C&amp;View=%7B10E2286F%2D33DD%2D4182%2DA1FF%2D17E889EF3B1E%7D" TargetMode="External"/><Relationship Id="rId96" Type="http://schemas.openxmlformats.org/officeDocument/2006/relationships/hyperlink" Target="https://sabacloud.deloitteresources.com/Saba/Web_spf/E103PRD0001/common/leclassview/dowbt-0001736701" TargetMode="External"/><Relationship Id="rId1" Type="http://schemas.openxmlformats.org/officeDocument/2006/relationships/hyperlink" Target="https://sabacloud.deloitteresources.com/Saba/Web_spf/E103PRD0001/common/ledetail/cours000000000629736" TargetMode="External"/><Relationship Id="rId6" Type="http://schemas.openxmlformats.org/officeDocument/2006/relationships/hyperlink" Target="https://sabacloud.deloitteresources.com/Saba/Web_spf/E103PRD0001/common/ledetail/GLB4643" TargetMode="External"/><Relationship Id="rId23" Type="http://schemas.openxmlformats.org/officeDocument/2006/relationships/hyperlink" Target="https://securesites.uk.deloitte.com/audit/radctemplates/Shared%20Documents/Forms/AllItems.aspx?RootFolder=%2Faudit%2Fradctemplates%2FShared%20Documents%2FLearning%2F2%2E%20Starting%20Your%20Journey&amp;FolderCTID=0x012000B9390B9FE86CCA43930D77502BB9EF8C&amp;View=%7B10E2286F%2D33DD%2D4182%2DA1FF%2D17E889EF3B1E%7D" TargetMode="External"/><Relationship Id="rId28" Type="http://schemas.openxmlformats.org/officeDocument/2006/relationships/hyperlink" Target="https://securesites.uk.deloitte.com/audit/radctemplates/Shared%20Documents/Learning/2.%20Starting%20Your%20Journey/RADC%20Support%20Services%20Concluding.ZIP" TargetMode="External"/><Relationship Id="rId49" Type="http://schemas.openxmlformats.org/officeDocument/2006/relationships/hyperlink" Target="https://securesites.uk.deloitte.com/audit/radctemplates/Shared%20Documents/Forms/AllItems.aspx?RootFolder=%2Faudit%2Fradctemplates%2FShared%20Documents%2FLearning%2F2%2E%20Starting%20Your%20Journey&amp;View=%7B10E2286F%2D33DD%2D4182%2DA1FF%2D17E889EF3B1E%7D&amp;" TargetMode="External"/><Relationship Id="rId114" Type="http://schemas.openxmlformats.org/officeDocument/2006/relationships/hyperlink" Target="https://audit.global.deloitteonline.com/sites/globalauditlearning/Lists/Delivery%20and%20Implementation%20list/DispForm.aspx?ID=592&amp;Source=https%3A%2F%2Faudit%2Eglobal%2Edeloitteonline%2Ecom%2Fsites%2Fglobalauditlearning%2FPages%2FLearningCatalog%2Easpx%252" TargetMode="External"/><Relationship Id="rId119" Type="http://schemas.openxmlformats.org/officeDocument/2006/relationships/hyperlink" Target="https://securesites.uk.deloitte.com/audit/radctemplates/Shared%20Documents/Forms/AllItems.aspx?RootFolder=%2Faudit%2Fradctemplates%2FShared%20Documents%2FLearning%2F4%2E%20DWW%2FSource%20files&amp;FolderCTID=0x012000B9390B9FE86CCA43930D77502BB9EF8C&amp;View=%7B10E2286F%2D33DD%2D4182%2DA1FF%2D17E889EF3B1E%7D" TargetMode="External"/><Relationship Id="rId44" Type="http://schemas.openxmlformats.org/officeDocument/2006/relationships/hyperlink" Target="https://sabacloud.deloitteresources.com/Saba/Web_spf/E103PRD0001/common/leclassview/dowbt-01514428" TargetMode="External"/><Relationship Id="rId60" Type="http://schemas.openxmlformats.org/officeDocument/2006/relationships/hyperlink" Target="https://securesites.uk.deloitte.com/audit/radctemplates/Shared%20Documents/Forms/AllItems.aspx?RootFolder=%2Faudit%2Fradctemplates%2FShared%20Documents%2FLearning%2F4%2E%20DWW&amp;View=%7B10E2286F%2D33DD%2D4182%2DA1FF%2D17E889EF3B1E%7D&amp;" TargetMode="External"/><Relationship Id="rId65" Type="http://schemas.openxmlformats.org/officeDocument/2006/relationships/hyperlink" Target="https://securesites.uk.deloitte.com/audit/radctemplates/Shared%20Documents/Forms/AllItems.aspx?RootFolder=%2Faudit%2Fradctemplates%2FShared%20Documents%2FLearning%2F4%2E%20DWW&amp;View=%7B10E2286F%2D33DD%2D4182%2DA1FF%2D17E889EF3B1E%7D&amp;" TargetMode="External"/><Relationship Id="rId81" Type="http://schemas.openxmlformats.org/officeDocument/2006/relationships/hyperlink" Target="https://securesites.uk.deloitte.com/audit/radctemplates/Shared%20Documents/Forms/AllItems.aspx?RootFolder=%2Faudit%2Fradctemplates%2FShared%20Documents%2FLearning%2F4%2E%20DWW%2FSource%20files&amp;FolderCTID=0x012000B9390B9FE86CCA43930D77502BB9EF8C&amp;View=%7B10E2286F%2D33DD%2D4182%2DA1FF%2D17E889EF3B1E%7D" TargetMode="External"/><Relationship Id="rId86" Type="http://schemas.openxmlformats.org/officeDocument/2006/relationships/hyperlink" Target="https://securesites.uk.deloitte.com/audit/radctemplates/Shared%20Documents/Forms/AllItems.aspx?RootFolder=%2Faudit%2Fradctemplates%2FShared%20Documents%2FLearning%2F4%2E%20DWW%2FSource%20files&amp;FolderCTID=0x012000B9390B9FE86CCA43930D77502BB9EF8C&amp;View=%7B10E2286F%2D33DD%2D4182%2DA1FF%2D17E889EF3B1E%7D" TargetMode="External"/><Relationship Id="rId4" Type="http://schemas.openxmlformats.org/officeDocument/2006/relationships/hyperlink" Target="https://sabacloud.deloitteresources.com/Saba/Web_spf/E103PRD0001/common/leclassview/dowbt-01641315" TargetMode="External"/><Relationship Id="rId9" Type="http://schemas.openxmlformats.org/officeDocument/2006/relationships/hyperlink" Target="https://securesites.uk.deloitte.com/audit/radctemplates/Shared%20Documents/Forms/AllItems.aspx?RootFolder=%2Faudit%2Fradctemplates%2FShared%20Documents%2FLearning%2F5%2E%20Senior%20Analyst%20and%20Team%20Leader&amp;View=%7B10E2286F%2D33DD%2D4182%2DA1FF%2D17E889EF3B1E%7D&amp;" TargetMode="External"/><Relationship Id="rId13" Type="http://schemas.openxmlformats.org/officeDocument/2006/relationships/hyperlink" Target="https://sabacloud.deloitteresources.com/Saba/Web_spf/E103PRD0001/common/leclassview/dowbt-0001670283" TargetMode="External"/><Relationship Id="rId18" Type="http://schemas.openxmlformats.org/officeDocument/2006/relationships/hyperlink" Target="https://sabacloud.deloitteresources.com/Saba/Web_spf/E103PRD0001/common/ledetail/GLB4643" TargetMode="External"/><Relationship Id="rId39" Type="http://schemas.openxmlformats.org/officeDocument/2006/relationships/hyperlink" Target="https://sabacloud.deloitteresources.com/Saba/Web_spf/E103PRD0001/common/leclassview/dowbt-0001793974" TargetMode="External"/><Relationship Id="rId109" Type="http://schemas.openxmlformats.org/officeDocument/2006/relationships/hyperlink" Target="https://securesites.uk.deloitte.com/audit/radctemplates/Shared%20Documents/Forms/AllItems.aspx?RootFolder=%2Faudit%2Fradctemplates%2FShared%20Documents%2FLearning%2F2%2E%20Analyst%20and%20Analyst%20Next&amp;View=%7B10E2286F%2D33DD%2D4182%2DA1FF%2D17E889EF3B1E%7D&amp;" TargetMode="External"/><Relationship Id="rId34" Type="http://schemas.openxmlformats.org/officeDocument/2006/relationships/hyperlink" Target="https://sabacloud.deloitteresources.com/Saba/Web_spf/E103PRD0001/common/ledetail/GL-AUD-0000254922" TargetMode="External"/><Relationship Id="rId50" Type="http://schemas.openxmlformats.org/officeDocument/2006/relationships/hyperlink" Target="https://securesites.uk.deloitte.com/audit/radctemplates/Shared%20Documents/Forms/AllItems.aspx?RootFolder=%2Faudit%2Fradctemplates%2FShared%20Documents%2FLearning%2F2%2E%20Starting%20Your%20Journey&amp;View=%7B10E2286F%2D33DD%2D4182%2DA1FF%2D17E889EF3B1E%7D&amp;" TargetMode="External"/><Relationship Id="rId55" Type="http://schemas.openxmlformats.org/officeDocument/2006/relationships/hyperlink" Target="https://sabacloud.deloitteresources.com/Saba/Web_spf/E103PRD0001/common/ledetail/GL-AUD-0000317055" TargetMode="External"/><Relationship Id="rId76" Type="http://schemas.openxmlformats.org/officeDocument/2006/relationships/hyperlink" Target="https://securesites.uk.deloitte.com/audit/radctemplates/Shared%20Documents/Forms/AllItems.aspx?RootFolder=%2Faudit%2Fradctemplates%2FShared%20Documents%2FLearning%2F4%2E%20DWW%2FSource%20files&amp;FolderCTID=0x012000B9390B9FE86CCA43930D77502BB9EF8C&amp;View=%7B10E2286F%2D33DD%2D4182%2DA1FF%2D17E889EF3B1E%7D" TargetMode="External"/><Relationship Id="rId97" Type="http://schemas.openxmlformats.org/officeDocument/2006/relationships/hyperlink" Target="https://audit.global.deloitteonline.com/sites/globalauditlearning/Lists/Delivery%20and%20Implementation%20list/DispForm.aspx?ID=322&amp;Source=https%3A%2F%2Faudit%2Eglobal%2Edeloitteonline%2Ecom%2Fsites%2Fglobalauditlearning%2FPages%2FLearningCatalog%2Easpx%252" TargetMode="External"/><Relationship Id="rId104" Type="http://schemas.openxmlformats.org/officeDocument/2006/relationships/hyperlink" Target="https://sabacloud.deloitteresources.com/Saba/Web_spf/E103PRD0001/common/leclassview/dowbt-01661366" TargetMode="External"/><Relationship Id="rId120" Type="http://schemas.openxmlformats.org/officeDocument/2006/relationships/printerSettings" Target="../printerSettings/printerSettings8.bin"/><Relationship Id="rId7" Type="http://schemas.openxmlformats.org/officeDocument/2006/relationships/hyperlink" Target="https://sabacloud.deloitteresources.com/Saba/Web_spf/E103PRD0001/common/ledetail/GLB4640" TargetMode="External"/><Relationship Id="rId71" Type="http://schemas.openxmlformats.org/officeDocument/2006/relationships/hyperlink" Target="https://sabacloud.deloitteresources.com/Saba/Web_spf/E103PRD0001/common/leclassview/dowbt-0001695623" TargetMode="External"/><Relationship Id="rId92" Type="http://schemas.openxmlformats.org/officeDocument/2006/relationships/hyperlink" Target="https://securesites.uk.deloitte.com/audit/radctemplates/Shared%20Documents/Forms/AllItems.aspx?RootFolder=%2Faudit%2Fradctemplates%2FShared%20Documents%2FLearning%2F4%2E%20DWW&amp;View=%7B10E2286F%2D33DD%2D4182%2DA1FF%2D17E889EF3B1E%7D&amp;" TargetMode="External"/><Relationship Id="rId2" Type="http://schemas.openxmlformats.org/officeDocument/2006/relationships/hyperlink" Target="https://sabacloud.deloitteresources.com/Saba/Web_spf/E103PRD0001/common/leclassview/dowbt-01664149" TargetMode="External"/><Relationship Id="rId29" Type="http://schemas.openxmlformats.org/officeDocument/2006/relationships/hyperlink" Target="https://sabacloud.deloitteresources.com/Saba/Web_spf/E103PRD0001/common/leclassview/dowbt-0001736701" TargetMode="External"/><Relationship Id="rId24" Type="http://schemas.openxmlformats.org/officeDocument/2006/relationships/hyperlink" Target="https://securesites.uk.deloitte.com/audit/radctemplates/Shared%20Documents/Forms/AllItems.aspx?RootFolder=%2Faudit%2Fradctemplates%2FShared%20Documents%2FLearning%2F5%2E%20Senior%20Analyst%20and%20Team%20Leader&amp;FolderCTID=0x012000B9390B9FE86CCA43930D77502BB9EF8C&amp;View=%7B10E2286F%2D33DD%2D4182%2DA1FF%2D17E889EF3B1E%7D" TargetMode="External"/><Relationship Id="rId40" Type="http://schemas.openxmlformats.org/officeDocument/2006/relationships/hyperlink" Target="https://sabacloud.deloitteresources.com/Saba/Web_spf/E103PRD0001/common/leclassview/dowbt-0001793901" TargetMode="External"/><Relationship Id="rId45" Type="http://schemas.openxmlformats.org/officeDocument/2006/relationships/hyperlink" Target="https://sabacloud.deloitteresources.com/Saba/Web_spf/E103PRD0001/common/leclassview/dowbt-01664149" TargetMode="External"/><Relationship Id="rId66" Type="http://schemas.openxmlformats.org/officeDocument/2006/relationships/hyperlink" Target="https://securesites.uk.deloitte.com/audit/radctemplates/Shared%20Documents/Forms/AllItems.aspx?RootFolder=%2Faudit%2Fradctemplates%2FShared%20Documents%2FLearning%2F4%2E%20DWW&amp;View=%7B10E2286F%2D33DD%2D4182%2DA1FF%2D17E889EF3B1E%7D&amp;" TargetMode="External"/><Relationship Id="rId87" Type="http://schemas.openxmlformats.org/officeDocument/2006/relationships/hyperlink" Target="https://securesites.uk.deloitte.com/audit/radctemplates/Shared%20Documents/Forms/AllItems.aspx?RootFolder=%2Faudit%2Fradctemplates%2FShared%20Documents%2FLearning%2F4%2E%20DWW%2FSource%20files&amp;FolderCTID=0x012000B9390B9FE86CCA43930D77502BB9EF8C&amp;View=%7B10E2286F%2D33DD%2D4182%2DA1FF%2D17E889EF3B1E%7D" TargetMode="External"/><Relationship Id="rId110" Type="http://schemas.openxmlformats.org/officeDocument/2006/relationships/hyperlink" Target="https://securesites.uk.deloitte.com/audit/radctemplates/Shared%20Documents/Forms/AllItems.aspx?RootFolder=%2Faudit%2Fradctemplates%2FShared%20Documents%2FLearning%2F7%2E%20Levvia%2FThe%20Deloitte%20Way%20for%20VSAs%20for%20ADCs%20V21&amp;FolderCTID=0x012000B9390B9FE86CCA43930D77502BB9EF8C&amp;View=%7B10E2286F%2D33DD%2D4182%2DA1FF%2D17E889EF3B1E%7D" TargetMode="External"/><Relationship Id="rId115" Type="http://schemas.openxmlformats.org/officeDocument/2006/relationships/hyperlink" Target="https://sabacloud.deloitteresources.com/Saba/Web_spf/E103PRD0001/common/leclassview/dowbt-0001770545" TargetMode="External"/><Relationship Id="rId61" Type="http://schemas.openxmlformats.org/officeDocument/2006/relationships/hyperlink" Target="https://securesites.uk.deloitte.com/audit/radctemplates/Shared%20Documents/Forms/AllItems.aspx?RootFolder=%2Faudit%2Fradctemplates%2FShared%20Documents%2FLearning%2F4%2E%20DWW&amp;View=%7B10E2286F%2D33DD%2D4182%2DA1FF%2D17E889EF3B1E%7D&amp;" TargetMode="External"/><Relationship Id="rId82" Type="http://schemas.openxmlformats.org/officeDocument/2006/relationships/hyperlink" Target="https://securesites.uk.deloitte.com/audit/radctemplates/Shared%20Documents/Forms/AllItems.aspx?RootFolder=%2Faudit%2Fradctemplates%2FShared%20Documents%2FLearning%2F4%2E%20DWW%2FSource%20files&amp;FolderCTID=0x012000B9390B9FE86CCA43930D77502BB9EF8C&amp;View=%7B10E2286F%2D33DD%2D4182%2DA1FF%2D17E889EF3B1E%7D" TargetMode="External"/><Relationship Id="rId19" Type="http://schemas.openxmlformats.org/officeDocument/2006/relationships/hyperlink" Target="https://sabacloud.deloitteresources.com/Saba/Web_spf/E103PRD0001/common/leclassview/dowbt-01641315" TargetMode="External"/><Relationship Id="rId14" Type="http://schemas.openxmlformats.org/officeDocument/2006/relationships/hyperlink" Target="https://sabacloud.deloitteresources.com/Saba/Web_spf/E103PRD0001/common/ledetail/GLB4102" TargetMode="External"/><Relationship Id="rId30" Type="http://schemas.openxmlformats.org/officeDocument/2006/relationships/hyperlink" Target="https://sabacloud.deloitteresources.com/Saba/Web_spf/E103PRD0001/common/leclassview/dowbt-00865639" TargetMode="External"/><Relationship Id="rId35" Type="http://schemas.openxmlformats.org/officeDocument/2006/relationships/hyperlink" Target="https://sabacloud.deloitteresources.com/Saba/Web_spf/E103PRD0001/common/ledetail/GL-AUD-0000260437" TargetMode="External"/><Relationship Id="rId56" Type="http://schemas.openxmlformats.org/officeDocument/2006/relationships/hyperlink" Target="https://securesites.uk.deloitte.com/audit/radctemplates/Shared%20Documents/Forms/AllItems.aspx?RootFolder=%2Faudit%2Fradctemplates%2FShared%20Documents%2FLearning%2F4%2E%20DWW&amp;View=%7B10E2286F%2D33DD%2D4182%2DA1FF%2D17E889EF3B1E%7D&amp;" TargetMode="External"/><Relationship Id="rId77" Type="http://schemas.openxmlformats.org/officeDocument/2006/relationships/hyperlink" Target="https://securesites.uk.deloitte.com/audit/radctemplates/Shared%20Documents/Forms/AllItems.aspx?RootFolder=%2Faudit%2Fradctemplates%2FShared%20Documents%2FLearning%2F4%2E%20DWW%2FSource%20files&amp;FolderCTID=0x012000B9390B9FE86CCA43930D77502BB9EF8C&amp;View=%7B10E2286F%2D33DD%2D4182%2DA1FF%2D17E889EF3B1E%7D" TargetMode="External"/><Relationship Id="rId100" Type="http://schemas.openxmlformats.org/officeDocument/2006/relationships/hyperlink" Target="https://securesites.uk.deloitte.com/audit/radctemplates/Shared%20Documents/Forms/AllItems.aspx?RootFolder=%2Faudit%2Fradctemplates%2FShared%20Documents%2FLearning%2F2%2E%20Analyst%20and%20Analyst%20Next%2FAnalyst%20Next&amp;FolderCTID=0x012000B9390B9FE86CCA43930D77502BB9EF8C&amp;View=%7B10E2286F%2D33DD%2D4182%2DA1FF%2D17E889EF3B1E%7D&amp;InitialTabId=Ribbon%2ERead&amp;VisibilityContext=WSSTabPersistence" TargetMode="External"/><Relationship Id="rId105" Type="http://schemas.openxmlformats.org/officeDocument/2006/relationships/hyperlink" Target="https://sabacloud.deloitteresources.com/Saba/Web_spf/E103PRD0001/common/leclassview/dowbt-01661366" TargetMode="External"/><Relationship Id="rId8" Type="http://schemas.openxmlformats.org/officeDocument/2006/relationships/hyperlink" Target="https://sabacloud.deloitteresources.com/Saba/Web_spf/E103PRD0001/common/leclassview/dowbt-01647423" TargetMode="External"/><Relationship Id="rId51" Type="http://schemas.openxmlformats.org/officeDocument/2006/relationships/hyperlink" Target="https://securesites.uk.deloitte.com/audit/radctemplates/Shared%20Documents/Forms/AllItems.aspx?RootFolder=%2Faudit%2Fradctemplates%2FShared%20Documents%2FLearning%2F7%2E%20Levvia%2FThe%20Deloitte%20Way%20for%20VSAs%20for%20ADCs%20V21&amp;FolderCTID=0x012000B9390B9FE86CCA43930D77502BB9EF8C&amp;View=%7B10E2286F%2D33DD%2D4182%2DA1FF%2D17E889EF3B1E%7D" TargetMode="External"/><Relationship Id="rId72" Type="http://schemas.openxmlformats.org/officeDocument/2006/relationships/hyperlink" Target="https://sabacloud.deloitteresources.com/Saba/Web_spf/E103PRD0001/common/leclassview/dowbt-0001722053" TargetMode="External"/><Relationship Id="rId93" Type="http://schemas.openxmlformats.org/officeDocument/2006/relationships/hyperlink" Target="https://audit.global.deloitteonline.com/sites/globalauditlearning/Lists/Delivery%20and%20Implementation%20list/DispForm.aspx?ID=321&amp;Source=https%3A%2F%2Faudit%2Eglobal%2Edeloitteonline%2Ecom%2Fsites%2Fglobalauditlearning%2FPages%2FLearningCatalog%2Easpx%252" TargetMode="External"/><Relationship Id="rId98" Type="http://schemas.openxmlformats.org/officeDocument/2006/relationships/hyperlink" Target="https://securesites.uk.deloitte.com/audit/radctemplates/Shared%20Documents/Forms/AllItems.aspx?RootFolder=%2Faudit%2Fradctemplates%2FShared%20Documents%2FLearning%2F2%2E%20Analyst%20and%20Analyst%20Next%2FAnalyst%20Next&amp;FolderCTID=0x012000B9390B9FE86CCA43930D77502BB9EF8C&amp;View=%7B10E2286F%2D33DD%2D4182%2DA1FF%2D17E889EF3B1E%7D&amp;InitialTabId=Ribbon%2ERead&amp;VisibilityContext=WSSTabPersistence" TargetMode="External"/><Relationship Id="rId121" Type="http://schemas.openxmlformats.org/officeDocument/2006/relationships/customProperty" Target="../customProperty8.bin"/><Relationship Id="rId3" Type="http://schemas.openxmlformats.org/officeDocument/2006/relationships/hyperlink" Target="https://sabacloud.deloitteresources.com/Saba/Web_spf/E103PRD0001/common/leclassview/dowbt-00865639" TargetMode="External"/><Relationship Id="rId25" Type="http://schemas.openxmlformats.org/officeDocument/2006/relationships/hyperlink" Target="https://sabacloud.deloitteresources.com/Saba/Web_spf/E103PRD0001/common/ledetail/GLB2244" TargetMode="External"/><Relationship Id="rId46" Type="http://schemas.openxmlformats.org/officeDocument/2006/relationships/hyperlink" Target="https://sabacloud.deloitteresources.com/Saba/Web_spf/E103PRD0001/common/leclassview/dowbt-0001824511" TargetMode="External"/><Relationship Id="rId67" Type="http://schemas.openxmlformats.org/officeDocument/2006/relationships/hyperlink" Target="https://securesites.uk.deloitte.com/audit/radctemplates/Shared%20Documents/Forms/AllItems.aspx?RootFolder=%2Faudit%2Fradctemplates%2FShared%20Documents%2FLearning%2F4%2E%20DWW&amp;View=%7B10E2286F%2D33DD%2D4182%2DA1FF%2D17E889EF3B1E%7D&amp;" TargetMode="External"/><Relationship Id="rId116" Type="http://schemas.openxmlformats.org/officeDocument/2006/relationships/hyperlink" Target="https://sabacloud.deloitteresources.com/Saba/Web_spf/E103PRD0001/app/me/learningeventdetail/cours000000000982190?classId=dowbt000000000186904" TargetMode="External"/><Relationship Id="rId20" Type="http://schemas.openxmlformats.org/officeDocument/2006/relationships/hyperlink" Target="https://sabacloud.deloitteresources.com/Saba/Web_spf/E103PRD0001/app/shared;spf-url=common%2Fleclassview%2Fdowbt-01642405" TargetMode="External"/><Relationship Id="rId41" Type="http://schemas.openxmlformats.org/officeDocument/2006/relationships/hyperlink" Target="https://sabacloud.deloitteresources.com/Saba/Web_spf/E103PRD0001/common/leclassview/dowbt-0001793974" TargetMode="External"/><Relationship Id="rId62" Type="http://schemas.openxmlformats.org/officeDocument/2006/relationships/hyperlink" Target="https://sabacloud.deloitteresources.com/Saba/Web_spf/E103PRD0001/app/shared;spf-url=common%2Fledetail%2Fcours000000000817518" TargetMode="External"/><Relationship Id="rId83" Type="http://schemas.openxmlformats.org/officeDocument/2006/relationships/hyperlink" Target="https://securesites.uk.deloitte.com/audit/radctemplates/Shared%20Documents/Forms/AllItems.aspx?RootFolder=%2Faudit%2Fradctemplates%2FShared%20Documents%2FLearning%2F4%2E%20DWW%2FSource%20files&amp;FolderCTID=0x012000B9390B9FE86CCA43930D77502BB9EF8C&amp;View=%7B10E2286F%2D33DD%2D4182%2DA1FF%2D17E889EF3B1E%7D" TargetMode="External"/><Relationship Id="rId88" Type="http://schemas.openxmlformats.org/officeDocument/2006/relationships/hyperlink" Target="https://securesites.uk.deloitte.com/audit/radctemplates/Shared%20Documents/Forms/AllItems.aspx?RootFolder=%2Faudit%2Fradctemplates%2FShared%20Documents%2FLearning%2F4%2E%20DWW%2FSource%20files&amp;FolderCTID=0x012000B9390B9FE86CCA43930D77502BB9EF8C&amp;View=%7B10E2286F%2D33DD%2D4182%2DA1FF%2D17E889EF3B1E%7D" TargetMode="External"/><Relationship Id="rId111" Type="http://schemas.openxmlformats.org/officeDocument/2006/relationships/hyperlink" Target="https://securesites.uk.deloitte.com/audit/radctemplates/Shared%20Documents/Forms/AllItems.aspx?RootFolder=%2Faudit%2Fradctemplates%2FShared%20Documents%2FLearning%2F7%2E%20Levvia%2FThe%20Deloitte%20Way%20for%20VSAs%20for%20ADCs%20V21&amp;FolderCTID=0x012000B9390B9FE86CCA43930D77502BB9EF8C&amp;View=%7B10E2286F%2D33DD%2D4182%2DA1FF%2D17E889EF3B1E%7D" TargetMode="External"/><Relationship Id="rId15" Type="http://schemas.openxmlformats.org/officeDocument/2006/relationships/hyperlink" Target="https://sabacloud.deloitteresources.com/Saba/Web_spf/E103PRD0001/common/leclassview/dowbt-0001670283" TargetMode="External"/><Relationship Id="rId36" Type="http://schemas.openxmlformats.org/officeDocument/2006/relationships/hyperlink" Target="https://sabacloud.deloitteresources.com/Saba/Web_spf/E103PRD0001/common/ledetail/GL-AUD-0000260437" TargetMode="External"/><Relationship Id="rId57" Type="http://schemas.openxmlformats.org/officeDocument/2006/relationships/hyperlink" Target="https://securesites.uk.deloitte.com/audit/radctemplates/Shared%20Documents/Forms/AllItems.aspx?RootFolder=%2Faudit%2Fradctemplates%2FShared%20Documents%2FLearning%2F4%2E%20DWW&amp;View=%7B10E2286F%2D33DD%2D4182%2DA1FF%2D17E889EF3B1E%7D&amp;" TargetMode="External"/><Relationship Id="rId106" Type="http://schemas.openxmlformats.org/officeDocument/2006/relationships/hyperlink" Target="https://securesites.uk.deloitte.com/audit/radctemplates/Shared%20Documents/Forms/AllItems.aspx?RootFolder=%2Faudit%2Fradctemplates%2FShared%20Documents%2FLearning%2F5%2E%20Senior%20Analyst%20and%20Team%20Leader&amp;FolderCTID=0x012000B9390B9FE86CCA43930D77502BB9EF8C&amp;View=%7B10E2286F%2D33DD%2D4182%2DA1FF%2D17E889EF3B1E%7D" TargetMode="External"/><Relationship Id="rId10" Type="http://schemas.openxmlformats.org/officeDocument/2006/relationships/hyperlink" Target="https://sabacloud.deloitteresources.com/Saba/Web_spf/E103PRD0001/common/ledetail/cours000000000809612" TargetMode="External"/><Relationship Id="rId31" Type="http://schemas.openxmlformats.org/officeDocument/2006/relationships/hyperlink" Target="https://sabacloud.deloitteresources.com/Saba/Web_spf/E103PRD0001/common/leclassview/dowbt-0001748649" TargetMode="External"/><Relationship Id="rId52" Type="http://schemas.openxmlformats.org/officeDocument/2006/relationships/hyperlink" Target="https://securesites.uk.deloitte.com/audit/radctemplates/Shared%20Documents/Forms/AllItems.aspx?RootFolder=%2Faudit%2Fradctemplates%2FShared%20Documents%2FLearning%2F7%2E%20Levvia%2FThe%20Deloitte%20Way%20for%20VSAs%20for%20ADCs%20V21&amp;FolderCTID=0x012000B9390B9FE86CCA43930D77502BB9EF8C&amp;View=%7B10E2286F%2D33DD%2D4182%2DA1FF%2D17E889EF3B1E%7D" TargetMode="External"/><Relationship Id="rId73" Type="http://schemas.openxmlformats.org/officeDocument/2006/relationships/hyperlink" Target="https://sabacloud.deloitteresources.com/Saba/Web_spf/E103PRD0001/common/leclassview/dowbt-0001708807" TargetMode="External"/><Relationship Id="rId78" Type="http://schemas.openxmlformats.org/officeDocument/2006/relationships/hyperlink" Target="https://securesites.uk.deloitte.com/audit/radctemplates/Shared%20Documents/Forms/AllItems.aspx?RootFolder=%2Faudit%2Fradctemplates%2FShared%20Documents%2FLearning%2F4%2E%20DWW%2FSource%20files&amp;FolderCTID=0x012000B9390B9FE86CCA43930D77502BB9EF8C&amp;View=%7B10E2286F%2D33DD%2D4182%2DA1FF%2D17E889EF3B1E%7D" TargetMode="External"/><Relationship Id="rId94" Type="http://schemas.openxmlformats.org/officeDocument/2006/relationships/hyperlink" Target="https://audit.global.deloitteonline.com/sites/globalauditlearning/Lists/Delivery%20and%20Implementation%20list/DispForm.aspx?ID=321&amp;Source=https%3A%2F%2Faudit%2Eglobal%2Edeloitteonline%2Ecom%2Fsites%2Fglobalauditlearning%2FPages%2FLearningCatalog%2Easpx%252" TargetMode="External"/><Relationship Id="rId99" Type="http://schemas.openxmlformats.org/officeDocument/2006/relationships/hyperlink" Target="https://securesites.uk.deloitte.com/audit/radctemplates/Shared%20Documents/Forms/AllItems.aspx?RootFolder=%2Faudit%2Fradctemplates%2FShared%20Documents%2FLearning%2F2%2E%20Analyst%20and%20Analyst%20Next%2FAnalyst%20Next&amp;FolderCTID=0x012000B9390B9FE86CCA43930D77502BB9EF8C&amp;View=%7B10E2286F%2D33DD%2D4182%2DA1FF%2D17E889EF3B1E%7D&amp;InitialTabId=Ribbon%2ERead&amp;VisibilityContext=WSSTabPersistence" TargetMode="External"/><Relationship Id="rId101" Type="http://schemas.openxmlformats.org/officeDocument/2006/relationships/hyperlink" Target="https://sabacloud.deloitteresources.com/Saba/Web_spf/E103PRD0001/common/ledetail/GL-AUD-0000317055" TargetMode="External"/><Relationship Id="rId122"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3" Type="http://schemas.openxmlformats.org/officeDocument/2006/relationships/hyperlink" Target="https://cognia.deloitteresources.com/" TargetMode="External"/><Relationship Id="rId18" Type="http://schemas.openxmlformats.org/officeDocument/2006/relationships/hyperlink" Target="https://securesites.uk.deloitte.com/audit/radctemplates/Shared%20Documents/Forms/AllItems.aspx?RootFolder=%2Faudit%2Fradctemplates%2FShared%20Documents%2FLearning%2F4%2E%20DWW%2FSource%20files&amp;FolderCTID=0x012000B9390B9FE86CCA43930D77502BB9EF8C&amp;View=%7B10E2286F%2D33DD%2D4182%2DA1FF%2D17E889EF3B1E%7D" TargetMode="External"/><Relationship Id="rId26" Type="http://schemas.openxmlformats.org/officeDocument/2006/relationships/hyperlink" Target="https://securesites.uk.deloitte.com/audit/radctemplates/Shared%20Documents/Forms/AllItems.aspx?RootFolder=%2Faudit%2Fradctemplates%2FShared%20Documents%2FLearning%2F4%2E%20DWW%2FSource%20files&amp;FolderCTID=0x012000B9390B9FE86CCA43930D77502BB9EF8C&amp;View=%7B10E2286F%2D33DD%2D4182%2DA1FF%2D17E889EF3B1E%7D" TargetMode="External"/><Relationship Id="rId3" Type="http://schemas.openxmlformats.org/officeDocument/2006/relationships/hyperlink" Target="https://cognia.deloitteresources.com/" TargetMode="External"/><Relationship Id="rId21" Type="http://schemas.openxmlformats.org/officeDocument/2006/relationships/hyperlink" Target="https://securesites.uk.deloitte.com/audit/radctemplates/Shared%20Documents/Forms/AllItems.aspx?RootFolder=%2Faudit%2Fradctemplates%2FShared%20Documents%2FLearning%2F4%2E%20DWW%2FSource%20files&amp;FolderCTID=0x012000B9390B9FE86CCA43930D77502BB9EF8C&amp;View=%7B10E2286F%2D33DD%2D4182%2DA1FF%2D17E889EF3B1E%7D" TargetMode="External"/><Relationship Id="rId34" Type="http://schemas.openxmlformats.org/officeDocument/2006/relationships/hyperlink" Target="https://www.brainshark.com/1/player/deloittegl?pi=zFpzHk5mzGNmKz0&amp;r3f1=90aad4878b86decc9cc2adc79d9294ca87d6cdadc9878f909686c0ceb7d2909e86ca80dccced&amp;fb=0" TargetMode="External"/><Relationship Id="rId7" Type="http://schemas.openxmlformats.org/officeDocument/2006/relationships/hyperlink" Target="https://cognia.deloitteresources.com/" TargetMode="External"/><Relationship Id="rId12" Type="http://schemas.openxmlformats.org/officeDocument/2006/relationships/hyperlink" Target="https://cognia.deloitteresources.com/" TargetMode="External"/><Relationship Id="rId17" Type="http://schemas.openxmlformats.org/officeDocument/2006/relationships/hyperlink" Target="https://securesites.uk.deloitte.com/audit/radctemplates/Shared%20Documents/Forms/AllItems.aspx?RootFolder=%2Faudit%2Fradctemplates%2FShared%20Documents%2FLearning%2F4%2E%20DWW%2FSource%20files&amp;FolderCTID=0x012000B9390B9FE86CCA43930D77502BB9EF8C&amp;View=%7B10E2286F%2D33DD%2D4182%2DA1FF%2D17E889EF3B1E%7D" TargetMode="External"/><Relationship Id="rId25" Type="http://schemas.openxmlformats.org/officeDocument/2006/relationships/hyperlink" Target="https://securesites.uk.deloitte.com/audit/radctemplates/Shared%20Documents/Forms/AllItems.aspx?RootFolder=%2Faudit%2Fradctemplates%2FShared%20Documents%2FLearning%2F4%2E%20DWW%2FSource%20files&amp;FolderCTID=0x012000B9390B9FE86CCA43930D77502BB9EF8C&amp;View=%7B10E2286F%2D33DD%2D4182%2DA1FF%2D17E889EF3B1E%7D" TargetMode="External"/><Relationship Id="rId33" Type="http://schemas.openxmlformats.org/officeDocument/2006/relationships/hyperlink" Target="https://securesites.uk.deloitte.com/audit/radctemplates/Shared%20Documents/Forms/AllItems.aspx?RootFolder=%2Faudit%2Fradctemplates%2FShared%20Documents%2FLearning%2F4%2E%20DWW%2FSource%20files&amp;FolderCTID=0x012000B9390B9FE86CCA43930D77502BB9EF8C&amp;View=%7B10E2286F%2D33DD%2D4182%2DA1FF%2D17E889EF3B1E%7D" TargetMode="External"/><Relationship Id="rId2" Type="http://schemas.openxmlformats.org/officeDocument/2006/relationships/hyperlink" Target="https://www.brainshark.com/deloittegl/vu?pi=zGtzEXEAuzUnAGz0" TargetMode="External"/><Relationship Id="rId16" Type="http://schemas.openxmlformats.org/officeDocument/2006/relationships/hyperlink" Target="https://securesites.uk.deloitte.com/audit/radctemplates/Shared%20Documents/Forms/AllItems.aspx?RootFolder=%2Faudit%2Fradctemplates%2FShared%20Documents%2FLearning%2F4%2E%20DWW%2FSource%20files&amp;FolderCTID=0x012000B9390B9FE86CCA43930D77502BB9EF8C&amp;View=%7B10E2286F%2D33DD%2D4182%2DA1FF%2D17E889EF3B1E%7D" TargetMode="External"/><Relationship Id="rId20" Type="http://schemas.openxmlformats.org/officeDocument/2006/relationships/hyperlink" Target="https://securesites.uk.deloitte.com/audit/radctemplates/Shared%20Documents/Forms/AllItems.aspx?RootFolder=%2Faudit%2Fradctemplates%2FShared%20Documents%2FLearning%2F4%2E%20DWW%2FSource%20files&amp;FolderCTID=0x012000B9390B9FE86CCA43930D77502BB9EF8C&amp;View=%7B10E2286F%2D33DD%2D4182%2DA1FF%2D17E889EF3B1E%7D" TargetMode="External"/><Relationship Id="rId29" Type="http://schemas.openxmlformats.org/officeDocument/2006/relationships/hyperlink" Target="https://securesites.uk.deloitte.com/audit/radctemplates/Shared%20Documents/Forms/AllItems.aspx?RootFolder=%2Faudit%2Fradctemplates%2FShared%20Documents%2FLearning%2F4%2E%20DWW%2FSource%20files&amp;FolderCTID=0x012000B9390B9FE86CCA43930D77502BB9EF8C&amp;View=%7B10E2286F%2D33DD%2D4182%2DA1FF%2D17E889EF3B1E%7D" TargetMode="External"/><Relationship Id="rId1" Type="http://schemas.openxmlformats.org/officeDocument/2006/relationships/hyperlink" Target="https://www.brainshark.com/deloittegl/vu?pi=zGZzy4ADRzUnAGz0" TargetMode="External"/><Relationship Id="rId6" Type="http://schemas.openxmlformats.org/officeDocument/2006/relationships/hyperlink" Target="https://cognia.deloitteresources.com/" TargetMode="External"/><Relationship Id="rId11" Type="http://schemas.openxmlformats.org/officeDocument/2006/relationships/hyperlink" Target="https://www.brainshark.com/1/player/deloittegl?pi=zHRznEXaMzUnAGz0&amp;r3f1=af95ebb8b4b9e1f3a3fd92f8a2adabf5b8e9f292f6b8b0afa9b9fff188edafa1b9f5bfe3f3d2&amp;fb=0" TargetMode="External"/><Relationship Id="rId24" Type="http://schemas.openxmlformats.org/officeDocument/2006/relationships/hyperlink" Target="https://securesites.uk.deloitte.com/audit/radctemplates/Shared%20Documents/Forms/AllItems.aspx?RootFolder=%2Faudit%2Fradctemplates%2FShared%20Documents%2FLearning%2F4%2E%20DWW%2FSource%20files&amp;FolderCTID=0x012000B9390B9FE86CCA43930D77502BB9EF8C&amp;View=%7B10E2286F%2D33DD%2D4182%2DA1FF%2D17E889EF3B1E%7D" TargetMode="External"/><Relationship Id="rId32" Type="http://schemas.openxmlformats.org/officeDocument/2006/relationships/hyperlink" Target="https://securesites.uk.deloitte.com/audit/radctemplates/Shared%20Documents/Forms/AllItems.aspx?RootFolder=%2Faudit%2Fradctemplates%2FShared%20Documents%2FLearning%2F4%2E%20DWW%2FSource%20files&amp;FolderCTID=0x012000B9390B9FE86CCA43930D77502BB9EF8C&amp;View=%7B10E2286F%2D33DD%2D4182%2DA1FF%2D17E889EF3B1E%7D" TargetMode="External"/><Relationship Id="rId5" Type="http://schemas.openxmlformats.org/officeDocument/2006/relationships/hyperlink" Target="https://cognia.deloitteresources.com/" TargetMode="External"/><Relationship Id="rId15" Type="http://schemas.openxmlformats.org/officeDocument/2006/relationships/hyperlink" Target="https://cognia.deloitteresources.com/" TargetMode="External"/><Relationship Id="rId23" Type="http://schemas.openxmlformats.org/officeDocument/2006/relationships/hyperlink" Target="https://securesites.uk.deloitte.com/audit/radctemplates/Shared%20Documents/Forms/AllItems.aspx?RootFolder=%2Faudit%2Fradctemplates%2FShared%20Documents%2FLearning%2F4%2E%20DWW%2FSource%20files&amp;FolderCTID=0x012000B9390B9FE86CCA43930D77502BB9EF8C&amp;View=%7B10E2286F%2D33DD%2D4182%2DA1FF%2D17E889EF3B1E%7D" TargetMode="External"/><Relationship Id="rId28" Type="http://schemas.openxmlformats.org/officeDocument/2006/relationships/hyperlink" Target="https://securesites.uk.deloitte.com/audit/radctemplates/Shared%20Documents/Forms/AllItems.aspx?RootFolder=%2Faudit%2Fradctemplates%2FShared%20Documents%2FLearning%2F4%2E%20DWW%2FSource%20files&amp;FolderCTID=0x012000B9390B9FE86CCA43930D77502BB9EF8C&amp;View=%7B10E2286F%2D33DD%2D4182%2DA1FF%2D17E889EF3B1E%7D" TargetMode="External"/><Relationship Id="rId36" Type="http://schemas.openxmlformats.org/officeDocument/2006/relationships/customProperty" Target="../customProperty9.bin"/><Relationship Id="rId10" Type="http://schemas.openxmlformats.org/officeDocument/2006/relationships/hyperlink" Target="https://www.brainshark.com/1/player/deloittegl?pi=zHdz1thQgzUnAGz0&amp;r3f1=3d07792a262b7361316f006a303f39672a7b6000642a223d3b2b6d631a7f3d332b672d716140&amp;fb=0" TargetMode="External"/><Relationship Id="rId19" Type="http://schemas.openxmlformats.org/officeDocument/2006/relationships/hyperlink" Target="https://securesites.uk.deloitte.com/audit/radctemplates/Shared%20Documents/Forms/AllItems.aspx?RootFolder=%2Faudit%2Fradctemplates%2FShared%20Documents%2FLearning%2F4%2E%20DWW%2FSource%20files&amp;FolderCTID=0x012000B9390B9FE86CCA43930D77502BB9EF8C&amp;View=%7B10E2286F%2D33DD%2D4182%2DA1FF%2D17E889EF3B1E%7D" TargetMode="External"/><Relationship Id="rId31" Type="http://schemas.openxmlformats.org/officeDocument/2006/relationships/hyperlink" Target="https://securesites.uk.deloitte.com/audit/radctemplates/Shared%20Documents/Forms/AllItems.aspx?RootFolder=%2Faudit%2Fradctemplates%2FShared%20Documents%2FLearning%2F4%2E%20DWW%2FSource%20files&amp;FolderCTID=0x012000B9390B9FE86CCA43930D77502BB9EF8C&amp;View=%7B10E2286F%2D33DD%2D4182%2DA1FF%2D17E889EF3B1E%7D" TargetMode="External"/><Relationship Id="rId4" Type="http://schemas.openxmlformats.org/officeDocument/2006/relationships/hyperlink" Target="https://cognia.deloitteresources.com/" TargetMode="External"/><Relationship Id="rId9" Type="http://schemas.openxmlformats.org/officeDocument/2006/relationships/hyperlink" Target="https://www.brainshark.com/1/player/deloittegl?pi=zHbzLQqfOzUnAGz0&amp;r3f1=241e60333f326a78287619732926207e336279197d333b242232747a0366242a327e34687859&amp;fb=0" TargetMode="External"/><Relationship Id="rId14" Type="http://schemas.openxmlformats.org/officeDocument/2006/relationships/hyperlink" Target="https://cognia.deloitteresources.com/" TargetMode="External"/><Relationship Id="rId22" Type="http://schemas.openxmlformats.org/officeDocument/2006/relationships/hyperlink" Target="https://securesites.uk.deloitte.com/audit/radctemplates/Shared%20Documents/Forms/AllItems.aspx?RootFolder=%2Faudit%2Fradctemplates%2FShared%20Documents%2FLearning%2F4%2E%20DWW%2FSource%20files&amp;FolderCTID=0x012000B9390B9FE86CCA43930D77502BB9EF8C&amp;View=%7B10E2286F%2D33DD%2D4182%2DA1FF%2D17E889EF3B1E%7D" TargetMode="External"/><Relationship Id="rId27" Type="http://schemas.openxmlformats.org/officeDocument/2006/relationships/hyperlink" Target="https://securesites.uk.deloitte.com/audit/radctemplates/Shared%20Documents/Forms/AllItems.aspx?RootFolder=%2Faudit%2Fradctemplates%2FShared%20Documents%2FLearning%2F4%2E%20DWW%2FSource%20files&amp;FolderCTID=0x012000B9390B9FE86CCA43930D77502BB9EF8C&amp;View=%7B10E2286F%2D33DD%2D4182%2DA1FF%2D17E889EF3B1E%7D" TargetMode="External"/><Relationship Id="rId30" Type="http://schemas.openxmlformats.org/officeDocument/2006/relationships/hyperlink" Target="https://securesites.uk.deloitte.com/audit/radctemplates/Shared%20Documents/Forms/AllItems.aspx?RootFolder=%2Faudit%2Fradctemplates%2FShared%20Documents%2FLearning%2F4%2E%20DWW%2FSource%20files&amp;FolderCTID=0x012000B9390B9FE86CCA43930D77502BB9EF8C&amp;View=%7B10E2286F%2D33DD%2D4182%2DA1FF%2D17E889EF3B1E%7D" TargetMode="External"/><Relationship Id="rId35" Type="http://schemas.openxmlformats.org/officeDocument/2006/relationships/printerSettings" Target="../printerSettings/printerSettings9.bin"/><Relationship Id="rId8" Type="http://schemas.openxmlformats.org/officeDocument/2006/relationships/hyperlink" Target="https://cognia.deloitteresources.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6" tint="-0.249977111117893"/>
    <pageSetUpPr fitToPage="1"/>
  </sheetPr>
  <dimension ref="A1:N16"/>
  <sheetViews>
    <sheetView tabSelected="1" workbookViewId="0"/>
  </sheetViews>
  <sheetFormatPr defaultColWidth="9.42578125" defaultRowHeight="12.5"/>
  <cols>
    <col min="1" max="1" width="2.28515625" style="47" customWidth="1"/>
    <col min="2" max="2" width="11.2109375" style="47" customWidth="1"/>
    <col min="3" max="16384" width="9.42578125" style="47"/>
  </cols>
  <sheetData>
    <row r="1" spans="1:14">
      <c r="A1" s="47" t="s">
        <v>0</v>
      </c>
      <c r="H1" s="47" t="s">
        <v>0</v>
      </c>
    </row>
    <row r="2" spans="1:14" ht="26.25" customHeight="1">
      <c r="M2" s="47" t="s">
        <v>0</v>
      </c>
    </row>
    <row r="3" spans="1:14" ht="46">
      <c r="B3" s="50" t="s">
        <v>1</v>
      </c>
      <c r="C3" s="50"/>
      <c r="D3" s="50"/>
      <c r="E3" s="51"/>
      <c r="F3" s="51"/>
      <c r="G3" s="51"/>
      <c r="H3" s="51"/>
      <c r="I3" s="51"/>
      <c r="J3" s="49"/>
      <c r="K3" s="49"/>
      <c r="L3" s="49"/>
    </row>
    <row r="4" spans="1:14" ht="46">
      <c r="B4" s="941" t="s">
        <v>2</v>
      </c>
      <c r="C4" s="48"/>
      <c r="D4" s="48"/>
      <c r="E4" s="49"/>
      <c r="F4" s="49"/>
      <c r="G4" s="49"/>
      <c r="H4" s="49"/>
      <c r="I4" s="49"/>
      <c r="J4" s="49"/>
      <c r="K4" s="49"/>
      <c r="L4" s="49"/>
      <c r="N4" s="47" t="s">
        <v>0</v>
      </c>
    </row>
    <row r="16" spans="1:14" ht="12" customHeight="1"/>
  </sheetData>
  <phoneticPr fontId="13" type="noConversion"/>
  <pageMargins left="0.49803149600000002" right="0.761811024" top="0.41929133899999999" bottom="0.37992125999999998" header="0.511811023622047" footer="0"/>
  <pageSetup paperSize="9" scale="60" orientation="landscape" r:id="rId1"/>
  <headerFooter alignWithMargins="0">
    <oddFooter>&amp;R&amp;7&amp;F</oddFooter>
    <evenFooter>&amp;R&amp;7&amp;F</evenFooter>
    <firstFooter>&amp;R&amp;7&amp;F</firstFooter>
  </headerFooter>
  <customProperties>
    <customPr name="EpmWorksheetKeyString_GUID" r:id="rId2"/>
  </customProperties>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3"/>
  </sheetPr>
  <dimension ref="A1:F240"/>
  <sheetViews>
    <sheetView topLeftCell="A191" workbookViewId="0">
      <selection activeCell="A214" sqref="A214"/>
    </sheetView>
  </sheetViews>
  <sheetFormatPr defaultColWidth="8.7109375" defaultRowHeight="13"/>
  <cols>
    <col min="1" max="1" width="8.2109375" style="55" bestFit="1" customWidth="1"/>
    <col min="2" max="2" width="13.78515625" style="55" bestFit="1" customWidth="1"/>
    <col min="3" max="3" width="13.78515625" style="55" customWidth="1"/>
    <col min="4" max="4" width="51.92578125" style="55" bestFit="1" customWidth="1"/>
    <col min="5" max="5" width="86.0703125" style="55" bestFit="1" customWidth="1"/>
    <col min="6" max="16384" width="8.7109375" style="55"/>
  </cols>
  <sheetData>
    <row r="1" spans="1:5" s="35" customFormat="1" ht="20" thickBot="1">
      <c r="A1" s="34" t="s">
        <v>551</v>
      </c>
      <c r="B1" s="53"/>
      <c r="C1" s="53"/>
      <c r="D1" s="53"/>
      <c r="E1" s="80" t="s">
        <v>2234</v>
      </c>
    </row>
    <row r="2" spans="1:5" s="35" customFormat="1" ht="13.5" thickTop="1">
      <c r="A2" s="53"/>
      <c r="B2" s="53"/>
      <c r="C2" s="53"/>
      <c r="D2" s="53"/>
      <c r="E2" s="53"/>
    </row>
    <row r="3" spans="1:5" s="36" customFormat="1" ht="20.75" customHeight="1" thickBot="1">
      <c r="A3" s="88" t="s">
        <v>2235</v>
      </c>
      <c r="B3" s="88" t="s">
        <v>2236</v>
      </c>
      <c r="C3" s="88" t="s">
        <v>2237</v>
      </c>
      <c r="D3" s="88" t="s">
        <v>2238</v>
      </c>
      <c r="E3" s="88" t="s">
        <v>2239</v>
      </c>
    </row>
    <row r="4" spans="1:5" s="35" customFormat="1">
      <c r="A4" s="942">
        <v>44543</v>
      </c>
      <c r="B4" s="943" t="s">
        <v>2240</v>
      </c>
      <c r="C4" s="943" t="s">
        <v>1402</v>
      </c>
      <c r="D4" s="943" t="s">
        <v>1403</v>
      </c>
      <c r="E4" s="943" t="s">
        <v>2241</v>
      </c>
    </row>
    <row r="5" spans="1:5" s="35" customFormat="1">
      <c r="A5" s="942">
        <v>44550</v>
      </c>
      <c r="B5" s="943" t="s">
        <v>1148</v>
      </c>
      <c r="C5" s="943" t="s">
        <v>222</v>
      </c>
      <c r="D5" s="943" t="s">
        <v>223</v>
      </c>
      <c r="E5" s="943" t="s">
        <v>2242</v>
      </c>
    </row>
    <row r="6" spans="1:5" s="35" customFormat="1">
      <c r="A6" s="942">
        <v>44572</v>
      </c>
      <c r="B6" s="943" t="s">
        <v>1032</v>
      </c>
      <c r="C6" s="943" t="s">
        <v>579</v>
      </c>
      <c r="D6" s="943" t="s">
        <v>579</v>
      </c>
      <c r="E6" s="943" t="s">
        <v>2243</v>
      </c>
    </row>
    <row r="7" spans="1:5" s="35" customFormat="1">
      <c r="A7" s="942">
        <v>44573</v>
      </c>
      <c r="B7" s="943" t="s">
        <v>1148</v>
      </c>
      <c r="C7" s="943" t="s">
        <v>250</v>
      </c>
      <c r="D7" s="943" t="s">
        <v>251</v>
      </c>
      <c r="E7" s="943" t="s">
        <v>2244</v>
      </c>
    </row>
    <row r="8" spans="1:5" s="35" customFormat="1">
      <c r="A8" s="942">
        <v>44578</v>
      </c>
      <c r="B8" s="943" t="s">
        <v>1148</v>
      </c>
      <c r="C8" s="943" t="s">
        <v>216</v>
      </c>
      <c r="D8" s="943" t="s">
        <v>217</v>
      </c>
      <c r="E8" s="943" t="s">
        <v>2245</v>
      </c>
    </row>
    <row r="9" spans="1:5" s="35" customFormat="1">
      <c r="A9" s="942">
        <v>44578</v>
      </c>
      <c r="B9" s="943" t="s">
        <v>1148</v>
      </c>
      <c r="C9" s="943" t="s">
        <v>222</v>
      </c>
      <c r="D9" s="943" t="s">
        <v>223</v>
      </c>
      <c r="E9" s="943" t="s">
        <v>2245</v>
      </c>
    </row>
    <row r="10" spans="1:5" s="35" customFormat="1">
      <c r="A10" s="942">
        <v>44578</v>
      </c>
      <c r="B10" s="943" t="s">
        <v>1148</v>
      </c>
      <c r="C10" s="943" t="s">
        <v>227</v>
      </c>
      <c r="D10" s="943" t="s">
        <v>228</v>
      </c>
      <c r="E10" s="943" t="s">
        <v>2245</v>
      </c>
    </row>
    <row r="11" spans="1:5" s="35" customFormat="1" ht="37.5" customHeight="1">
      <c r="A11" s="942">
        <v>44578</v>
      </c>
      <c r="B11" s="943" t="s">
        <v>1148</v>
      </c>
      <c r="C11" s="943" t="s">
        <v>232</v>
      </c>
      <c r="D11" s="943" t="s">
        <v>233</v>
      </c>
      <c r="E11" s="943" t="s">
        <v>2245</v>
      </c>
    </row>
    <row r="12" spans="1:5" s="35" customFormat="1">
      <c r="A12" s="942">
        <v>44578</v>
      </c>
      <c r="B12" s="943" t="s">
        <v>1148</v>
      </c>
      <c r="C12" s="943" t="s">
        <v>237</v>
      </c>
      <c r="D12" s="943" t="s">
        <v>238</v>
      </c>
      <c r="E12" s="943" t="s">
        <v>2245</v>
      </c>
    </row>
    <row r="13" spans="1:5" s="35" customFormat="1">
      <c r="A13" s="942">
        <v>44578</v>
      </c>
      <c r="B13" s="943" t="s">
        <v>1148</v>
      </c>
      <c r="C13" s="943" t="s">
        <v>242</v>
      </c>
      <c r="D13" s="943" t="s">
        <v>243</v>
      </c>
      <c r="E13" s="943" t="s">
        <v>2245</v>
      </c>
    </row>
    <row r="14" spans="1:5" s="35" customFormat="1">
      <c r="A14" s="942">
        <v>44578</v>
      </c>
      <c r="B14" s="943" t="s">
        <v>1148</v>
      </c>
      <c r="C14" s="943" t="s">
        <v>246</v>
      </c>
      <c r="D14" s="943" t="s">
        <v>247</v>
      </c>
      <c r="E14" s="943" t="s">
        <v>2245</v>
      </c>
    </row>
    <row r="15" spans="1:5" s="35" customFormat="1">
      <c r="A15" s="942">
        <v>44578</v>
      </c>
      <c r="B15" s="943" t="s">
        <v>1148</v>
      </c>
      <c r="C15" s="943" t="s">
        <v>258</v>
      </c>
      <c r="D15" s="943" t="s">
        <v>259</v>
      </c>
      <c r="E15" s="943" t="s">
        <v>2245</v>
      </c>
    </row>
    <row r="16" spans="1:5" s="35" customFormat="1">
      <c r="A16" s="942">
        <v>44578</v>
      </c>
      <c r="B16" s="943" t="s">
        <v>1148</v>
      </c>
      <c r="C16" s="943" t="s">
        <v>318</v>
      </c>
      <c r="D16" s="943" t="s">
        <v>319</v>
      </c>
      <c r="E16" s="943" t="s">
        <v>2246</v>
      </c>
    </row>
    <row r="17" spans="1:5" s="35" customFormat="1">
      <c r="A17" s="942">
        <v>44578</v>
      </c>
      <c r="B17" s="943" t="s">
        <v>1148</v>
      </c>
      <c r="C17" s="943" t="s">
        <v>327</v>
      </c>
      <c r="D17" s="943" t="s">
        <v>328</v>
      </c>
      <c r="E17" s="943" t="s">
        <v>2246</v>
      </c>
    </row>
    <row r="18" spans="1:5" s="35" customFormat="1">
      <c r="A18" s="942">
        <v>44578</v>
      </c>
      <c r="B18" s="943" t="s">
        <v>1148</v>
      </c>
      <c r="C18" s="943" t="s">
        <v>342</v>
      </c>
      <c r="D18" s="943" t="s">
        <v>343</v>
      </c>
      <c r="E18" s="943" t="s">
        <v>2246</v>
      </c>
    </row>
    <row r="19" spans="1:5" s="35" customFormat="1">
      <c r="A19" s="942">
        <v>44578</v>
      </c>
      <c r="B19" s="943" t="s">
        <v>1148</v>
      </c>
      <c r="C19" s="943" t="s">
        <v>347</v>
      </c>
      <c r="D19" s="943" t="s">
        <v>348</v>
      </c>
      <c r="E19" s="943" t="s">
        <v>2247</v>
      </c>
    </row>
    <row r="20" spans="1:5" s="35" customFormat="1">
      <c r="A20" s="942">
        <v>44578</v>
      </c>
      <c r="B20" s="943" t="s">
        <v>2248</v>
      </c>
      <c r="C20" s="943" t="s">
        <v>2074</v>
      </c>
      <c r="D20" s="943" t="s">
        <v>2075</v>
      </c>
      <c r="E20" s="943" t="s">
        <v>2249</v>
      </c>
    </row>
    <row r="21" spans="1:5" s="35" customFormat="1">
      <c r="A21" s="942">
        <v>44578</v>
      </c>
      <c r="B21" s="943" t="s">
        <v>1148</v>
      </c>
      <c r="C21" s="943" t="s">
        <v>296</v>
      </c>
      <c r="D21" s="943" t="s">
        <v>297</v>
      </c>
      <c r="E21" s="943" t="s">
        <v>2250</v>
      </c>
    </row>
    <row r="22" spans="1:5" s="35" customFormat="1">
      <c r="A22" s="942">
        <v>44578</v>
      </c>
      <c r="B22" s="943" t="s">
        <v>1148</v>
      </c>
      <c r="C22" s="943" t="s">
        <v>299</v>
      </c>
      <c r="D22" s="943" t="s">
        <v>300</v>
      </c>
      <c r="E22" s="943" t="s">
        <v>2250</v>
      </c>
    </row>
    <row r="23" spans="1:5" s="35" customFormat="1">
      <c r="A23" s="942">
        <v>44578</v>
      </c>
      <c r="B23" s="943" t="s">
        <v>1148</v>
      </c>
      <c r="C23" s="943" t="s">
        <v>301</v>
      </c>
      <c r="D23" s="943" t="s">
        <v>302</v>
      </c>
      <c r="E23" s="943" t="s">
        <v>2250</v>
      </c>
    </row>
    <row r="24" spans="1:5" s="35" customFormat="1">
      <c r="A24" s="942">
        <v>44578</v>
      </c>
      <c r="B24" s="943" t="s">
        <v>1148</v>
      </c>
      <c r="C24" s="943" t="s">
        <v>303</v>
      </c>
      <c r="D24" s="943" t="s">
        <v>2251</v>
      </c>
      <c r="E24" s="943" t="s">
        <v>2250</v>
      </c>
    </row>
    <row r="25" spans="1:5" s="35" customFormat="1">
      <c r="A25" s="942">
        <v>44578</v>
      </c>
      <c r="B25" s="943" t="s">
        <v>1148</v>
      </c>
      <c r="C25" s="943" t="s">
        <v>305</v>
      </c>
      <c r="D25" s="943" t="s">
        <v>306</v>
      </c>
      <c r="E25" s="943" t="s">
        <v>2250</v>
      </c>
    </row>
    <row r="26" spans="1:5" s="35" customFormat="1">
      <c r="A26" s="942">
        <v>44578</v>
      </c>
      <c r="B26" s="943" t="s">
        <v>1148</v>
      </c>
      <c r="C26" s="943" t="s">
        <v>307</v>
      </c>
      <c r="D26" s="943" t="s">
        <v>308</v>
      </c>
      <c r="E26" s="943" t="s">
        <v>2250</v>
      </c>
    </row>
    <row r="27" spans="1:5" s="35" customFormat="1">
      <c r="A27" s="942">
        <v>44578</v>
      </c>
      <c r="B27" s="943" t="s">
        <v>1148</v>
      </c>
      <c r="C27" s="943" t="s">
        <v>309</v>
      </c>
      <c r="D27" s="943" t="s">
        <v>310</v>
      </c>
      <c r="E27" s="943" t="s">
        <v>2250</v>
      </c>
    </row>
    <row r="28" spans="1:5" s="35" customFormat="1">
      <c r="A28" s="942">
        <v>44578</v>
      </c>
      <c r="B28" s="943" t="s">
        <v>1148</v>
      </c>
      <c r="C28" s="943" t="s">
        <v>311</v>
      </c>
      <c r="D28" s="943" t="s">
        <v>312</v>
      </c>
      <c r="E28" s="943" t="s">
        <v>2250</v>
      </c>
    </row>
    <row r="29" spans="1:5" s="35" customFormat="1">
      <c r="A29" s="942">
        <v>44578</v>
      </c>
      <c r="B29" s="943" t="s">
        <v>1148</v>
      </c>
      <c r="C29" s="943" t="s">
        <v>314</v>
      </c>
      <c r="D29" s="943" t="s">
        <v>315</v>
      </c>
      <c r="E29" s="943" t="s">
        <v>2250</v>
      </c>
    </row>
    <row r="30" spans="1:5" s="35" customFormat="1">
      <c r="A30" s="942">
        <v>44581</v>
      </c>
      <c r="B30" s="943" t="s">
        <v>1032</v>
      </c>
      <c r="C30" s="943" t="s">
        <v>579</v>
      </c>
      <c r="D30" s="943" t="s">
        <v>579</v>
      </c>
      <c r="E30" s="943" t="s">
        <v>2252</v>
      </c>
    </row>
    <row r="31" spans="1:5" s="35" customFormat="1">
      <c r="A31" s="942">
        <v>44586</v>
      </c>
      <c r="B31" s="943" t="s">
        <v>1148</v>
      </c>
      <c r="C31" s="943" t="s">
        <v>296</v>
      </c>
      <c r="D31" s="943" t="s">
        <v>297</v>
      </c>
      <c r="E31" s="943" t="s">
        <v>2250</v>
      </c>
    </row>
    <row r="32" spans="1:5" s="35" customFormat="1">
      <c r="A32" s="942">
        <v>44588</v>
      </c>
      <c r="B32" s="943" t="s">
        <v>1148</v>
      </c>
      <c r="C32" s="943" t="s">
        <v>347</v>
      </c>
      <c r="D32" s="943" t="s">
        <v>348</v>
      </c>
      <c r="E32" s="943" t="s">
        <v>2253</v>
      </c>
    </row>
    <row r="33" spans="1:5" s="35" customFormat="1">
      <c r="A33" s="942">
        <v>44589</v>
      </c>
      <c r="B33" s="943" t="s">
        <v>1148</v>
      </c>
      <c r="C33" s="943" t="s">
        <v>453</v>
      </c>
      <c r="D33" s="943" t="s">
        <v>454</v>
      </c>
      <c r="E33" s="943" t="s">
        <v>2254</v>
      </c>
    </row>
    <row r="34" spans="1:5" s="35" customFormat="1">
      <c r="A34" s="942">
        <v>44589</v>
      </c>
      <c r="B34" s="943" t="s">
        <v>1148</v>
      </c>
      <c r="C34" s="943" t="s">
        <v>347</v>
      </c>
      <c r="D34" s="943" t="s">
        <v>348</v>
      </c>
      <c r="E34" s="943" t="s">
        <v>2255</v>
      </c>
    </row>
    <row r="35" spans="1:5" s="35" customFormat="1">
      <c r="A35" s="942">
        <v>44592</v>
      </c>
      <c r="B35" s="943" t="s">
        <v>2248</v>
      </c>
      <c r="C35" s="943" t="s">
        <v>1978</v>
      </c>
      <c r="D35" s="943" t="s">
        <v>1979</v>
      </c>
      <c r="E35" s="943" t="s">
        <v>2256</v>
      </c>
    </row>
    <row r="36" spans="1:5" s="35" customFormat="1">
      <c r="A36" s="942">
        <v>44592</v>
      </c>
      <c r="B36" s="943" t="s">
        <v>2248</v>
      </c>
      <c r="C36" s="943" t="s">
        <v>1986</v>
      </c>
      <c r="D36" s="943" t="s">
        <v>1987</v>
      </c>
      <c r="E36" s="943" t="s">
        <v>2256</v>
      </c>
    </row>
    <row r="37" spans="1:5" s="35" customFormat="1">
      <c r="A37" s="942">
        <v>44594</v>
      </c>
      <c r="B37" s="943" t="s">
        <v>1148</v>
      </c>
      <c r="C37" s="943" t="s">
        <v>387</v>
      </c>
      <c r="D37" s="943" t="s">
        <v>388</v>
      </c>
      <c r="E37" s="943" t="s">
        <v>2257</v>
      </c>
    </row>
    <row r="38" spans="1:5" s="35" customFormat="1">
      <c r="A38" s="942">
        <v>44594</v>
      </c>
      <c r="B38" s="943" t="s">
        <v>1148</v>
      </c>
      <c r="C38" s="943" t="s">
        <v>391</v>
      </c>
      <c r="D38" s="943" t="s">
        <v>392</v>
      </c>
      <c r="E38" s="943" t="s">
        <v>2258</v>
      </c>
    </row>
    <row r="39" spans="1:5" s="35" customFormat="1">
      <c r="A39" s="942">
        <v>44596</v>
      </c>
      <c r="B39" s="943" t="s">
        <v>1148</v>
      </c>
      <c r="C39" s="943" t="s">
        <v>453</v>
      </c>
      <c r="D39" s="943" t="s">
        <v>454</v>
      </c>
      <c r="E39" s="943" t="s">
        <v>2259</v>
      </c>
    </row>
    <row r="40" spans="1:5" s="35" customFormat="1">
      <c r="A40" s="942">
        <v>44601</v>
      </c>
      <c r="B40" s="943" t="s">
        <v>1148</v>
      </c>
      <c r="C40" s="943" t="s">
        <v>303</v>
      </c>
      <c r="D40" s="943" t="s">
        <v>304</v>
      </c>
      <c r="E40" s="943" t="s">
        <v>2260</v>
      </c>
    </row>
    <row r="41" spans="1:5" s="35" customFormat="1">
      <c r="A41" s="942">
        <v>44603</v>
      </c>
      <c r="B41" s="943" t="s">
        <v>1798</v>
      </c>
      <c r="C41" s="943" t="s">
        <v>579</v>
      </c>
      <c r="D41" s="943" t="s">
        <v>1864</v>
      </c>
      <c r="E41" s="943" t="s">
        <v>2250</v>
      </c>
    </row>
    <row r="42" spans="1:5" s="35" customFormat="1">
      <c r="A42" s="942">
        <v>44607</v>
      </c>
      <c r="B42" s="943" t="s">
        <v>1148</v>
      </c>
      <c r="C42" s="943" t="s">
        <v>169</v>
      </c>
      <c r="D42" s="943" t="s">
        <v>170</v>
      </c>
      <c r="E42" s="943" t="s">
        <v>2250</v>
      </c>
    </row>
    <row r="43" spans="1:5" s="35" customFormat="1">
      <c r="A43" s="942">
        <v>44608</v>
      </c>
      <c r="B43" s="943" t="s">
        <v>544</v>
      </c>
      <c r="C43" s="943" t="s">
        <v>579</v>
      </c>
      <c r="D43" s="943" t="s">
        <v>958</v>
      </c>
      <c r="E43" s="943" t="s">
        <v>2261</v>
      </c>
    </row>
    <row r="44" spans="1:5" s="35" customFormat="1">
      <c r="A44" s="942">
        <v>44608</v>
      </c>
      <c r="B44" s="943" t="s">
        <v>544</v>
      </c>
      <c r="C44" s="943" t="s">
        <v>579</v>
      </c>
      <c r="D44" s="943" t="s">
        <v>959</v>
      </c>
      <c r="E44" s="943" t="s">
        <v>2262</v>
      </c>
    </row>
    <row r="45" spans="1:5" s="35" customFormat="1">
      <c r="A45" s="942">
        <v>44608</v>
      </c>
      <c r="B45" s="943" t="s">
        <v>544</v>
      </c>
      <c r="C45" s="943" t="s">
        <v>579</v>
      </c>
      <c r="D45" s="943" t="s">
        <v>960</v>
      </c>
      <c r="E45" s="943" t="s">
        <v>2262</v>
      </c>
    </row>
    <row r="46" spans="1:5" s="35" customFormat="1">
      <c r="A46" s="942">
        <v>44608</v>
      </c>
      <c r="B46" s="943" t="s">
        <v>544</v>
      </c>
      <c r="C46" s="943" t="s">
        <v>579</v>
      </c>
      <c r="D46" s="943" t="s">
        <v>961</v>
      </c>
      <c r="E46" s="943" t="s">
        <v>2262</v>
      </c>
    </row>
    <row r="47" spans="1:5" s="35" customFormat="1">
      <c r="A47" s="942">
        <v>44608</v>
      </c>
      <c r="B47" s="943" t="s">
        <v>544</v>
      </c>
      <c r="C47" s="943" t="s">
        <v>579</v>
      </c>
      <c r="D47" s="943" t="s">
        <v>579</v>
      </c>
      <c r="E47" s="943" t="s">
        <v>2263</v>
      </c>
    </row>
    <row r="48" spans="1:5" s="35" customFormat="1">
      <c r="A48" s="942">
        <v>44608</v>
      </c>
      <c r="B48" s="943" t="s">
        <v>544</v>
      </c>
      <c r="C48" s="943" t="s">
        <v>579</v>
      </c>
      <c r="D48" s="943" t="s">
        <v>2264</v>
      </c>
      <c r="E48" s="943" t="s">
        <v>2265</v>
      </c>
    </row>
    <row r="49" spans="1:5" s="35" customFormat="1">
      <c r="A49" s="1192">
        <v>44613</v>
      </c>
      <c r="B49" s="943" t="s">
        <v>1798</v>
      </c>
      <c r="C49" s="1193" t="s">
        <v>1827</v>
      </c>
      <c r="D49" s="1194" t="s">
        <v>1828</v>
      </c>
      <c r="E49" s="1193" t="s">
        <v>2266</v>
      </c>
    </row>
    <row r="50" spans="1:5" s="35" customFormat="1">
      <c r="A50" s="1192">
        <v>44617</v>
      </c>
      <c r="B50" s="1208" t="s">
        <v>1148</v>
      </c>
      <c r="C50" s="1193" t="s">
        <v>65</v>
      </c>
      <c r="D50" s="1193" t="s">
        <v>66</v>
      </c>
      <c r="E50" s="1193" t="s">
        <v>2275</v>
      </c>
    </row>
    <row r="51" spans="1:5" s="35" customFormat="1">
      <c r="A51" s="1192">
        <v>44620</v>
      </c>
      <c r="B51" s="943" t="s">
        <v>1148</v>
      </c>
      <c r="C51" s="1193" t="s">
        <v>296</v>
      </c>
      <c r="D51" s="1194" t="s">
        <v>297</v>
      </c>
      <c r="E51" s="1193" t="s">
        <v>2269</v>
      </c>
    </row>
    <row r="52" spans="1:5" s="35" customFormat="1">
      <c r="A52" s="1192">
        <v>44621</v>
      </c>
      <c r="B52" s="943" t="s">
        <v>1798</v>
      </c>
      <c r="C52" s="943" t="s">
        <v>1827</v>
      </c>
      <c r="D52" s="1194" t="s">
        <v>2270</v>
      </c>
      <c r="E52" s="943" t="s">
        <v>2274</v>
      </c>
    </row>
    <row r="53" spans="1:5" s="35" customFormat="1">
      <c r="A53" s="1192">
        <v>44627</v>
      </c>
      <c r="B53" s="943" t="s">
        <v>1148</v>
      </c>
      <c r="C53" s="943" t="s">
        <v>37</v>
      </c>
      <c r="D53" s="1194" t="s">
        <v>205</v>
      </c>
      <c r="E53" s="943" t="s">
        <v>2276</v>
      </c>
    </row>
    <row r="54" spans="1:5" s="35" customFormat="1">
      <c r="A54" s="1192">
        <v>44641</v>
      </c>
      <c r="B54" s="943" t="s">
        <v>1148</v>
      </c>
      <c r="C54" s="943" t="s">
        <v>2287</v>
      </c>
      <c r="D54" s="1194" t="s">
        <v>298</v>
      </c>
      <c r="E54" s="943" t="s">
        <v>2290</v>
      </c>
    </row>
    <row r="55" spans="1:5" s="35" customFormat="1">
      <c r="A55" s="1192">
        <v>44641</v>
      </c>
      <c r="B55" s="943" t="s">
        <v>1148</v>
      </c>
      <c r="C55" s="943" t="s">
        <v>2288</v>
      </c>
      <c r="D55" s="1194" t="s">
        <v>2289</v>
      </c>
      <c r="E55" s="943" t="s">
        <v>2290</v>
      </c>
    </row>
    <row r="56" spans="1:5" s="35" customFormat="1">
      <c r="A56" s="1192">
        <v>44641</v>
      </c>
      <c r="B56" s="943" t="s">
        <v>1148</v>
      </c>
      <c r="C56" s="943" t="s">
        <v>301</v>
      </c>
      <c r="D56" s="1194" t="s">
        <v>2278</v>
      </c>
      <c r="E56" s="943" t="s">
        <v>2291</v>
      </c>
    </row>
    <row r="57" spans="1:5" s="35" customFormat="1">
      <c r="A57" s="1192">
        <v>44641</v>
      </c>
      <c r="B57" s="943" t="s">
        <v>1148</v>
      </c>
      <c r="C57" s="943" t="s">
        <v>2279</v>
      </c>
      <c r="D57" s="1194" t="s">
        <v>308</v>
      </c>
      <c r="E57" s="943" t="s">
        <v>2295</v>
      </c>
    </row>
    <row r="58" spans="1:5" s="35" customFormat="1">
      <c r="A58" s="1192">
        <v>44641</v>
      </c>
      <c r="B58" s="943" t="s">
        <v>1148</v>
      </c>
      <c r="C58" s="943" t="s">
        <v>309</v>
      </c>
      <c r="D58" s="1194" t="s">
        <v>310</v>
      </c>
      <c r="E58" s="943" t="s">
        <v>2296</v>
      </c>
    </row>
    <row r="59" spans="1:5" s="35" customFormat="1">
      <c r="A59" s="1192">
        <v>44641</v>
      </c>
      <c r="B59" s="943" t="s">
        <v>1148</v>
      </c>
      <c r="C59" s="943" t="s">
        <v>311</v>
      </c>
      <c r="D59" s="1194" t="s">
        <v>312</v>
      </c>
      <c r="E59" s="943" t="s">
        <v>2293</v>
      </c>
    </row>
    <row r="60" spans="1:5" s="35" customFormat="1">
      <c r="A60" s="1192">
        <v>44641</v>
      </c>
      <c r="B60" s="943" t="s">
        <v>1148</v>
      </c>
      <c r="C60" s="943" t="s">
        <v>314</v>
      </c>
      <c r="D60" s="1194" t="s">
        <v>315</v>
      </c>
      <c r="E60" s="943" t="s">
        <v>2294</v>
      </c>
    </row>
    <row r="61" spans="1:5" s="35" customFormat="1">
      <c r="A61" s="1192">
        <v>44641</v>
      </c>
      <c r="B61" s="943" t="s">
        <v>1148</v>
      </c>
      <c r="C61" s="943" t="s">
        <v>443</v>
      </c>
      <c r="D61" s="1194" t="s">
        <v>444</v>
      </c>
      <c r="E61" s="943" t="s">
        <v>2250</v>
      </c>
    </row>
    <row r="62" spans="1:5" s="35" customFormat="1">
      <c r="A62" s="1192">
        <v>44641</v>
      </c>
      <c r="B62" s="943" t="s">
        <v>1148</v>
      </c>
      <c r="C62" s="943" t="s">
        <v>447</v>
      </c>
      <c r="D62" s="1194" t="s">
        <v>448</v>
      </c>
      <c r="E62" s="943" t="s">
        <v>2250</v>
      </c>
    </row>
    <row r="63" spans="1:5" s="35" customFormat="1">
      <c r="A63" s="1192">
        <v>44641</v>
      </c>
      <c r="B63" s="943" t="s">
        <v>1148</v>
      </c>
      <c r="C63" s="943" t="s">
        <v>459</v>
      </c>
      <c r="D63" s="1194" t="s">
        <v>460</v>
      </c>
      <c r="E63" s="943" t="s">
        <v>2250</v>
      </c>
    </row>
    <row r="64" spans="1:5" s="35" customFormat="1">
      <c r="A64" s="1192">
        <v>44641</v>
      </c>
      <c r="B64" s="943" t="s">
        <v>1148</v>
      </c>
      <c r="C64" s="943" t="s">
        <v>466</v>
      </c>
      <c r="D64" s="1194" t="s">
        <v>467</v>
      </c>
      <c r="E64" s="943" t="s">
        <v>2250</v>
      </c>
    </row>
    <row r="65" spans="1:5" s="35" customFormat="1">
      <c r="A65" s="1192">
        <v>44641</v>
      </c>
      <c r="B65" s="943" t="s">
        <v>1148</v>
      </c>
      <c r="C65" s="943" t="s">
        <v>470</v>
      </c>
      <c r="D65" s="1194" t="s">
        <v>471</v>
      </c>
      <c r="E65" s="943" t="s">
        <v>2250</v>
      </c>
    </row>
    <row r="66" spans="1:5" s="35" customFormat="1">
      <c r="A66" s="1192">
        <v>44641</v>
      </c>
      <c r="B66" s="943" t="s">
        <v>1148</v>
      </c>
      <c r="C66" s="943" t="s">
        <v>478</v>
      </c>
      <c r="D66" s="1194" t="s">
        <v>479</v>
      </c>
      <c r="E66" s="943" t="s">
        <v>2297</v>
      </c>
    </row>
    <row r="67" spans="1:5" s="35" customFormat="1">
      <c r="A67" s="1192">
        <v>44641</v>
      </c>
      <c r="B67" s="943" t="s">
        <v>1148</v>
      </c>
      <c r="C67" s="943" t="s">
        <v>483</v>
      </c>
      <c r="D67" s="1194" t="s">
        <v>484</v>
      </c>
      <c r="E67" s="943" t="s">
        <v>2298</v>
      </c>
    </row>
    <row r="68" spans="1:5" s="35" customFormat="1">
      <c r="A68" s="1192">
        <v>44641</v>
      </c>
      <c r="B68" s="943" t="s">
        <v>1148</v>
      </c>
      <c r="C68" s="943" t="s">
        <v>485</v>
      </c>
      <c r="D68" s="1194" t="s">
        <v>2280</v>
      </c>
      <c r="E68" s="943" t="s">
        <v>2291</v>
      </c>
    </row>
    <row r="69" spans="1:5" s="35" customFormat="1">
      <c r="A69" s="1192">
        <v>44641</v>
      </c>
      <c r="B69" s="943" t="s">
        <v>1148</v>
      </c>
      <c r="C69" s="943" t="s">
        <v>487</v>
      </c>
      <c r="D69" s="1194" t="s">
        <v>2280</v>
      </c>
      <c r="E69" s="943" t="s">
        <v>2291</v>
      </c>
    </row>
    <row r="70" spans="1:5" s="35" customFormat="1">
      <c r="A70" s="1192">
        <v>44641</v>
      </c>
      <c r="B70" s="943" t="s">
        <v>1148</v>
      </c>
      <c r="C70" s="943" t="s">
        <v>489</v>
      </c>
      <c r="D70" s="1194" t="s">
        <v>490</v>
      </c>
      <c r="E70" s="943" t="s">
        <v>2301</v>
      </c>
    </row>
    <row r="71" spans="1:5" s="35" customFormat="1">
      <c r="A71" s="1192">
        <v>44641</v>
      </c>
      <c r="B71" s="943" t="s">
        <v>1148</v>
      </c>
      <c r="C71" s="943" t="s">
        <v>2281</v>
      </c>
      <c r="D71" s="1194" t="s">
        <v>2282</v>
      </c>
      <c r="E71" s="943" t="s">
        <v>2300</v>
      </c>
    </row>
    <row r="72" spans="1:5" s="35" customFormat="1">
      <c r="A72" s="1192">
        <v>44641</v>
      </c>
      <c r="B72" s="943" t="s">
        <v>1148</v>
      </c>
      <c r="C72" s="943" t="s">
        <v>499</v>
      </c>
      <c r="D72" s="1194" t="s">
        <v>500</v>
      </c>
      <c r="E72" s="943" t="s">
        <v>2302</v>
      </c>
    </row>
    <row r="73" spans="1:5" s="35" customFormat="1" ht="26">
      <c r="A73" s="942">
        <v>44641</v>
      </c>
      <c r="B73" s="943" t="s">
        <v>1148</v>
      </c>
      <c r="C73" s="943" t="s">
        <v>506</v>
      </c>
      <c r="D73" s="1194" t="s">
        <v>507</v>
      </c>
      <c r="E73" s="943" t="s">
        <v>2302</v>
      </c>
    </row>
    <row r="74" spans="1:5" s="35" customFormat="1">
      <c r="A74" s="1192">
        <v>44641</v>
      </c>
      <c r="B74" s="943" t="s">
        <v>1148</v>
      </c>
      <c r="C74" s="943" t="s">
        <v>515</v>
      </c>
      <c r="D74" s="943" t="s">
        <v>2285</v>
      </c>
      <c r="E74" s="943" t="s">
        <v>2303</v>
      </c>
    </row>
    <row r="75" spans="1:5" s="35" customFormat="1">
      <c r="A75" s="1192">
        <v>44648</v>
      </c>
      <c r="B75" s="943" t="s">
        <v>1148</v>
      </c>
      <c r="C75" s="943" t="s">
        <v>406</v>
      </c>
      <c r="D75" s="943" t="s">
        <v>2307</v>
      </c>
      <c r="E75" s="943" t="s">
        <v>2308</v>
      </c>
    </row>
    <row r="76" spans="1:5" s="35" customFormat="1">
      <c r="A76" s="1192">
        <v>44648</v>
      </c>
      <c r="B76" s="943" t="s">
        <v>1148</v>
      </c>
      <c r="C76" s="943" t="s">
        <v>409</v>
      </c>
      <c r="D76" s="943" t="s">
        <v>410</v>
      </c>
      <c r="E76" s="943" t="s">
        <v>2309</v>
      </c>
    </row>
    <row r="77" spans="1:5" s="35" customFormat="1">
      <c r="A77" s="1192">
        <v>44649</v>
      </c>
      <c r="B77" s="943" t="s">
        <v>544</v>
      </c>
      <c r="C77" s="943" t="s">
        <v>579</v>
      </c>
      <c r="D77" s="943" t="s">
        <v>579</v>
      </c>
      <c r="E77" s="943" t="s">
        <v>2310</v>
      </c>
    </row>
    <row r="78" spans="1:5" s="35" customFormat="1">
      <c r="A78" s="1192">
        <v>44651</v>
      </c>
      <c r="B78" s="943" t="s">
        <v>544</v>
      </c>
      <c r="C78" s="943" t="s">
        <v>579</v>
      </c>
      <c r="D78" s="943" t="s">
        <v>958</v>
      </c>
      <c r="E78" s="943" t="s">
        <v>2319</v>
      </c>
    </row>
    <row r="79" spans="1:5" s="35" customFormat="1">
      <c r="A79" s="1192">
        <v>44651</v>
      </c>
      <c r="B79" s="943" t="s">
        <v>544</v>
      </c>
      <c r="C79" s="943" t="s">
        <v>579</v>
      </c>
      <c r="D79" s="943" t="s">
        <v>959</v>
      </c>
      <c r="E79" s="943" t="s">
        <v>2320</v>
      </c>
    </row>
    <row r="80" spans="1:5" s="35" customFormat="1">
      <c r="A80" s="1192">
        <v>44651</v>
      </c>
      <c r="B80" s="943" t="s">
        <v>544</v>
      </c>
      <c r="C80" s="943" t="s">
        <v>579</v>
      </c>
      <c r="D80" s="943" t="s">
        <v>960</v>
      </c>
      <c r="E80" s="943" t="s">
        <v>2320</v>
      </c>
    </row>
    <row r="81" spans="1:5" s="35" customFormat="1">
      <c r="A81" s="1192">
        <v>44651</v>
      </c>
      <c r="B81" s="943" t="s">
        <v>544</v>
      </c>
      <c r="C81" s="943" t="s">
        <v>579</v>
      </c>
      <c r="D81" s="943" t="s">
        <v>961</v>
      </c>
      <c r="E81" s="943" t="s">
        <v>2320</v>
      </c>
    </row>
    <row r="82" spans="1:5" s="35" customFormat="1">
      <c r="A82" s="1192">
        <v>44651</v>
      </c>
      <c r="B82" s="943" t="s">
        <v>544</v>
      </c>
      <c r="C82" s="943" t="s">
        <v>579</v>
      </c>
      <c r="D82" s="943" t="s">
        <v>962</v>
      </c>
      <c r="E82" s="943" t="s">
        <v>2320</v>
      </c>
    </row>
    <row r="83" spans="1:5" s="35" customFormat="1">
      <c r="A83" s="1192">
        <v>44652</v>
      </c>
      <c r="B83" s="943" t="s">
        <v>1148</v>
      </c>
      <c r="C83" s="943" t="s">
        <v>291</v>
      </c>
      <c r="D83" s="943" t="s">
        <v>292</v>
      </c>
      <c r="E83" s="943" t="s">
        <v>2328</v>
      </c>
    </row>
    <row r="84" spans="1:5" s="35" customFormat="1">
      <c r="A84" s="1192">
        <v>44652</v>
      </c>
      <c r="B84" s="943" t="s">
        <v>1148</v>
      </c>
      <c r="C84" s="943" t="s">
        <v>299</v>
      </c>
      <c r="D84" s="943" t="s">
        <v>300</v>
      </c>
      <c r="E84" s="943" t="s">
        <v>2329</v>
      </c>
    </row>
    <row r="85" spans="1:5" s="35" customFormat="1">
      <c r="A85" s="1192">
        <v>44652</v>
      </c>
      <c r="B85" s="943" t="s">
        <v>1148</v>
      </c>
      <c r="C85" s="943" t="s">
        <v>301</v>
      </c>
      <c r="D85" s="943" t="s">
        <v>2278</v>
      </c>
      <c r="E85" s="943" t="s">
        <v>2330</v>
      </c>
    </row>
    <row r="86" spans="1:5" s="35" customFormat="1">
      <c r="A86" s="1192">
        <v>44652</v>
      </c>
      <c r="B86" s="943" t="s">
        <v>1148</v>
      </c>
      <c r="C86" s="943" t="s">
        <v>303</v>
      </c>
      <c r="D86" s="943" t="s">
        <v>304</v>
      </c>
      <c r="E86" s="943" t="s">
        <v>2330</v>
      </c>
    </row>
    <row r="87" spans="1:5" s="35" customFormat="1">
      <c r="A87" s="1192">
        <v>44652</v>
      </c>
      <c r="B87" s="943" t="s">
        <v>1148</v>
      </c>
      <c r="C87" s="943" t="s">
        <v>305</v>
      </c>
      <c r="D87" s="943" t="s">
        <v>306</v>
      </c>
      <c r="E87" s="943" t="s">
        <v>2331</v>
      </c>
    </row>
    <row r="88" spans="1:5" s="35" customFormat="1">
      <c r="A88" s="1192">
        <v>44652</v>
      </c>
      <c r="B88" s="943" t="s">
        <v>1148</v>
      </c>
      <c r="C88" s="943" t="s">
        <v>309</v>
      </c>
      <c r="D88" s="943" t="s">
        <v>310</v>
      </c>
      <c r="E88" s="943" t="s">
        <v>2332</v>
      </c>
    </row>
    <row r="89" spans="1:5" s="35" customFormat="1">
      <c r="A89" s="1192">
        <v>44655</v>
      </c>
      <c r="B89" s="943" t="s">
        <v>1148</v>
      </c>
      <c r="C89" s="943" t="s">
        <v>475</v>
      </c>
      <c r="D89" s="943" t="s">
        <v>476</v>
      </c>
      <c r="E89" s="943" t="s">
        <v>2335</v>
      </c>
    </row>
    <row r="90" spans="1:5" s="35" customFormat="1">
      <c r="A90" s="1192">
        <v>44656</v>
      </c>
      <c r="B90" s="943" t="s">
        <v>1148</v>
      </c>
      <c r="C90" s="943" t="s">
        <v>470</v>
      </c>
      <c r="D90" s="943" t="s">
        <v>471</v>
      </c>
      <c r="E90" s="943" t="s">
        <v>2336</v>
      </c>
    </row>
    <row r="91" spans="1:5" s="35" customFormat="1">
      <c r="A91" s="1192">
        <v>44656</v>
      </c>
      <c r="B91" s="943" t="s">
        <v>1148</v>
      </c>
      <c r="C91" s="943" t="s">
        <v>475</v>
      </c>
      <c r="D91" s="943" t="s">
        <v>476</v>
      </c>
      <c r="E91" s="943" t="s">
        <v>2337</v>
      </c>
    </row>
    <row r="92" spans="1:5" s="35" customFormat="1">
      <c r="A92" s="1192">
        <v>44656</v>
      </c>
      <c r="B92" s="943" t="s">
        <v>1148</v>
      </c>
      <c r="C92" s="943" t="s">
        <v>478</v>
      </c>
      <c r="D92" s="943" t="s">
        <v>479</v>
      </c>
      <c r="E92" s="943" t="s">
        <v>2337</v>
      </c>
    </row>
    <row r="93" spans="1:5" s="35" customFormat="1">
      <c r="A93" s="1192">
        <v>44656</v>
      </c>
      <c r="B93" s="943" t="s">
        <v>1148</v>
      </c>
      <c r="C93" s="943" t="s">
        <v>483</v>
      </c>
      <c r="D93" s="943" t="s">
        <v>484</v>
      </c>
      <c r="E93" s="943" t="s">
        <v>2336</v>
      </c>
    </row>
    <row r="94" spans="1:5" s="35" customFormat="1">
      <c r="A94" s="1192">
        <v>44657</v>
      </c>
      <c r="B94" s="943" t="s">
        <v>544</v>
      </c>
      <c r="C94" s="943" t="s">
        <v>579</v>
      </c>
      <c r="D94" s="1261" t="s">
        <v>2343</v>
      </c>
      <c r="E94" s="943" t="s">
        <v>2341</v>
      </c>
    </row>
    <row r="95" spans="1:5" s="35" customFormat="1">
      <c r="A95" s="1192">
        <v>44657</v>
      </c>
      <c r="B95" s="943" t="s">
        <v>544</v>
      </c>
      <c r="C95" s="943" t="s">
        <v>579</v>
      </c>
      <c r="D95" s="943" t="s">
        <v>2344</v>
      </c>
      <c r="E95" s="943" t="s">
        <v>2342</v>
      </c>
    </row>
    <row r="96" spans="1:5" s="35" customFormat="1">
      <c r="A96" s="1347">
        <v>44659</v>
      </c>
      <c r="B96" s="84" t="s">
        <v>2248</v>
      </c>
      <c r="C96" s="84" t="s">
        <v>2130</v>
      </c>
      <c r="D96" s="84" t="s">
        <v>2131</v>
      </c>
      <c r="E96" s="84" t="s">
        <v>2269</v>
      </c>
    </row>
    <row r="97" spans="1:5" s="35" customFormat="1">
      <c r="A97" s="1192">
        <v>44662</v>
      </c>
      <c r="B97" s="943" t="s">
        <v>1148</v>
      </c>
      <c r="C97" s="943" t="s">
        <v>459</v>
      </c>
      <c r="D97" s="943" t="s">
        <v>460</v>
      </c>
      <c r="E97" s="943" t="s">
        <v>2348</v>
      </c>
    </row>
    <row r="98" spans="1:5" s="35" customFormat="1">
      <c r="A98" s="1192">
        <v>44662</v>
      </c>
      <c r="B98" s="943" t="s">
        <v>1148</v>
      </c>
      <c r="C98" s="943" t="s">
        <v>466</v>
      </c>
      <c r="D98" s="943" t="s">
        <v>467</v>
      </c>
      <c r="E98" s="943" t="s">
        <v>2349</v>
      </c>
    </row>
    <row r="99" spans="1:5" s="35" customFormat="1">
      <c r="A99" s="1192">
        <v>44662</v>
      </c>
      <c r="B99" s="1192" t="s">
        <v>1148</v>
      </c>
      <c r="C99" s="1192" t="s">
        <v>478</v>
      </c>
      <c r="D99" s="1192" t="s">
        <v>479</v>
      </c>
      <c r="E99" s="1192" t="s">
        <v>2350</v>
      </c>
    </row>
    <row r="100" spans="1:5" s="35" customFormat="1">
      <c r="A100" s="1192">
        <v>44670</v>
      </c>
      <c r="B100" s="1192" t="s">
        <v>1148</v>
      </c>
      <c r="C100" s="1192" t="s">
        <v>466</v>
      </c>
      <c r="D100" s="1192" t="s">
        <v>467</v>
      </c>
      <c r="E100" s="1192" t="s">
        <v>2355</v>
      </c>
    </row>
    <row r="101" spans="1:5" s="35" customFormat="1">
      <c r="A101" s="1192">
        <v>44670</v>
      </c>
      <c r="B101" s="1192" t="s">
        <v>1148</v>
      </c>
      <c r="C101" s="1192" t="s">
        <v>2356</v>
      </c>
      <c r="D101" s="1192" t="s">
        <v>471</v>
      </c>
      <c r="E101" s="1192" t="s">
        <v>2357</v>
      </c>
    </row>
    <row r="102" spans="1:5" s="35" customFormat="1">
      <c r="A102" s="1192">
        <v>44670</v>
      </c>
      <c r="B102" s="1192" t="s">
        <v>1148</v>
      </c>
      <c r="C102" s="1192" t="s">
        <v>477</v>
      </c>
      <c r="D102" s="1192" t="s">
        <v>2358</v>
      </c>
      <c r="E102" s="1192" t="s">
        <v>2359</v>
      </c>
    </row>
    <row r="103" spans="1:5" s="35" customFormat="1">
      <c r="A103" s="1192">
        <v>44670</v>
      </c>
      <c r="B103" s="1192" t="s">
        <v>1148</v>
      </c>
      <c r="C103" s="1192" t="s">
        <v>2360</v>
      </c>
      <c r="D103" s="1192" t="s">
        <v>2361</v>
      </c>
      <c r="E103" s="1192" t="s">
        <v>2362</v>
      </c>
    </row>
    <row r="104" spans="1:5" s="35" customFormat="1">
      <c r="A104" s="1271">
        <v>44672</v>
      </c>
      <c r="B104" s="1272" t="s">
        <v>1798</v>
      </c>
      <c r="C104" s="1272" t="s">
        <v>2369</v>
      </c>
      <c r="D104" s="1272" t="s">
        <v>2370</v>
      </c>
      <c r="E104" s="1273" t="s">
        <v>2371</v>
      </c>
    </row>
    <row r="105" spans="1:5" s="35" customFormat="1">
      <c r="A105" s="1271">
        <v>44673</v>
      </c>
      <c r="B105" s="1272" t="s">
        <v>1148</v>
      </c>
      <c r="C105" s="1272" t="s">
        <v>139</v>
      </c>
      <c r="D105" s="1272" t="s">
        <v>140</v>
      </c>
      <c r="E105" s="1272" t="s">
        <v>2372</v>
      </c>
    </row>
    <row r="106" spans="1:5" s="35" customFormat="1">
      <c r="A106" s="1271">
        <v>44676</v>
      </c>
      <c r="B106" s="1272" t="s">
        <v>544</v>
      </c>
      <c r="C106" s="1272" t="s">
        <v>1132</v>
      </c>
      <c r="D106" s="1272" t="s">
        <v>958</v>
      </c>
      <c r="E106" s="1272" t="s">
        <v>2359</v>
      </c>
    </row>
    <row r="107" spans="1:5" s="35" customFormat="1" ht="13.75" customHeight="1">
      <c r="A107" s="1271">
        <v>44676</v>
      </c>
      <c r="B107" s="1272" t="s">
        <v>544</v>
      </c>
      <c r="C107" s="1272" t="s">
        <v>913</v>
      </c>
      <c r="D107" s="1272" t="s">
        <v>927</v>
      </c>
      <c r="E107" s="1272" t="s">
        <v>2377</v>
      </c>
    </row>
    <row r="108" spans="1:5" s="35" customFormat="1" ht="13.75" customHeight="1">
      <c r="A108" s="1271">
        <v>44676</v>
      </c>
      <c r="B108" s="1272" t="s">
        <v>2240</v>
      </c>
      <c r="C108" s="1272" t="s">
        <v>1675</v>
      </c>
      <c r="D108" s="1272" t="s">
        <v>927</v>
      </c>
      <c r="E108" s="1272" t="s">
        <v>2378</v>
      </c>
    </row>
    <row r="109" spans="1:5" s="35" customFormat="1">
      <c r="A109" s="1271">
        <v>44676</v>
      </c>
      <c r="B109" s="1272" t="s">
        <v>1148</v>
      </c>
      <c r="C109" s="1272" t="s">
        <v>480</v>
      </c>
      <c r="D109" s="1272" t="s">
        <v>2382</v>
      </c>
      <c r="E109" s="1272" t="s">
        <v>2381</v>
      </c>
    </row>
    <row r="110" spans="1:5" s="35" customFormat="1">
      <c r="A110" s="1271">
        <v>44677</v>
      </c>
      <c r="B110" s="1272" t="s">
        <v>544</v>
      </c>
      <c r="C110" s="1272" t="s">
        <v>573</v>
      </c>
      <c r="D110" s="1272" t="s">
        <v>2390</v>
      </c>
      <c r="E110" s="1272" t="s">
        <v>2384</v>
      </c>
    </row>
    <row r="111" spans="1:5" s="35" customFormat="1">
      <c r="A111" s="1271">
        <v>44677</v>
      </c>
      <c r="B111" s="1272" t="s">
        <v>544</v>
      </c>
      <c r="C111" s="1272" t="s">
        <v>573</v>
      </c>
      <c r="D111" s="1272" t="s">
        <v>2391</v>
      </c>
      <c r="E111" s="1272" t="s">
        <v>2384</v>
      </c>
    </row>
    <row r="112" spans="1:5" s="35" customFormat="1">
      <c r="A112" s="1271">
        <v>44677</v>
      </c>
      <c r="B112" s="1272" t="s">
        <v>544</v>
      </c>
      <c r="C112" s="1272" t="s">
        <v>585</v>
      </c>
      <c r="D112" s="1272" t="s">
        <v>2392</v>
      </c>
      <c r="E112" s="1272" t="s">
        <v>2384</v>
      </c>
    </row>
    <row r="113" spans="1:5" s="35" customFormat="1">
      <c r="A113" s="1271">
        <v>44677</v>
      </c>
      <c r="B113" s="1272" t="s">
        <v>544</v>
      </c>
      <c r="C113" s="1272" t="s">
        <v>615</v>
      </c>
      <c r="D113" s="1272" t="s">
        <v>2393</v>
      </c>
      <c r="E113" s="1272" t="s">
        <v>2384</v>
      </c>
    </row>
    <row r="114" spans="1:5" s="35" customFormat="1">
      <c r="A114" s="1271">
        <v>44677</v>
      </c>
      <c r="B114" s="1272" t="s">
        <v>544</v>
      </c>
      <c r="C114" s="1272" t="s">
        <v>615</v>
      </c>
      <c r="D114" s="1272" t="s">
        <v>2394</v>
      </c>
      <c r="E114" s="1272" t="s">
        <v>2385</v>
      </c>
    </row>
    <row r="115" spans="1:5" s="35" customFormat="1">
      <c r="A115" s="1271">
        <v>44677</v>
      </c>
      <c r="B115" s="1272" t="s">
        <v>544</v>
      </c>
      <c r="C115" s="1272" t="s">
        <v>620</v>
      </c>
      <c r="D115" s="1272" t="s">
        <v>2395</v>
      </c>
      <c r="E115" s="1272" t="s">
        <v>2384</v>
      </c>
    </row>
    <row r="116" spans="1:5" s="35" customFormat="1">
      <c r="A116" s="1271">
        <v>44677</v>
      </c>
      <c r="B116" s="1272" t="s">
        <v>544</v>
      </c>
      <c r="C116" s="1272" t="s">
        <v>693</v>
      </c>
      <c r="D116" s="1272" t="s">
        <v>694</v>
      </c>
      <c r="E116" s="1272" t="s">
        <v>2384</v>
      </c>
    </row>
    <row r="117" spans="1:5" s="35" customFormat="1">
      <c r="A117" s="1271">
        <v>44677</v>
      </c>
      <c r="B117" s="1272" t="s">
        <v>544</v>
      </c>
      <c r="C117" s="1272" t="s">
        <v>820</v>
      </c>
      <c r="D117" s="1272" t="s">
        <v>2396</v>
      </c>
      <c r="E117" s="1272" t="s">
        <v>2384</v>
      </c>
    </row>
    <row r="118" spans="1:5" s="35" customFormat="1">
      <c r="A118" s="1271">
        <v>44678</v>
      </c>
      <c r="B118" s="1272" t="s">
        <v>544</v>
      </c>
      <c r="C118" s="1272" t="s">
        <v>820</v>
      </c>
      <c r="D118" s="1272" t="s">
        <v>2397</v>
      </c>
      <c r="E118" s="1272" t="s">
        <v>2384</v>
      </c>
    </row>
    <row r="119" spans="1:5" s="35" customFormat="1">
      <c r="A119" s="1271">
        <v>44677</v>
      </c>
      <c r="B119" s="1272" t="s">
        <v>544</v>
      </c>
      <c r="C119" s="1272" t="s">
        <v>834</v>
      </c>
      <c r="D119" s="1272" t="s">
        <v>2398</v>
      </c>
      <c r="E119" s="1272" t="s">
        <v>2384</v>
      </c>
    </row>
    <row r="120" spans="1:5" s="35" customFormat="1">
      <c r="A120" s="1271">
        <v>44677</v>
      </c>
      <c r="B120" s="1272" t="s">
        <v>544</v>
      </c>
      <c r="C120" s="1272" t="s">
        <v>834</v>
      </c>
      <c r="D120" s="1272" t="s">
        <v>2399</v>
      </c>
      <c r="E120" s="1272" t="s">
        <v>2386</v>
      </c>
    </row>
    <row r="121" spans="1:5" s="35" customFormat="1">
      <c r="A121" s="1271">
        <v>44677</v>
      </c>
      <c r="B121" s="1272" t="s">
        <v>544</v>
      </c>
      <c r="C121" s="1272" t="s">
        <v>834</v>
      </c>
      <c r="D121" s="1272" t="s">
        <v>2400</v>
      </c>
      <c r="E121" s="1272" t="s">
        <v>2387</v>
      </c>
    </row>
    <row r="122" spans="1:5" s="35" customFormat="1">
      <c r="A122" s="1271">
        <v>44677</v>
      </c>
      <c r="B122" s="1272" t="s">
        <v>544</v>
      </c>
      <c r="C122" s="1272" t="s">
        <v>695</v>
      </c>
      <c r="D122" s="1272" t="s">
        <v>2401</v>
      </c>
      <c r="E122" s="1272" t="s">
        <v>2388</v>
      </c>
    </row>
    <row r="123" spans="1:5" s="35" customFormat="1">
      <c r="A123" s="1271">
        <v>44677</v>
      </c>
      <c r="B123" s="1272" t="s">
        <v>544</v>
      </c>
      <c r="C123" s="1272" t="s">
        <v>596</v>
      </c>
      <c r="D123" s="1272" t="s">
        <v>2402</v>
      </c>
      <c r="E123" s="1272" t="s">
        <v>2389</v>
      </c>
    </row>
    <row r="124" spans="1:5" s="35" customFormat="1">
      <c r="A124" s="1271">
        <v>44683</v>
      </c>
      <c r="B124" s="1272" t="s">
        <v>544</v>
      </c>
      <c r="C124" s="1272" t="s">
        <v>1132</v>
      </c>
      <c r="D124" s="1272" t="s">
        <v>1132</v>
      </c>
      <c r="E124" s="1272" t="s">
        <v>2406</v>
      </c>
    </row>
    <row r="125" spans="1:5" s="35" customFormat="1">
      <c r="A125" s="1271">
        <v>44683</v>
      </c>
      <c r="B125" s="1272" t="s">
        <v>1148</v>
      </c>
      <c r="C125" s="1272" t="s">
        <v>109</v>
      </c>
      <c r="D125" s="1272" t="s">
        <v>110</v>
      </c>
      <c r="E125" s="1272" t="s">
        <v>2407</v>
      </c>
    </row>
    <row r="126" spans="1:5" s="35" customFormat="1">
      <c r="A126" s="1271">
        <v>44683</v>
      </c>
      <c r="B126" s="1272" t="s">
        <v>1148</v>
      </c>
      <c r="C126" s="1272" t="s">
        <v>145</v>
      </c>
      <c r="D126" s="1272" t="s">
        <v>146</v>
      </c>
      <c r="E126" s="1272" t="s">
        <v>2407</v>
      </c>
    </row>
    <row r="127" spans="1:5" s="35" customFormat="1">
      <c r="A127" s="1271">
        <v>44683</v>
      </c>
      <c r="B127" s="1272" t="s">
        <v>1148</v>
      </c>
      <c r="C127" s="1272" t="s">
        <v>174</v>
      </c>
      <c r="D127" s="1272" t="s">
        <v>175</v>
      </c>
      <c r="E127" s="1272" t="s">
        <v>2407</v>
      </c>
    </row>
    <row r="128" spans="1:5" s="35" customFormat="1">
      <c r="A128" s="1271">
        <v>44683</v>
      </c>
      <c r="B128" s="1272" t="s">
        <v>544</v>
      </c>
      <c r="C128" s="1272" t="s">
        <v>834</v>
      </c>
      <c r="D128" s="1272" t="s">
        <v>2408</v>
      </c>
      <c r="E128" s="1272" t="s">
        <v>2409</v>
      </c>
    </row>
    <row r="129" spans="1:5" s="35" customFormat="1">
      <c r="A129" s="1271">
        <v>44685</v>
      </c>
      <c r="B129" s="1272" t="s">
        <v>544</v>
      </c>
      <c r="C129" s="1272" t="s">
        <v>1132</v>
      </c>
      <c r="D129" s="1272" t="s">
        <v>958</v>
      </c>
      <c r="E129" s="1272" t="s">
        <v>2410</v>
      </c>
    </row>
    <row r="130" spans="1:5" s="35" customFormat="1">
      <c r="A130" s="1271">
        <v>44685</v>
      </c>
      <c r="B130" s="1272" t="s">
        <v>1148</v>
      </c>
      <c r="C130" s="1272" t="s">
        <v>109</v>
      </c>
      <c r="D130" s="1272" t="s">
        <v>110</v>
      </c>
      <c r="E130" s="1272" t="s">
        <v>2439</v>
      </c>
    </row>
    <row r="131" spans="1:5" s="35" customFormat="1">
      <c r="A131" s="1271">
        <v>44685</v>
      </c>
      <c r="B131" s="1272" t="s">
        <v>1148</v>
      </c>
      <c r="C131" s="1272" t="s">
        <v>145</v>
      </c>
      <c r="D131" s="1272" t="s">
        <v>146</v>
      </c>
      <c r="E131" s="1272" t="s">
        <v>2439</v>
      </c>
    </row>
    <row r="132" spans="1:5" s="35" customFormat="1">
      <c r="A132" s="1271">
        <v>44685</v>
      </c>
      <c r="B132" s="1272" t="s">
        <v>1148</v>
      </c>
      <c r="C132" s="1272" t="s">
        <v>174</v>
      </c>
      <c r="D132" s="1272" t="s">
        <v>175</v>
      </c>
      <c r="E132" s="1272" t="s">
        <v>2440</v>
      </c>
    </row>
    <row r="133" spans="1:5" s="35" customFormat="1">
      <c r="A133" s="1271">
        <v>44685</v>
      </c>
      <c r="B133" s="1272" t="s">
        <v>2240</v>
      </c>
      <c r="C133" s="1272" t="s">
        <v>1767</v>
      </c>
      <c r="D133" s="1272" t="s">
        <v>1768</v>
      </c>
      <c r="E133" s="1272" t="s">
        <v>2433</v>
      </c>
    </row>
    <row r="134" spans="1:5" s="35" customFormat="1">
      <c r="A134" s="1271">
        <v>44685</v>
      </c>
      <c r="B134" s="1272" t="s">
        <v>2240</v>
      </c>
      <c r="C134" s="1272" t="s">
        <v>1770</v>
      </c>
      <c r="D134" s="1272" t="s">
        <v>2431</v>
      </c>
      <c r="E134" s="1272" t="s">
        <v>2432</v>
      </c>
    </row>
    <row r="135" spans="1:5" s="35" customFormat="1">
      <c r="A135" s="1271">
        <v>44685</v>
      </c>
      <c r="B135" s="1272" t="s">
        <v>2240</v>
      </c>
      <c r="C135" s="1272" t="s">
        <v>1771</v>
      </c>
      <c r="D135" s="1272" t="s">
        <v>1772</v>
      </c>
      <c r="E135" s="1272" t="s">
        <v>2433</v>
      </c>
    </row>
    <row r="136" spans="1:5" s="35" customFormat="1">
      <c r="A136" s="1271">
        <v>44685</v>
      </c>
      <c r="B136" s="1272" t="s">
        <v>2240</v>
      </c>
      <c r="C136" s="1272" t="s">
        <v>1774</v>
      </c>
      <c r="D136" s="1272" t="s">
        <v>1775</v>
      </c>
      <c r="E136" s="1272" t="s">
        <v>2433</v>
      </c>
    </row>
    <row r="137" spans="1:5" s="35" customFormat="1">
      <c r="A137" s="1271">
        <v>44685</v>
      </c>
      <c r="B137" s="1272" t="s">
        <v>2240</v>
      </c>
      <c r="C137" s="1272" t="s">
        <v>1777</v>
      </c>
      <c r="D137" s="1272" t="s">
        <v>2413</v>
      </c>
      <c r="E137" s="1272" t="s">
        <v>2434</v>
      </c>
    </row>
    <row r="138" spans="1:5" s="35" customFormat="1">
      <c r="A138" s="1271">
        <v>44685</v>
      </c>
      <c r="B138" s="1272" t="s">
        <v>2240</v>
      </c>
      <c r="C138" s="1272" t="s">
        <v>1778</v>
      </c>
      <c r="D138" s="1272" t="s">
        <v>2414</v>
      </c>
      <c r="E138" s="1272" t="s">
        <v>2434</v>
      </c>
    </row>
    <row r="139" spans="1:5" s="35" customFormat="1">
      <c r="A139" s="1271">
        <v>44685</v>
      </c>
      <c r="B139" s="1272" t="s">
        <v>2240</v>
      </c>
      <c r="C139" s="1272" t="s">
        <v>1779</v>
      </c>
      <c r="D139" s="1272" t="s">
        <v>1780</v>
      </c>
      <c r="E139" s="1272" t="s">
        <v>2435</v>
      </c>
    </row>
    <row r="140" spans="1:5" s="35" customFormat="1">
      <c r="A140" s="1271">
        <v>44685</v>
      </c>
      <c r="B140" s="1272" t="s">
        <v>2240</v>
      </c>
      <c r="C140" s="1272" t="s">
        <v>1781</v>
      </c>
      <c r="D140" s="1272" t="s">
        <v>1782</v>
      </c>
      <c r="E140" s="1272" t="s">
        <v>2435</v>
      </c>
    </row>
    <row r="141" spans="1:5" s="35" customFormat="1">
      <c r="A141" s="1271">
        <v>44685</v>
      </c>
      <c r="B141" s="1272" t="s">
        <v>2240</v>
      </c>
      <c r="C141" s="1272" t="s">
        <v>1783</v>
      </c>
      <c r="D141" s="1272" t="s">
        <v>1784</v>
      </c>
      <c r="E141" s="1272" t="s">
        <v>2433</v>
      </c>
    </row>
    <row r="142" spans="1:5" s="35" customFormat="1">
      <c r="A142" s="1271">
        <v>44685</v>
      </c>
      <c r="B142" s="1272" t="s">
        <v>2240</v>
      </c>
      <c r="C142" s="1272" t="s">
        <v>1786</v>
      </c>
      <c r="D142" s="1272" t="s">
        <v>1787</v>
      </c>
      <c r="E142" s="1272" t="s">
        <v>2433</v>
      </c>
    </row>
    <row r="143" spans="1:5" s="35" customFormat="1">
      <c r="A143" s="1271">
        <v>44685</v>
      </c>
      <c r="B143" s="1272" t="s">
        <v>2240</v>
      </c>
      <c r="C143" s="1272" t="s">
        <v>1789</v>
      </c>
      <c r="D143" s="1272" t="s">
        <v>1790</v>
      </c>
      <c r="E143" s="1272" t="s">
        <v>2433</v>
      </c>
    </row>
    <row r="144" spans="1:5" s="35" customFormat="1">
      <c r="A144" s="1271">
        <v>44685</v>
      </c>
      <c r="B144" s="1272" t="s">
        <v>2240</v>
      </c>
      <c r="C144" s="1272" t="s">
        <v>1792</v>
      </c>
      <c r="D144" s="1272" t="s">
        <v>1793</v>
      </c>
      <c r="E144" s="1272" t="s">
        <v>2433</v>
      </c>
    </row>
    <row r="145" spans="1:5" s="35" customFormat="1">
      <c r="A145" s="1271">
        <v>44685</v>
      </c>
      <c r="B145" s="1272" t="s">
        <v>2240</v>
      </c>
      <c r="C145" s="1272" t="s">
        <v>1795</v>
      </c>
      <c r="D145" s="1272" t="s">
        <v>2425</v>
      </c>
      <c r="E145" s="1272" t="s">
        <v>2434</v>
      </c>
    </row>
    <row r="146" spans="1:5" s="35" customFormat="1">
      <c r="A146" s="1271">
        <v>44685</v>
      </c>
      <c r="B146" s="1272" t="s">
        <v>2240</v>
      </c>
      <c r="C146" s="1272" t="s">
        <v>1796</v>
      </c>
      <c r="D146" s="1272" t="s">
        <v>2412</v>
      </c>
      <c r="E146" s="1272" t="s">
        <v>2434</v>
      </c>
    </row>
    <row r="147" spans="1:5" s="35" customFormat="1">
      <c r="A147" s="1271">
        <v>44685</v>
      </c>
      <c r="B147" s="1272" t="s">
        <v>2240</v>
      </c>
      <c r="C147" s="1272" t="s">
        <v>1797</v>
      </c>
      <c r="D147" s="1272" t="s">
        <v>2415</v>
      </c>
      <c r="E147" s="1272" t="s">
        <v>2434</v>
      </c>
    </row>
    <row r="148" spans="1:5" s="35" customFormat="1">
      <c r="A148" s="1271">
        <v>44685</v>
      </c>
      <c r="B148" s="1272" t="s">
        <v>2240</v>
      </c>
      <c r="C148" s="1272" t="s">
        <v>2416</v>
      </c>
      <c r="D148" s="1272" t="s">
        <v>2420</v>
      </c>
      <c r="E148" s="1272" t="s">
        <v>2436</v>
      </c>
    </row>
    <row r="149" spans="1:5" s="35" customFormat="1">
      <c r="A149" s="1271">
        <v>44685</v>
      </c>
      <c r="B149" s="1272" t="s">
        <v>2240</v>
      </c>
      <c r="C149" s="1272" t="s">
        <v>2418</v>
      </c>
      <c r="D149" s="1272" t="s">
        <v>2417</v>
      </c>
      <c r="E149" s="1272" t="s">
        <v>2436</v>
      </c>
    </row>
    <row r="150" spans="1:5" s="35" customFormat="1">
      <c r="A150" s="1271">
        <v>44685</v>
      </c>
      <c r="B150" s="1272" t="s">
        <v>2240</v>
      </c>
      <c r="C150" s="1272" t="s">
        <v>2430</v>
      </c>
      <c r="D150" s="1272" t="s">
        <v>2419</v>
      </c>
      <c r="E150" s="1272" t="s">
        <v>2436</v>
      </c>
    </row>
    <row r="151" spans="1:5" s="35" customFormat="1">
      <c r="A151" s="1271">
        <v>44685</v>
      </c>
      <c r="B151" s="1272" t="s">
        <v>1148</v>
      </c>
      <c r="C151" s="1272" t="s">
        <v>406</v>
      </c>
      <c r="D151" s="1272" t="s">
        <v>2307</v>
      </c>
      <c r="E151" s="1272" t="s">
        <v>2438</v>
      </c>
    </row>
    <row r="152" spans="1:5" s="35" customFormat="1">
      <c r="A152" s="1271">
        <v>44685</v>
      </c>
      <c r="B152" s="1272" t="s">
        <v>1148</v>
      </c>
      <c r="C152" s="1272" t="s">
        <v>409</v>
      </c>
      <c r="D152" s="1272" t="s">
        <v>410</v>
      </c>
      <c r="E152" s="1272" t="s">
        <v>2437</v>
      </c>
    </row>
    <row r="153" spans="1:5" s="35" customFormat="1">
      <c r="A153" s="1271">
        <v>44687</v>
      </c>
      <c r="B153" s="1272" t="s">
        <v>1798</v>
      </c>
      <c r="C153" s="1272" t="s">
        <v>579</v>
      </c>
      <c r="D153" s="1272" t="s">
        <v>1864</v>
      </c>
      <c r="E153" s="1273" t="s">
        <v>2462</v>
      </c>
    </row>
    <row r="154" spans="1:5" s="35" customFormat="1">
      <c r="A154" s="1271">
        <v>44687</v>
      </c>
      <c r="B154" s="1272" t="s">
        <v>1798</v>
      </c>
      <c r="C154" s="1272" t="s">
        <v>579</v>
      </c>
      <c r="D154" s="1272" t="s">
        <v>2455</v>
      </c>
      <c r="E154" s="1273" t="s">
        <v>2463</v>
      </c>
    </row>
    <row r="155" spans="1:5" s="35" customFormat="1">
      <c r="A155" s="1271">
        <v>44687</v>
      </c>
      <c r="B155" s="1272" t="s">
        <v>1798</v>
      </c>
      <c r="C155" s="1272" t="s">
        <v>2464</v>
      </c>
      <c r="D155" s="1273" t="s">
        <v>2465</v>
      </c>
      <c r="E155" s="1272" t="s">
        <v>2466</v>
      </c>
    </row>
    <row r="156" spans="1:5" s="35" customFormat="1">
      <c r="A156" s="1271">
        <v>44687</v>
      </c>
      <c r="B156" s="1272" t="s">
        <v>1798</v>
      </c>
      <c r="C156" s="1272" t="s">
        <v>2369</v>
      </c>
      <c r="D156" s="1273" t="s">
        <v>2370</v>
      </c>
      <c r="E156" s="1272" t="s">
        <v>2467</v>
      </c>
    </row>
    <row r="157" spans="1:5" s="35" customFormat="1">
      <c r="A157" s="1347">
        <v>44691</v>
      </c>
      <c r="B157" s="84" t="s">
        <v>2248</v>
      </c>
      <c r="C157" s="84" t="s">
        <v>459</v>
      </c>
      <c r="D157" s="84" t="s">
        <v>460</v>
      </c>
      <c r="E157" s="84" t="s">
        <v>2269</v>
      </c>
    </row>
    <row r="158" spans="1:5" s="35" customFormat="1" ht="26">
      <c r="A158" s="1271">
        <v>44691</v>
      </c>
      <c r="B158" s="1272" t="s">
        <v>1798</v>
      </c>
      <c r="C158" s="1272" t="s">
        <v>1824</v>
      </c>
      <c r="D158" s="1272" t="s">
        <v>2366</v>
      </c>
      <c r="E158" s="1273" t="s">
        <v>2471</v>
      </c>
    </row>
    <row r="159" spans="1:5" s="35" customFormat="1">
      <c r="A159" s="1271">
        <v>44691</v>
      </c>
      <c r="B159" s="1272" t="s">
        <v>2240</v>
      </c>
      <c r="C159" s="1272" t="s">
        <v>2430</v>
      </c>
      <c r="D159" s="1272" t="s">
        <v>2419</v>
      </c>
      <c r="E159" s="1272" t="s">
        <v>2474</v>
      </c>
    </row>
    <row r="160" spans="1:5" s="35" customFormat="1">
      <c r="A160" s="1271">
        <v>44691</v>
      </c>
      <c r="B160" s="1272" t="s">
        <v>2240</v>
      </c>
      <c r="C160" s="1272" t="s">
        <v>2416</v>
      </c>
      <c r="D160" s="1272" t="s">
        <v>2420</v>
      </c>
      <c r="E160" s="1272" t="s">
        <v>2474</v>
      </c>
    </row>
    <row r="161" spans="1:5" s="35" customFormat="1">
      <c r="A161" s="1271">
        <v>44691</v>
      </c>
      <c r="B161" s="1272" t="s">
        <v>2240</v>
      </c>
      <c r="C161" s="1272" t="s">
        <v>2418</v>
      </c>
      <c r="D161" s="1272" t="s">
        <v>2417</v>
      </c>
      <c r="E161" s="1272" t="s">
        <v>2475</v>
      </c>
    </row>
    <row r="162" spans="1:5" s="35" customFormat="1">
      <c r="A162" s="1271">
        <v>44694</v>
      </c>
      <c r="B162" s="1272" t="s">
        <v>1148</v>
      </c>
      <c r="C162" s="1272" t="s">
        <v>579</v>
      </c>
      <c r="D162" s="1272" t="s">
        <v>2479</v>
      </c>
      <c r="E162" s="1272" t="s">
        <v>2436</v>
      </c>
    </row>
    <row r="163" spans="1:5" s="35" customFormat="1">
      <c r="A163" s="1271">
        <v>44694</v>
      </c>
      <c r="B163" s="1272" t="s">
        <v>1148</v>
      </c>
      <c r="C163" s="1272" t="s">
        <v>109</v>
      </c>
      <c r="D163" s="1272" t="s">
        <v>110</v>
      </c>
      <c r="E163" s="1272" t="s">
        <v>2481</v>
      </c>
    </row>
    <row r="164" spans="1:5" s="35" customFormat="1">
      <c r="A164" s="1271">
        <v>44694</v>
      </c>
      <c r="B164" s="1272" t="s">
        <v>1148</v>
      </c>
      <c r="C164" s="1272" t="s">
        <v>174</v>
      </c>
      <c r="D164" s="1272" t="s">
        <v>175</v>
      </c>
      <c r="E164" s="1272" t="s">
        <v>2481</v>
      </c>
    </row>
    <row r="165" spans="1:5" s="35" customFormat="1">
      <c r="A165" s="1271">
        <v>44698</v>
      </c>
      <c r="B165" s="1272" t="s">
        <v>1148</v>
      </c>
      <c r="C165" s="1272" t="s">
        <v>174</v>
      </c>
      <c r="D165" s="1272" t="s">
        <v>175</v>
      </c>
      <c r="E165" s="1272" t="s">
        <v>2483</v>
      </c>
    </row>
    <row r="166" spans="1:5" s="35" customFormat="1">
      <c r="A166" s="1271">
        <v>44700</v>
      </c>
      <c r="B166" s="1272" t="s">
        <v>2240</v>
      </c>
      <c r="C166" s="1272" t="s">
        <v>1767</v>
      </c>
      <c r="D166" s="1272" t="s">
        <v>1768</v>
      </c>
      <c r="E166" s="1272" t="s">
        <v>2486</v>
      </c>
    </row>
    <row r="167" spans="1:5" s="35" customFormat="1">
      <c r="A167" s="1271">
        <v>44700</v>
      </c>
      <c r="B167" s="1272" t="s">
        <v>2240</v>
      </c>
      <c r="C167" s="1272" t="s">
        <v>1771</v>
      </c>
      <c r="D167" s="1272" t="s">
        <v>1772</v>
      </c>
      <c r="E167" s="1272" t="s">
        <v>2486</v>
      </c>
    </row>
    <row r="168" spans="1:5" s="35" customFormat="1">
      <c r="A168" s="1271">
        <v>44700</v>
      </c>
      <c r="B168" s="1272" t="s">
        <v>2240</v>
      </c>
      <c r="C168" s="1272" t="s">
        <v>1774</v>
      </c>
      <c r="D168" s="1272" t="s">
        <v>1775</v>
      </c>
      <c r="E168" s="1272" t="s">
        <v>2486</v>
      </c>
    </row>
    <row r="169" spans="1:5" s="35" customFormat="1">
      <c r="A169" s="1271">
        <v>44700</v>
      </c>
      <c r="B169" s="1272" t="s">
        <v>2240</v>
      </c>
      <c r="C169" s="1272" t="s">
        <v>1777</v>
      </c>
      <c r="D169" s="1272" t="s">
        <v>2413</v>
      </c>
      <c r="E169" s="1272" t="s">
        <v>2486</v>
      </c>
    </row>
    <row r="170" spans="1:5" s="35" customFormat="1">
      <c r="A170" s="1271">
        <v>44700</v>
      </c>
      <c r="B170" s="1272" t="s">
        <v>2240</v>
      </c>
      <c r="C170" s="1272" t="s">
        <v>1778</v>
      </c>
      <c r="D170" s="1272" t="s">
        <v>2414</v>
      </c>
      <c r="E170" s="1272" t="s">
        <v>2486</v>
      </c>
    </row>
    <row r="171" spans="1:5" s="35" customFormat="1">
      <c r="A171" s="1271">
        <v>44700</v>
      </c>
      <c r="B171" s="1272" t="s">
        <v>2240</v>
      </c>
      <c r="C171" s="1272" t="s">
        <v>1779</v>
      </c>
      <c r="D171" s="1272" t="s">
        <v>1780</v>
      </c>
      <c r="E171" s="1272" t="s">
        <v>2486</v>
      </c>
    </row>
    <row r="172" spans="1:5" s="35" customFormat="1">
      <c r="A172" s="1271">
        <v>44700</v>
      </c>
      <c r="B172" s="1272" t="s">
        <v>2240</v>
      </c>
      <c r="C172" s="1272" t="s">
        <v>1781</v>
      </c>
      <c r="D172" s="1272" t="s">
        <v>1782</v>
      </c>
      <c r="E172" s="1272" t="s">
        <v>2486</v>
      </c>
    </row>
    <row r="173" spans="1:5" s="35" customFormat="1">
      <c r="A173" s="1271">
        <v>44700</v>
      </c>
      <c r="B173" s="1272" t="s">
        <v>2240</v>
      </c>
      <c r="C173" s="1272" t="s">
        <v>1783</v>
      </c>
      <c r="D173" s="1272" t="s">
        <v>1784</v>
      </c>
      <c r="E173" s="1272" t="s">
        <v>2486</v>
      </c>
    </row>
    <row r="174" spans="1:5" s="35" customFormat="1">
      <c r="A174" s="1271">
        <v>44700</v>
      </c>
      <c r="B174" s="1272" t="s">
        <v>2240</v>
      </c>
      <c r="C174" s="1272" t="s">
        <v>1786</v>
      </c>
      <c r="D174" s="1272" t="s">
        <v>1787</v>
      </c>
      <c r="E174" s="1272" t="s">
        <v>2486</v>
      </c>
    </row>
    <row r="175" spans="1:5" s="35" customFormat="1">
      <c r="A175" s="1271">
        <v>44700</v>
      </c>
      <c r="B175" s="1272" t="s">
        <v>2240</v>
      </c>
      <c r="C175" s="1272" t="s">
        <v>1789</v>
      </c>
      <c r="D175" s="1272" t="s">
        <v>1790</v>
      </c>
      <c r="E175" s="1272" t="s">
        <v>2486</v>
      </c>
    </row>
    <row r="176" spans="1:5" s="35" customFormat="1">
      <c r="A176" s="1271">
        <v>44700</v>
      </c>
      <c r="B176" s="1272" t="s">
        <v>2240</v>
      </c>
      <c r="C176" s="1272" t="s">
        <v>1792</v>
      </c>
      <c r="D176" s="1272" t="s">
        <v>1793</v>
      </c>
      <c r="E176" s="1272" t="s">
        <v>2486</v>
      </c>
    </row>
    <row r="177" spans="1:5" s="35" customFormat="1">
      <c r="A177" s="1271">
        <v>44700</v>
      </c>
      <c r="B177" s="1272" t="s">
        <v>2240</v>
      </c>
      <c r="C177" s="1272" t="s">
        <v>1795</v>
      </c>
      <c r="D177" s="1272" t="s">
        <v>2425</v>
      </c>
      <c r="E177" s="1272" t="s">
        <v>2486</v>
      </c>
    </row>
    <row r="178" spans="1:5" s="35" customFormat="1">
      <c r="A178" s="1271">
        <v>44700</v>
      </c>
      <c r="B178" s="1272" t="s">
        <v>2240</v>
      </c>
      <c r="C178" s="1272" t="s">
        <v>1796</v>
      </c>
      <c r="D178" s="1272" t="s">
        <v>2412</v>
      </c>
      <c r="E178" s="1272" t="s">
        <v>2486</v>
      </c>
    </row>
    <row r="179" spans="1:5" s="35" customFormat="1">
      <c r="A179" s="1271">
        <v>44700</v>
      </c>
      <c r="B179" s="1272" t="s">
        <v>2240</v>
      </c>
      <c r="C179" s="1272" t="s">
        <v>1797</v>
      </c>
      <c r="D179" s="1272" t="s">
        <v>2415</v>
      </c>
      <c r="E179" s="1272" t="s">
        <v>2486</v>
      </c>
    </row>
    <row r="180" spans="1:5" s="35" customFormat="1">
      <c r="A180" s="1271">
        <v>44700</v>
      </c>
      <c r="B180" s="1272" t="s">
        <v>2240</v>
      </c>
      <c r="C180" s="1272" t="s">
        <v>2416</v>
      </c>
      <c r="D180" s="1272" t="s">
        <v>2420</v>
      </c>
      <c r="E180" s="1272" t="s">
        <v>2486</v>
      </c>
    </row>
    <row r="181" spans="1:5" s="35" customFormat="1">
      <c r="A181" s="1271">
        <v>44700</v>
      </c>
      <c r="B181" s="1272" t="s">
        <v>2240</v>
      </c>
      <c r="C181" s="1272" t="s">
        <v>2418</v>
      </c>
      <c r="D181" s="1272" t="s">
        <v>2417</v>
      </c>
      <c r="E181" s="1272" t="s">
        <v>2486</v>
      </c>
    </row>
    <row r="182" spans="1:5" s="35" customFormat="1">
      <c r="A182" s="1271">
        <v>44700</v>
      </c>
      <c r="B182" s="1272" t="s">
        <v>2240</v>
      </c>
      <c r="C182" s="1272" t="s">
        <v>2430</v>
      </c>
      <c r="D182" s="1272" t="s">
        <v>2419</v>
      </c>
      <c r="E182" s="1272" t="s">
        <v>2486</v>
      </c>
    </row>
    <row r="183" spans="1:5" s="35" customFormat="1">
      <c r="A183" s="1271">
        <v>44700</v>
      </c>
      <c r="B183" s="1272" t="s">
        <v>1148</v>
      </c>
      <c r="C183" s="1272" t="s">
        <v>94</v>
      </c>
      <c r="D183" s="1272" t="s">
        <v>95</v>
      </c>
      <c r="E183" s="1272" t="s">
        <v>2487</v>
      </c>
    </row>
    <row r="184" spans="1:5" s="35" customFormat="1">
      <c r="A184" s="1271">
        <v>44700</v>
      </c>
      <c r="B184" s="1272" t="s">
        <v>1148</v>
      </c>
      <c r="C184" s="1272" t="s">
        <v>169</v>
      </c>
      <c r="D184" s="1272" t="s">
        <v>170</v>
      </c>
      <c r="E184" s="1272" t="s">
        <v>2487</v>
      </c>
    </row>
    <row r="185" spans="1:5" s="35" customFormat="1">
      <c r="A185" s="1271">
        <v>44700</v>
      </c>
      <c r="B185" s="1272" t="s">
        <v>1148</v>
      </c>
      <c r="C185" s="1272" t="s">
        <v>579</v>
      </c>
      <c r="D185" s="1272" t="s">
        <v>201</v>
      </c>
      <c r="E185" s="1272" t="s">
        <v>2488</v>
      </c>
    </row>
    <row r="186" spans="1:5" s="35" customFormat="1">
      <c r="A186" s="1271">
        <v>44700</v>
      </c>
      <c r="B186" s="1272" t="s">
        <v>1148</v>
      </c>
      <c r="C186" s="1272" t="s">
        <v>579</v>
      </c>
      <c r="D186" s="1272" t="s">
        <v>204</v>
      </c>
      <c r="E186" s="1272" t="s">
        <v>2489</v>
      </c>
    </row>
    <row r="187" spans="1:5" s="35" customFormat="1">
      <c r="A187" s="1271">
        <v>44700</v>
      </c>
      <c r="B187" s="1272" t="s">
        <v>1148</v>
      </c>
      <c r="C187" s="1272" t="s">
        <v>579</v>
      </c>
      <c r="D187" s="1272" t="s">
        <v>205</v>
      </c>
      <c r="E187" s="1272" t="s">
        <v>2490</v>
      </c>
    </row>
    <row r="188" spans="1:5" s="35" customFormat="1">
      <c r="A188" s="1271">
        <v>44700</v>
      </c>
      <c r="B188" s="1272" t="s">
        <v>1148</v>
      </c>
      <c r="C188" s="1272" t="s">
        <v>579</v>
      </c>
      <c r="D188" s="1272" t="s">
        <v>206</v>
      </c>
      <c r="E188" s="1272" t="s">
        <v>2490</v>
      </c>
    </row>
    <row r="189" spans="1:5" s="35" customFormat="1">
      <c r="A189" s="1271">
        <v>44700</v>
      </c>
      <c r="B189" s="1272" t="s">
        <v>1148</v>
      </c>
      <c r="C189" s="1272" t="s">
        <v>579</v>
      </c>
      <c r="D189" s="1272" t="s">
        <v>2479</v>
      </c>
      <c r="E189" s="1272" t="s">
        <v>2490</v>
      </c>
    </row>
    <row r="190" spans="1:5" s="35" customFormat="1">
      <c r="A190" s="1271">
        <v>44700</v>
      </c>
      <c r="B190" s="1272" t="s">
        <v>2248</v>
      </c>
      <c r="C190" s="1272" t="s">
        <v>2095</v>
      </c>
      <c r="D190" s="1272" t="s">
        <v>2096</v>
      </c>
      <c r="E190" s="1272" t="s">
        <v>2491</v>
      </c>
    </row>
    <row r="191" spans="1:5" s="35" customFormat="1">
      <c r="A191" s="1271">
        <v>44705</v>
      </c>
      <c r="B191" s="1272" t="s">
        <v>1148</v>
      </c>
      <c r="C191" s="1272" t="s">
        <v>579</v>
      </c>
      <c r="D191" s="1272" t="s">
        <v>262</v>
      </c>
      <c r="E191" s="1272" t="s">
        <v>2488</v>
      </c>
    </row>
    <row r="192" spans="1:5" s="35" customFormat="1">
      <c r="A192" s="1271">
        <v>44705</v>
      </c>
      <c r="B192" s="1272" t="s">
        <v>1148</v>
      </c>
      <c r="C192" s="1272" t="s">
        <v>579</v>
      </c>
      <c r="D192" s="1272" t="s">
        <v>263</v>
      </c>
      <c r="E192" s="1272" t="s">
        <v>2488</v>
      </c>
    </row>
    <row r="193" spans="1:6" s="35" customFormat="1">
      <c r="A193" s="1271">
        <v>44705</v>
      </c>
      <c r="B193" s="1272" t="s">
        <v>1148</v>
      </c>
      <c r="C193" s="1272" t="s">
        <v>2492</v>
      </c>
      <c r="D193" s="1272" t="s">
        <v>2493</v>
      </c>
      <c r="E193" s="1272" t="s">
        <v>2509</v>
      </c>
    </row>
    <row r="194" spans="1:6" s="35" customFormat="1">
      <c r="A194" s="1271">
        <v>44705</v>
      </c>
      <c r="B194" s="1272" t="s">
        <v>1148</v>
      </c>
      <c r="C194" s="1272" t="s">
        <v>2494</v>
      </c>
      <c r="D194" s="1272" t="s">
        <v>2495</v>
      </c>
      <c r="E194" s="1272" t="s">
        <v>2509</v>
      </c>
    </row>
    <row r="195" spans="1:6" s="35" customFormat="1">
      <c r="A195" s="1271">
        <v>44705</v>
      </c>
      <c r="B195" s="1272" t="s">
        <v>1148</v>
      </c>
      <c r="C195" s="1272" t="s">
        <v>2496</v>
      </c>
      <c r="D195" s="1272" t="s">
        <v>2497</v>
      </c>
      <c r="E195" s="1272" t="s">
        <v>2509</v>
      </c>
    </row>
    <row r="196" spans="1:6" s="35" customFormat="1">
      <c r="A196" s="1271">
        <v>44705</v>
      </c>
      <c r="B196" s="1272" t="s">
        <v>1148</v>
      </c>
      <c r="C196" s="1272" t="s">
        <v>2498</v>
      </c>
      <c r="D196" s="1272" t="s">
        <v>208</v>
      </c>
      <c r="E196" s="1272" t="s">
        <v>2510</v>
      </c>
    </row>
    <row r="197" spans="1:6" s="35" customFormat="1">
      <c r="A197" s="1271">
        <v>44705</v>
      </c>
      <c r="B197" s="1272" t="s">
        <v>1148</v>
      </c>
      <c r="C197" s="1272" t="s">
        <v>2499</v>
      </c>
      <c r="D197" s="1272" t="s">
        <v>211</v>
      </c>
      <c r="E197" s="1272" t="s">
        <v>2510</v>
      </c>
    </row>
    <row r="198" spans="1:6" s="35" customFormat="1">
      <c r="A198" s="1271">
        <v>44705</v>
      </c>
      <c r="B198" s="1272" t="s">
        <v>1148</v>
      </c>
      <c r="C198" s="1272" t="s">
        <v>2500</v>
      </c>
      <c r="D198" s="1272" t="s">
        <v>2501</v>
      </c>
      <c r="E198" s="1272" t="s">
        <v>2509</v>
      </c>
    </row>
    <row r="199" spans="1:6" s="35" customFormat="1">
      <c r="A199" s="1271">
        <v>44705</v>
      </c>
      <c r="B199" s="1272" t="s">
        <v>1148</v>
      </c>
      <c r="C199" s="1272" t="s">
        <v>2503</v>
      </c>
      <c r="D199" s="1272" t="s">
        <v>2507</v>
      </c>
      <c r="E199" s="1272" t="s">
        <v>2511</v>
      </c>
    </row>
    <row r="200" spans="1:6" s="35" customFormat="1">
      <c r="A200" s="1271">
        <v>44705</v>
      </c>
      <c r="B200" s="1272" t="s">
        <v>1148</v>
      </c>
      <c r="C200" s="1272" t="s">
        <v>2504</v>
      </c>
      <c r="D200" s="1272" t="s">
        <v>264</v>
      </c>
      <c r="E200" s="1272" t="s">
        <v>2510</v>
      </c>
    </row>
    <row r="201" spans="1:6" s="35" customFormat="1">
      <c r="A201" s="1271">
        <v>44705</v>
      </c>
      <c r="B201" s="1272" t="s">
        <v>1148</v>
      </c>
      <c r="C201" s="1272" t="s">
        <v>2505</v>
      </c>
      <c r="D201" s="1272" t="s">
        <v>267</v>
      </c>
      <c r="E201" s="1272" t="s">
        <v>2510</v>
      </c>
    </row>
    <row r="202" spans="1:6" s="35" customFormat="1">
      <c r="A202" s="1271">
        <v>44705</v>
      </c>
      <c r="B202" s="1272" t="s">
        <v>1148</v>
      </c>
      <c r="C202" s="1272" t="s">
        <v>2506</v>
      </c>
      <c r="D202" s="1272" t="s">
        <v>268</v>
      </c>
      <c r="E202" s="1272" t="s">
        <v>2510</v>
      </c>
    </row>
    <row r="203" spans="1:6">
      <c r="A203" s="1271">
        <v>44706</v>
      </c>
      <c r="B203" s="1272" t="s">
        <v>1148</v>
      </c>
      <c r="C203" s="1272" t="s">
        <v>2496</v>
      </c>
      <c r="D203" s="1272" t="s">
        <v>2497</v>
      </c>
      <c r="E203" s="1272" t="s">
        <v>2298</v>
      </c>
    </row>
    <row r="204" spans="1:6">
      <c r="A204" s="1271">
        <v>44706</v>
      </c>
      <c r="B204" s="1272" t="s">
        <v>1148</v>
      </c>
      <c r="C204" s="1272" t="s">
        <v>406</v>
      </c>
      <c r="D204" s="1272" t="s">
        <v>2307</v>
      </c>
      <c r="E204" s="1272" t="s">
        <v>2521</v>
      </c>
      <c r="F204" s="54"/>
    </row>
    <row r="205" spans="1:6">
      <c r="A205" s="1271">
        <v>44706</v>
      </c>
      <c r="B205" s="1272" t="s">
        <v>1148</v>
      </c>
      <c r="C205" s="1272" t="s">
        <v>409</v>
      </c>
      <c r="D205" s="1272" t="s">
        <v>410</v>
      </c>
      <c r="E205" s="1272" t="s">
        <v>2521</v>
      </c>
      <c r="F205" s="54"/>
    </row>
    <row r="206" spans="1:6">
      <c r="A206" s="1271">
        <v>44706</v>
      </c>
      <c r="B206" s="1272" t="s">
        <v>1148</v>
      </c>
      <c r="C206" s="1272" t="s">
        <v>391</v>
      </c>
      <c r="D206" s="1272" t="s">
        <v>2513</v>
      </c>
      <c r="E206" s="1272" t="s">
        <v>2522</v>
      </c>
      <c r="F206" s="54"/>
    </row>
    <row r="207" spans="1:6">
      <c r="A207" s="1271">
        <v>44706</v>
      </c>
      <c r="B207" s="1272" t="s">
        <v>1148</v>
      </c>
      <c r="C207" s="1272" t="s">
        <v>396</v>
      </c>
      <c r="D207" s="1272" t="s">
        <v>397</v>
      </c>
      <c r="E207" s="1272" t="s">
        <v>2487</v>
      </c>
      <c r="F207" s="54"/>
    </row>
    <row r="208" spans="1:6">
      <c r="A208" s="1271">
        <v>44706</v>
      </c>
      <c r="B208" s="1272" t="s">
        <v>1148</v>
      </c>
      <c r="C208" s="1272" t="s">
        <v>373</v>
      </c>
      <c r="D208" s="1272" t="s">
        <v>374</v>
      </c>
      <c r="E208" s="1272" t="s">
        <v>2487</v>
      </c>
      <c r="F208" s="54"/>
    </row>
    <row r="209" spans="1:6">
      <c r="A209" s="1271">
        <v>44706</v>
      </c>
      <c r="B209" s="1272" t="s">
        <v>1148</v>
      </c>
      <c r="C209" s="1272" t="s">
        <v>481</v>
      </c>
      <c r="D209" s="1272" t="s">
        <v>482</v>
      </c>
      <c r="E209" s="1272" t="s">
        <v>2487</v>
      </c>
      <c r="F209" s="54"/>
    </row>
    <row r="210" spans="1:6">
      <c r="A210" s="1271">
        <v>44706</v>
      </c>
      <c r="B210" s="1272" t="s">
        <v>1148</v>
      </c>
      <c r="C210" s="1272" t="s">
        <v>443</v>
      </c>
      <c r="D210" s="1272" t="s">
        <v>444</v>
      </c>
      <c r="E210" s="1272" t="s">
        <v>2523</v>
      </c>
      <c r="F210" s="54"/>
    </row>
    <row r="211" spans="1:6">
      <c r="A211" s="1271">
        <v>44706</v>
      </c>
      <c r="B211" s="1272" t="s">
        <v>1148</v>
      </c>
      <c r="C211" s="1272" t="s">
        <v>447</v>
      </c>
      <c r="D211" s="1272" t="s">
        <v>448</v>
      </c>
      <c r="E211" s="1272" t="s">
        <v>2523</v>
      </c>
      <c r="F211" s="54"/>
    </row>
    <row r="212" spans="1:6">
      <c r="A212" s="1271">
        <v>44711</v>
      </c>
      <c r="B212" s="1272" t="s">
        <v>1148</v>
      </c>
      <c r="C212" s="1272" t="s">
        <v>2279</v>
      </c>
      <c r="D212" s="1272" t="s">
        <v>308</v>
      </c>
      <c r="E212" s="1272" t="s">
        <v>2526</v>
      </c>
      <c r="F212" s="54"/>
    </row>
    <row r="213" spans="1:6">
      <c r="A213" s="1271">
        <v>44712</v>
      </c>
      <c r="B213" s="1272" t="s">
        <v>1148</v>
      </c>
      <c r="C213" s="1272" t="s">
        <v>579</v>
      </c>
      <c r="D213" s="1272" t="s">
        <v>579</v>
      </c>
      <c r="E213" s="1272" t="s">
        <v>2531</v>
      </c>
      <c r="F213" s="54"/>
    </row>
    <row r="214" spans="1:6">
      <c r="A214" s="83"/>
      <c r="B214" s="54"/>
      <c r="C214" s="54"/>
      <c r="D214" s="54"/>
      <c r="E214" s="54"/>
      <c r="F214" s="54"/>
    </row>
    <row r="215" spans="1:6">
      <c r="A215" s="83"/>
      <c r="B215" s="54"/>
      <c r="C215" s="54"/>
      <c r="D215" s="54"/>
      <c r="E215" s="54"/>
      <c r="F215" s="54"/>
    </row>
    <row r="216" spans="1:6">
      <c r="A216" s="83"/>
      <c r="B216" s="54"/>
      <c r="C216" s="54"/>
      <c r="D216" s="54"/>
      <c r="E216" s="54"/>
      <c r="F216" s="54"/>
    </row>
    <row r="217" spans="1:6">
      <c r="A217" s="83"/>
      <c r="B217" s="54"/>
      <c r="C217" s="54"/>
      <c r="D217" s="54"/>
      <c r="E217" s="54"/>
      <c r="F217" s="54"/>
    </row>
    <row r="218" spans="1:6">
      <c r="A218" s="83"/>
      <c r="B218" s="54"/>
      <c r="C218" s="54"/>
      <c r="D218" s="54"/>
      <c r="E218" s="54"/>
      <c r="F218" s="54"/>
    </row>
    <row r="219" spans="1:6">
      <c r="A219" s="83"/>
      <c r="B219" s="54"/>
      <c r="C219" s="54"/>
      <c r="D219" s="54"/>
      <c r="E219" s="54"/>
      <c r="F219" s="54"/>
    </row>
    <row r="220" spans="1:6">
      <c r="A220" s="83"/>
      <c r="B220" s="54"/>
      <c r="C220" s="54"/>
      <c r="D220" s="54"/>
      <c r="E220" s="54"/>
    </row>
    <row r="221" spans="1:6">
      <c r="A221" s="83"/>
      <c r="B221" s="54"/>
      <c r="C221" s="54"/>
      <c r="D221" s="54"/>
      <c r="E221" s="54"/>
    </row>
    <row r="222" spans="1:6">
      <c r="A222" s="83"/>
      <c r="B222" s="54"/>
      <c r="C222" s="54"/>
      <c r="D222" s="54"/>
      <c r="E222" s="54"/>
    </row>
    <row r="223" spans="1:6">
      <c r="A223" s="83"/>
      <c r="B223" s="54"/>
      <c r="C223" s="54"/>
      <c r="D223" s="54"/>
      <c r="E223" s="54"/>
    </row>
    <row r="224" spans="1:6">
      <c r="A224" s="83"/>
      <c r="B224" s="54"/>
      <c r="C224" s="54"/>
      <c r="D224" s="54"/>
      <c r="E224" s="54"/>
    </row>
    <row r="225" spans="1:5">
      <c r="A225" s="83"/>
      <c r="B225" s="54"/>
      <c r="C225" s="54"/>
      <c r="D225" s="54"/>
      <c r="E225" s="54"/>
    </row>
    <row r="226" spans="1:5">
      <c r="A226" s="83"/>
      <c r="B226" s="54"/>
      <c r="C226" s="54"/>
      <c r="D226" s="54"/>
      <c r="E226" s="54"/>
    </row>
    <row r="227" spans="1:5">
      <c r="A227" s="83"/>
      <c r="B227" s="54"/>
      <c r="C227" s="54"/>
      <c r="D227" s="54"/>
      <c r="E227" s="54"/>
    </row>
    <row r="228" spans="1:5">
      <c r="A228" s="83"/>
      <c r="B228" s="54"/>
      <c r="C228" s="54"/>
      <c r="D228" s="54"/>
      <c r="E228" s="54"/>
    </row>
    <row r="229" spans="1:5">
      <c r="A229" s="83"/>
      <c r="B229" s="54"/>
      <c r="C229" s="54"/>
      <c r="D229" s="54"/>
      <c r="E229" s="54"/>
    </row>
    <row r="230" spans="1:5">
      <c r="A230" s="83"/>
      <c r="B230" s="54"/>
      <c r="C230" s="54"/>
      <c r="D230" s="54"/>
      <c r="E230" s="54"/>
    </row>
    <row r="231" spans="1:5">
      <c r="A231" s="83"/>
      <c r="B231" s="54"/>
      <c r="C231" s="54"/>
      <c r="D231" s="54"/>
      <c r="E231" s="54"/>
    </row>
    <row r="232" spans="1:5">
      <c r="A232" s="83"/>
      <c r="B232" s="54"/>
      <c r="C232" s="54"/>
      <c r="D232" s="54"/>
      <c r="E232" s="54"/>
    </row>
    <row r="233" spans="1:5">
      <c r="A233" s="83"/>
      <c r="B233" s="54"/>
      <c r="C233" s="54"/>
      <c r="D233" s="54"/>
      <c r="E233" s="54"/>
    </row>
    <row r="234" spans="1:5">
      <c r="A234" s="83"/>
      <c r="B234" s="54"/>
      <c r="C234" s="54"/>
      <c r="D234" s="54"/>
      <c r="E234" s="54"/>
    </row>
    <row r="235" spans="1:5">
      <c r="A235" s="83"/>
      <c r="B235" s="54"/>
      <c r="C235" s="54"/>
      <c r="D235" s="54"/>
      <c r="E235" s="54"/>
    </row>
    <row r="236" spans="1:5">
      <c r="A236" s="83"/>
      <c r="B236" s="54"/>
      <c r="C236" s="54"/>
      <c r="D236" s="54"/>
      <c r="E236" s="54"/>
    </row>
    <row r="237" spans="1:5">
      <c r="A237" s="83"/>
      <c r="B237" s="54"/>
      <c r="C237" s="54"/>
      <c r="D237" s="54"/>
      <c r="E237" s="54"/>
    </row>
    <row r="238" spans="1:5">
      <c r="A238" s="83"/>
      <c r="B238" s="54"/>
      <c r="C238" s="54"/>
      <c r="D238" s="54"/>
      <c r="E238" s="54"/>
    </row>
    <row r="239" spans="1:5">
      <c r="A239" s="85"/>
      <c r="B239" s="84"/>
      <c r="C239" s="84"/>
      <c r="D239" s="84"/>
      <c r="E239" s="84"/>
    </row>
    <row r="240" spans="1:5">
      <c r="A240" s="85"/>
      <c r="B240" s="84"/>
      <c r="C240" s="84"/>
      <c r="D240" s="84"/>
      <c r="E240" s="84"/>
    </row>
  </sheetData>
  <phoneticPr fontId="45" type="noConversion"/>
  <pageMargins left="0.75" right="0.75" top="1" bottom="1" header="0.5" footer="0.5"/>
  <pageSetup paperSize="9" orientation="portrait" r:id="rId1"/>
  <headerFooter alignWithMargins="0"/>
  <customProperties>
    <customPr name="EpmWorksheetKeyString_GUID" r:id="rId2"/>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B987C7-6C5B-4390-8F31-B8DB09777663}">
  <sheetPr>
    <tabColor theme="3"/>
    <pageSetUpPr fitToPage="1"/>
  </sheetPr>
  <dimension ref="A1:AI144"/>
  <sheetViews>
    <sheetView showGridLines="0" zoomScale="55" zoomScaleNormal="55" workbookViewId="0">
      <pane ySplit="5" topLeftCell="A6" activePane="bottomLeft" state="frozen"/>
      <selection pane="bottomLeft" activeCell="A6" sqref="A6"/>
    </sheetView>
  </sheetViews>
  <sheetFormatPr defaultColWidth="8.42578125" defaultRowHeight="15.5" outlineLevelCol="1"/>
  <cols>
    <col min="1" max="1" width="12.42578125" style="131" customWidth="1"/>
    <col min="2" max="2" width="11.7109375" style="140" customWidth="1"/>
    <col min="3" max="3" width="47.42578125" style="174" bestFit="1" customWidth="1"/>
    <col min="4" max="7" width="11.78515625" style="131" bestFit="1" customWidth="1" outlineLevel="1"/>
    <col min="8" max="8" width="11.640625" style="131" bestFit="1" customWidth="1" outlineLevel="1"/>
    <col min="9" max="11" width="11.78515625" style="131" bestFit="1" customWidth="1" outlineLevel="1"/>
    <col min="12" max="12" width="12.2109375" style="131" bestFit="1" customWidth="1" outlineLevel="1"/>
    <col min="13" max="13" width="11.7109375" style="33" customWidth="1"/>
    <col min="14" max="14" width="19.2109375" style="131" bestFit="1" customWidth="1"/>
    <col min="15" max="15" width="7.42578125" style="228" bestFit="1" customWidth="1"/>
    <col min="16" max="16" width="6.35546875" style="256" bestFit="1" customWidth="1"/>
    <col min="17" max="17" width="13" style="131" bestFit="1" customWidth="1"/>
    <col min="18" max="18" width="19.35546875" style="131" bestFit="1" customWidth="1"/>
    <col min="19" max="19" width="9.28515625" style="131" bestFit="1" customWidth="1"/>
    <col min="20" max="20" width="22.92578125" style="131" bestFit="1" customWidth="1"/>
    <col min="21" max="21" width="11.7109375" style="131" bestFit="1" customWidth="1"/>
    <col min="22" max="22" width="16.28515625" style="131" bestFit="1" customWidth="1" outlineLevel="1"/>
    <col min="23" max="24" width="11.78515625" style="131" bestFit="1" customWidth="1" outlineLevel="1"/>
    <col min="25" max="25" width="23.42578125" style="131" customWidth="1" outlineLevel="1"/>
    <col min="26" max="26" width="18.7109375" style="131" customWidth="1" outlineLevel="1"/>
    <col min="27" max="27" width="114.42578125" style="140" customWidth="1"/>
    <col min="28" max="29" width="24.42578125" style="140" customWidth="1"/>
    <col min="30" max="30" width="30.78515625" style="233" bestFit="1" customWidth="1"/>
    <col min="31" max="31" width="41.7109375" style="140" customWidth="1"/>
    <col min="32" max="32" width="28.92578125" style="304" customWidth="1"/>
    <col min="33" max="33" width="8.42578125" style="304"/>
    <col min="34" max="34" width="14.42578125" style="304" hidden="1" customWidth="1"/>
    <col min="35" max="35" width="82.7109375" style="304" hidden="1" customWidth="1"/>
    <col min="36" max="16384" width="8.42578125" style="304"/>
  </cols>
  <sheetData>
    <row r="1" spans="1:35" s="114" customFormat="1" ht="23.25" customHeight="1">
      <c r="A1" s="110"/>
      <c r="B1" s="1372" t="s">
        <v>3</v>
      </c>
      <c r="C1" s="1372"/>
      <c r="D1" s="1372"/>
      <c r="E1" s="1372"/>
      <c r="F1" s="1372"/>
      <c r="G1" s="1372"/>
      <c r="H1" s="1372"/>
      <c r="I1" s="1372"/>
      <c r="J1" s="1372"/>
      <c r="K1" s="1372"/>
      <c r="L1" s="1372"/>
      <c r="M1" s="1372"/>
      <c r="N1" s="1372"/>
      <c r="O1" s="1372"/>
      <c r="P1" s="1372"/>
      <c r="Q1" s="1372"/>
      <c r="R1" s="1372"/>
      <c r="S1" s="1372"/>
      <c r="T1" s="1372"/>
      <c r="U1" s="1372"/>
      <c r="V1" s="1372"/>
      <c r="W1" s="1372"/>
      <c r="X1" s="1372"/>
      <c r="Y1" s="1372"/>
      <c r="Z1" s="1372"/>
      <c r="AA1" s="1372"/>
      <c r="AB1" s="111"/>
      <c r="AC1" s="111"/>
      <c r="AD1" s="112"/>
      <c r="AE1" s="113"/>
    </row>
    <row r="2" spans="1:35" s="114" customFormat="1" ht="27" customHeight="1">
      <c r="A2" s="110"/>
      <c r="B2" s="115"/>
      <c r="C2" s="116"/>
      <c r="D2" s="116"/>
      <c r="E2" s="116"/>
      <c r="F2" s="116"/>
      <c r="G2" s="116"/>
      <c r="H2" s="116"/>
      <c r="I2" s="116"/>
      <c r="J2" s="116"/>
      <c r="K2" s="116"/>
      <c r="L2" s="116"/>
      <c r="M2" s="59"/>
      <c r="N2" s="117"/>
      <c r="O2" s="118"/>
      <c r="P2" s="116"/>
      <c r="Q2" s="116"/>
      <c r="R2" s="116"/>
      <c r="S2" s="116"/>
      <c r="T2" s="116"/>
      <c r="U2" s="116"/>
      <c r="V2" s="110"/>
      <c r="W2" s="116"/>
      <c r="X2" s="116"/>
      <c r="Y2" s="116"/>
      <c r="Z2" s="116"/>
      <c r="AA2" s="115"/>
      <c r="AB2" s="115"/>
      <c r="AC2" s="115"/>
      <c r="AD2" s="112"/>
      <c r="AE2" s="113"/>
    </row>
    <row r="3" spans="1:35" s="124" customFormat="1" ht="38.15" customHeight="1" thickBot="1">
      <c r="A3" s="119"/>
      <c r="B3" s="120"/>
      <c r="C3" s="121" t="s">
        <v>0</v>
      </c>
      <c r="D3" s="1373" t="s">
        <v>4</v>
      </c>
      <c r="E3" s="1373"/>
      <c r="F3" s="1373"/>
      <c r="G3" s="1373"/>
      <c r="H3" s="1373"/>
      <c r="I3" s="1373"/>
      <c r="J3" s="1373"/>
      <c r="K3" s="1373"/>
      <c r="L3" s="1373"/>
      <c r="M3" s="1374" t="s">
        <v>5</v>
      </c>
      <c r="N3" s="1375"/>
      <c r="O3" s="1375"/>
      <c r="P3" s="1375"/>
      <c r="Q3" s="1375"/>
      <c r="R3" s="1375"/>
      <c r="S3" s="1375"/>
      <c r="T3" s="1376"/>
      <c r="U3" s="122"/>
      <c r="V3" s="122"/>
      <c r="W3" s="122"/>
      <c r="X3" s="122"/>
      <c r="Y3" s="122"/>
      <c r="Z3" s="122"/>
      <c r="AA3" s="123"/>
      <c r="AB3" s="123"/>
      <c r="AC3" s="123"/>
      <c r="AD3" s="1377"/>
      <c r="AE3" s="1377"/>
      <c r="AF3" s="1377"/>
    </row>
    <row r="4" spans="1:35" s="124" customFormat="1" ht="57.65" customHeight="1" thickTop="1" thickBot="1">
      <c r="A4" s="125" t="s">
        <v>0</v>
      </c>
      <c r="B4" s="126" t="s">
        <v>6</v>
      </c>
      <c r="C4" s="126" t="s">
        <v>7</v>
      </c>
      <c r="D4" s="126" t="s">
        <v>8</v>
      </c>
      <c r="E4" s="126" t="s">
        <v>9</v>
      </c>
      <c r="F4" s="126" t="s">
        <v>2528</v>
      </c>
      <c r="G4" s="126" t="s">
        <v>2529</v>
      </c>
      <c r="H4" s="1369" t="s">
        <v>2527</v>
      </c>
      <c r="I4" s="126" t="s">
        <v>12</v>
      </c>
      <c r="J4" s="126" t="s">
        <v>13</v>
      </c>
      <c r="K4" s="126" t="s">
        <v>14</v>
      </c>
      <c r="L4" s="126" t="s">
        <v>15</v>
      </c>
      <c r="M4" s="126" t="s">
        <v>16</v>
      </c>
      <c r="N4" s="126" t="s">
        <v>17</v>
      </c>
      <c r="O4" s="127" t="s">
        <v>18</v>
      </c>
      <c r="P4" s="126" t="s">
        <v>19</v>
      </c>
      <c r="Q4" s="126" t="s">
        <v>20</v>
      </c>
      <c r="R4" s="126" t="s">
        <v>21</v>
      </c>
      <c r="S4" s="126" t="s">
        <v>22</v>
      </c>
      <c r="T4" s="126" t="s">
        <v>23</v>
      </c>
      <c r="U4" s="126" t="s">
        <v>24</v>
      </c>
      <c r="V4" s="126" t="s">
        <v>25</v>
      </c>
      <c r="W4" s="126" t="s">
        <v>26</v>
      </c>
      <c r="X4" s="126" t="s">
        <v>27</v>
      </c>
      <c r="Y4" s="126" t="s">
        <v>28</v>
      </c>
      <c r="Z4" s="126" t="s">
        <v>29</v>
      </c>
      <c r="AA4" s="126" t="s">
        <v>30</v>
      </c>
      <c r="AB4" s="126" t="s">
        <v>31</v>
      </c>
      <c r="AC4" s="126" t="s">
        <v>32</v>
      </c>
      <c r="AD4" s="126" t="s">
        <v>33</v>
      </c>
      <c r="AE4" s="128"/>
      <c r="AH4" s="129" t="s">
        <v>34</v>
      </c>
      <c r="AI4" s="130" t="s">
        <v>35</v>
      </c>
    </row>
    <row r="5" spans="1:35" s="124" customFormat="1" ht="16" thickTop="1">
      <c r="A5" s="131" t="s">
        <v>0</v>
      </c>
      <c r="B5" s="132" t="s">
        <v>36</v>
      </c>
      <c r="C5" s="133"/>
      <c r="D5" s="134"/>
      <c r="E5" s="134"/>
      <c r="F5" s="134"/>
      <c r="G5" s="134"/>
      <c r="H5" s="134"/>
      <c r="I5" s="134"/>
      <c r="J5" s="134"/>
      <c r="K5" s="134"/>
      <c r="L5" s="134"/>
      <c r="M5" s="31"/>
      <c r="N5" s="135"/>
      <c r="O5" s="136"/>
      <c r="P5" s="136"/>
      <c r="Q5" s="137"/>
      <c r="R5" s="134"/>
      <c r="S5" s="134"/>
      <c r="T5" s="134"/>
      <c r="U5" s="134"/>
      <c r="V5" s="134"/>
      <c r="W5" s="134"/>
      <c r="X5" s="134"/>
      <c r="Y5" s="134"/>
      <c r="Z5" s="134"/>
      <c r="AA5" s="138"/>
      <c r="AB5" s="139"/>
      <c r="AC5" s="139"/>
      <c r="AD5" s="139"/>
      <c r="AE5" s="140"/>
      <c r="AF5" s="141"/>
      <c r="AG5" s="141"/>
      <c r="AH5" s="142"/>
    </row>
    <row r="6" spans="1:35" s="141" customFormat="1" ht="93">
      <c r="A6" s="143" t="s">
        <v>37</v>
      </c>
      <c r="B6" s="144" t="s">
        <v>38</v>
      </c>
      <c r="C6" s="145" t="s">
        <v>39</v>
      </c>
      <c r="D6" s="146" t="s">
        <v>40</v>
      </c>
      <c r="E6" s="147"/>
      <c r="F6" s="147"/>
      <c r="G6" s="147"/>
      <c r="H6" s="147"/>
      <c r="I6" s="147"/>
      <c r="J6" s="147"/>
      <c r="K6" s="147"/>
      <c r="L6" s="148" t="s">
        <v>40</v>
      </c>
      <c r="M6" s="60" t="s">
        <v>41</v>
      </c>
      <c r="N6" s="149" t="s">
        <v>42</v>
      </c>
      <c r="O6" s="150">
        <v>75</v>
      </c>
      <c r="P6" s="151">
        <f t="shared" ref="P6:P13" si="0">O6/60</f>
        <v>1.25</v>
      </c>
      <c r="Q6" s="152" t="s">
        <v>43</v>
      </c>
      <c r="R6" s="153" t="s">
        <v>44</v>
      </c>
      <c r="S6" s="154" t="s">
        <v>45</v>
      </c>
      <c r="T6" s="155"/>
      <c r="U6" s="154" t="s">
        <v>40</v>
      </c>
      <c r="V6" s="1371" t="s">
        <v>46</v>
      </c>
      <c r="W6" s="1371"/>
      <c r="X6" s="1371"/>
      <c r="Y6" s="1371"/>
      <c r="Z6" s="1371"/>
      <c r="AA6" s="156" t="s">
        <v>47</v>
      </c>
      <c r="AB6" s="157"/>
      <c r="AC6" s="157"/>
      <c r="AD6" s="158"/>
      <c r="AE6" s="140"/>
      <c r="AH6" s="159" t="s">
        <v>40</v>
      </c>
      <c r="AI6" s="160"/>
    </row>
    <row r="7" spans="1:35" s="141" customFormat="1" ht="103.4" customHeight="1">
      <c r="A7" s="143" t="s">
        <v>37</v>
      </c>
      <c r="B7" s="144" t="s">
        <v>38</v>
      </c>
      <c r="C7" s="145" t="s">
        <v>48</v>
      </c>
      <c r="D7" s="146" t="s">
        <v>40</v>
      </c>
      <c r="E7" s="147"/>
      <c r="F7" s="147"/>
      <c r="G7" s="147"/>
      <c r="H7" s="147"/>
      <c r="I7" s="147"/>
      <c r="J7" s="147"/>
      <c r="K7" s="147"/>
      <c r="L7" s="148" t="s">
        <v>40</v>
      </c>
      <c r="M7" s="60" t="s">
        <v>41</v>
      </c>
      <c r="N7" s="149" t="s">
        <v>42</v>
      </c>
      <c r="O7" s="150">
        <v>75</v>
      </c>
      <c r="P7" s="151">
        <f t="shared" si="0"/>
        <v>1.25</v>
      </c>
      <c r="Q7" s="152" t="s">
        <v>43</v>
      </c>
      <c r="R7" s="153" t="s">
        <v>49</v>
      </c>
      <c r="S7" s="154" t="s">
        <v>50</v>
      </c>
      <c r="T7" s="155"/>
      <c r="U7" s="154" t="s">
        <v>51</v>
      </c>
      <c r="V7" s="161"/>
      <c r="W7" s="161"/>
      <c r="X7" s="161"/>
      <c r="Y7" s="161"/>
      <c r="Z7" s="161"/>
      <c r="AA7" s="156" t="s">
        <v>52</v>
      </c>
      <c r="AB7" s="157"/>
      <c r="AC7" s="157"/>
      <c r="AD7" s="158"/>
      <c r="AE7" s="140"/>
      <c r="AH7" s="159" t="s">
        <v>40</v>
      </c>
      <c r="AI7" s="160"/>
    </row>
    <row r="8" spans="1:35" s="141" customFormat="1" ht="39.75" customHeight="1">
      <c r="A8" s="162" t="s">
        <v>37</v>
      </c>
      <c r="B8" s="144" t="s">
        <v>53</v>
      </c>
      <c r="C8" s="145" t="s">
        <v>54</v>
      </c>
      <c r="D8" s="146" t="s">
        <v>40</v>
      </c>
      <c r="E8" s="147"/>
      <c r="F8" s="147"/>
      <c r="G8" s="147"/>
      <c r="H8" s="147"/>
      <c r="I8" s="147"/>
      <c r="J8" s="147"/>
      <c r="K8" s="147"/>
      <c r="L8" s="147"/>
      <c r="M8" s="60" t="s">
        <v>41</v>
      </c>
      <c r="N8" s="149" t="s">
        <v>42</v>
      </c>
      <c r="O8" s="150">
        <v>120</v>
      </c>
      <c r="P8" s="151">
        <f t="shared" si="0"/>
        <v>2</v>
      </c>
      <c r="Q8" s="152" t="s">
        <v>43</v>
      </c>
      <c r="R8" s="153" t="s">
        <v>55</v>
      </c>
      <c r="S8" s="163" t="s">
        <v>56</v>
      </c>
      <c r="T8" s="155"/>
      <c r="U8" s="154" t="s">
        <v>40</v>
      </c>
      <c r="V8" s="1370" t="s">
        <v>46</v>
      </c>
      <c r="W8" s="1370"/>
      <c r="X8" s="1370"/>
      <c r="Y8" s="1370"/>
      <c r="Z8" s="1370"/>
      <c r="AA8" s="157" t="s">
        <v>57</v>
      </c>
      <c r="AB8" s="164"/>
      <c r="AC8" s="157"/>
      <c r="AD8" s="158"/>
      <c r="AE8" s="140"/>
      <c r="AH8" s="159"/>
      <c r="AI8" s="160"/>
    </row>
    <row r="9" spans="1:35" s="141" customFormat="1" ht="39.75" customHeight="1">
      <c r="A9" s="162" t="s">
        <v>58</v>
      </c>
      <c r="B9" s="144" t="s">
        <v>59</v>
      </c>
      <c r="C9" s="165" t="s">
        <v>60</v>
      </c>
      <c r="D9" s="146" t="s">
        <v>40</v>
      </c>
      <c r="E9" s="147"/>
      <c r="F9" s="147"/>
      <c r="G9" s="147"/>
      <c r="H9" s="147"/>
      <c r="I9" s="146" t="s">
        <v>40</v>
      </c>
      <c r="J9" s="147"/>
      <c r="K9" s="147"/>
      <c r="L9" s="147"/>
      <c r="M9" s="60" t="s">
        <v>41</v>
      </c>
      <c r="N9" s="149" t="s">
        <v>42</v>
      </c>
      <c r="O9" s="150">
        <v>15</v>
      </c>
      <c r="P9" s="166">
        <v>0.25</v>
      </c>
      <c r="Q9" s="152" t="s">
        <v>43</v>
      </c>
      <c r="R9" s="167" t="s">
        <v>61</v>
      </c>
      <c r="S9" s="163" t="s">
        <v>62</v>
      </c>
      <c r="T9" s="155"/>
      <c r="U9" s="154" t="s">
        <v>40</v>
      </c>
      <c r="V9" s="1370" t="s">
        <v>46</v>
      </c>
      <c r="W9" s="1370"/>
      <c r="X9" s="1370"/>
      <c r="Y9" s="1370"/>
      <c r="Z9" s="1370"/>
      <c r="AA9" s="157" t="s">
        <v>63</v>
      </c>
      <c r="AB9" s="164"/>
      <c r="AC9" s="157"/>
      <c r="AD9" s="158"/>
      <c r="AE9" s="140"/>
      <c r="AH9" s="159"/>
      <c r="AI9" s="160"/>
    </row>
    <row r="10" spans="1:35" s="141" customFormat="1" ht="62">
      <c r="A10" s="162" t="s">
        <v>64</v>
      </c>
      <c r="B10" s="144" t="s">
        <v>65</v>
      </c>
      <c r="C10" s="145" t="s">
        <v>66</v>
      </c>
      <c r="D10" s="146" t="s">
        <v>40</v>
      </c>
      <c r="E10" s="147"/>
      <c r="F10" s="147"/>
      <c r="G10" s="147"/>
      <c r="H10" s="147"/>
      <c r="I10" s="147"/>
      <c r="J10" s="147"/>
      <c r="K10" s="147"/>
      <c r="L10" s="146" t="s">
        <v>40</v>
      </c>
      <c r="M10" s="1195" t="s">
        <v>41</v>
      </c>
      <c r="N10" s="149" t="s">
        <v>42</v>
      </c>
      <c r="O10" s="150">
        <v>210</v>
      </c>
      <c r="P10" s="151">
        <f t="shared" si="0"/>
        <v>3.5</v>
      </c>
      <c r="Q10" s="152" t="s">
        <v>43</v>
      </c>
      <c r="R10" s="153" t="s">
        <v>67</v>
      </c>
      <c r="S10" s="163" t="s">
        <v>68</v>
      </c>
      <c r="T10" s="168" t="s">
        <v>69</v>
      </c>
      <c r="U10" s="154" t="s">
        <v>40</v>
      </c>
      <c r="V10" s="1370" t="s">
        <v>46</v>
      </c>
      <c r="W10" s="1370"/>
      <c r="X10" s="1370"/>
      <c r="Y10" s="1370"/>
      <c r="Z10" s="1370"/>
      <c r="AA10" s="157" t="s">
        <v>70</v>
      </c>
      <c r="AB10" s="1196" t="s">
        <v>71</v>
      </c>
      <c r="AC10" s="170"/>
      <c r="AD10" s="158" t="s">
        <v>92</v>
      </c>
      <c r="AE10" s="140"/>
      <c r="AH10" s="159" t="s">
        <v>40</v>
      </c>
      <c r="AI10" s="160"/>
    </row>
    <row r="11" spans="1:35" s="174" customFormat="1" ht="24" customHeight="1">
      <c r="A11" s="162"/>
      <c r="B11" s="144" t="s">
        <v>73</v>
      </c>
      <c r="C11" s="145" t="s">
        <v>74</v>
      </c>
      <c r="D11" s="146" t="s">
        <v>40</v>
      </c>
      <c r="E11" s="147"/>
      <c r="F11" s="147"/>
      <c r="G11" s="147"/>
      <c r="H11" s="147"/>
      <c r="I11" s="147"/>
      <c r="J11" s="147"/>
      <c r="K11" s="147"/>
      <c r="L11" s="147"/>
      <c r="M11" s="60" t="s">
        <v>41</v>
      </c>
      <c r="N11" s="171" t="s">
        <v>42</v>
      </c>
      <c r="O11" s="172">
        <v>90</v>
      </c>
      <c r="P11" s="151">
        <f t="shared" si="0"/>
        <v>1.5</v>
      </c>
      <c r="Q11" s="152" t="s">
        <v>43</v>
      </c>
      <c r="R11" s="153" t="s">
        <v>75</v>
      </c>
      <c r="S11" s="154" t="s">
        <v>76</v>
      </c>
      <c r="T11" s="168" t="s">
        <v>77</v>
      </c>
      <c r="U11" s="154" t="s">
        <v>40</v>
      </c>
      <c r="V11" s="1370" t="s">
        <v>46</v>
      </c>
      <c r="W11" s="1370"/>
      <c r="X11" s="1370"/>
      <c r="Y11" s="1370"/>
      <c r="Z11" s="1370"/>
      <c r="AA11" s="157"/>
      <c r="AB11" s="169" t="s">
        <v>71</v>
      </c>
      <c r="AC11" s="173"/>
      <c r="AD11" s="158" t="s">
        <v>72</v>
      </c>
      <c r="AH11" s="175" t="s">
        <v>40</v>
      </c>
      <c r="AI11" s="176"/>
    </row>
    <row r="12" spans="1:35" s="174" customFormat="1" ht="48" customHeight="1">
      <c r="A12" s="162" t="s">
        <v>64</v>
      </c>
      <c r="B12" s="177" t="s">
        <v>78</v>
      </c>
      <c r="C12" s="164" t="s">
        <v>79</v>
      </c>
      <c r="D12" s="146" t="s">
        <v>40</v>
      </c>
      <c r="E12" s="147"/>
      <c r="F12" s="147"/>
      <c r="G12" s="147"/>
      <c r="H12" s="147"/>
      <c r="I12" s="147"/>
      <c r="J12" s="147"/>
      <c r="K12" s="147"/>
      <c r="L12" s="178" t="s">
        <v>51</v>
      </c>
      <c r="M12" s="61" t="s">
        <v>41</v>
      </c>
      <c r="N12" s="171" t="s">
        <v>42</v>
      </c>
      <c r="O12" s="179">
        <v>30</v>
      </c>
      <c r="P12" s="180">
        <f t="shared" si="0"/>
        <v>0.5</v>
      </c>
      <c r="Q12" s="168" t="s">
        <v>43</v>
      </c>
      <c r="R12" s="153" t="s">
        <v>80</v>
      </c>
      <c r="S12" s="181" t="s">
        <v>81</v>
      </c>
      <c r="T12" s="181" t="s">
        <v>82</v>
      </c>
      <c r="U12" s="168" t="s">
        <v>40</v>
      </c>
      <c r="V12" s="1370" t="s">
        <v>46</v>
      </c>
      <c r="W12" s="1370"/>
      <c r="X12" s="1370"/>
      <c r="Y12" s="1370"/>
      <c r="Z12" s="1370"/>
      <c r="AA12" s="182" t="s">
        <v>83</v>
      </c>
      <c r="AB12" s="169" t="s">
        <v>71</v>
      </c>
      <c r="AC12" s="170"/>
      <c r="AD12" s="158" t="s">
        <v>84</v>
      </c>
      <c r="AH12" s="183" t="s">
        <v>40</v>
      </c>
      <c r="AI12" s="184"/>
    </row>
    <row r="13" spans="1:35" s="174" customFormat="1" ht="50" customHeight="1">
      <c r="A13" s="162" t="s">
        <v>64</v>
      </c>
      <c r="B13" s="164" t="s">
        <v>85</v>
      </c>
      <c r="C13" s="164" t="s">
        <v>86</v>
      </c>
      <c r="D13" s="146" t="s">
        <v>40</v>
      </c>
      <c r="E13" s="185"/>
      <c r="F13" s="185"/>
      <c r="G13" s="185"/>
      <c r="H13" s="185"/>
      <c r="I13" s="147"/>
      <c r="J13" s="147"/>
      <c r="K13" s="147"/>
      <c r="L13" s="147"/>
      <c r="M13" s="103" t="s">
        <v>41</v>
      </c>
      <c r="N13" s="171">
        <v>44804</v>
      </c>
      <c r="O13" s="186">
        <f>(36*60)+45+120</f>
        <v>2325</v>
      </c>
      <c r="P13" s="180">
        <f t="shared" si="0"/>
        <v>38.75</v>
      </c>
      <c r="Q13" s="168" t="s">
        <v>87</v>
      </c>
      <c r="R13" s="155"/>
      <c r="S13" s="155"/>
      <c r="T13" s="155"/>
      <c r="U13" s="168" t="s">
        <v>40</v>
      </c>
      <c r="V13" s="152" t="s">
        <v>88</v>
      </c>
      <c r="W13" s="152">
        <v>1</v>
      </c>
      <c r="X13" s="187" t="s">
        <v>37</v>
      </c>
      <c r="Y13" s="188" t="s">
        <v>89</v>
      </c>
      <c r="Z13" s="173" t="s">
        <v>90</v>
      </c>
      <c r="AA13" s="157" t="s">
        <v>91</v>
      </c>
      <c r="AB13" s="188"/>
      <c r="AC13" s="153" t="s">
        <v>71</v>
      </c>
      <c r="AD13" s="158" t="s">
        <v>92</v>
      </c>
      <c r="AE13" s="140"/>
      <c r="AH13" s="175"/>
      <c r="AI13" s="176"/>
    </row>
    <row r="14" spans="1:35" s="174" customFormat="1" ht="54.65" customHeight="1">
      <c r="A14" s="162" t="s">
        <v>93</v>
      </c>
      <c r="B14" s="144" t="s">
        <v>94</v>
      </c>
      <c r="C14" s="145" t="s">
        <v>95</v>
      </c>
      <c r="D14" s="146" t="s">
        <v>96</v>
      </c>
      <c r="E14" s="147"/>
      <c r="F14" s="147"/>
      <c r="G14" s="147"/>
      <c r="H14" s="147"/>
      <c r="I14" s="147"/>
      <c r="J14" s="147"/>
      <c r="K14" s="147"/>
      <c r="L14" s="147"/>
      <c r="M14" s="103" t="s">
        <v>41</v>
      </c>
      <c r="N14" s="1287">
        <v>44804</v>
      </c>
      <c r="O14" s="150">
        <v>150</v>
      </c>
      <c r="P14" s="151">
        <v>2</v>
      </c>
      <c r="Q14" s="152" t="s">
        <v>43</v>
      </c>
      <c r="R14" s="189" t="s">
        <v>97</v>
      </c>
      <c r="S14" s="181" t="s">
        <v>98</v>
      </c>
      <c r="T14" s="181" t="s">
        <v>99</v>
      </c>
      <c r="U14" s="181" t="s">
        <v>40</v>
      </c>
      <c r="V14" s="1370" t="s">
        <v>46</v>
      </c>
      <c r="W14" s="1370"/>
      <c r="X14" s="1370"/>
      <c r="Y14" s="1370"/>
      <c r="Z14" s="1370"/>
      <c r="AA14" s="157" t="s">
        <v>100</v>
      </c>
      <c r="AB14" s="188" t="s">
        <v>71</v>
      </c>
      <c r="AC14" s="173"/>
      <c r="AD14" s="158" t="s">
        <v>84</v>
      </c>
      <c r="AH14" s="175" t="s">
        <v>51</v>
      </c>
      <c r="AI14" s="176" t="s">
        <v>101</v>
      </c>
    </row>
    <row r="15" spans="1:35" s="174" customFormat="1" ht="132" customHeight="1">
      <c r="A15" s="162"/>
      <c r="B15" s="164" t="s">
        <v>102</v>
      </c>
      <c r="C15" s="190" t="s">
        <v>103</v>
      </c>
      <c r="D15" s="146" t="s">
        <v>40</v>
      </c>
      <c r="E15" s="147"/>
      <c r="F15" s="147"/>
      <c r="G15" s="147"/>
      <c r="H15" s="147"/>
      <c r="I15" s="147"/>
      <c r="J15" s="147"/>
      <c r="K15" s="147"/>
      <c r="L15" s="147"/>
      <c r="M15" s="61" t="s">
        <v>41</v>
      </c>
      <c r="N15" s="171" t="s">
        <v>42</v>
      </c>
      <c r="O15" s="179">
        <v>60</v>
      </c>
      <c r="P15" s="180">
        <f>O15/60</f>
        <v>1</v>
      </c>
      <c r="Q15" s="191" t="s">
        <v>43</v>
      </c>
      <c r="R15" s="169" t="s">
        <v>104</v>
      </c>
      <c r="S15" s="192" t="s">
        <v>105</v>
      </c>
      <c r="T15" s="168" t="s">
        <v>106</v>
      </c>
      <c r="U15" s="168" t="s">
        <v>40</v>
      </c>
      <c r="V15" s="1370" t="s">
        <v>46</v>
      </c>
      <c r="W15" s="1370"/>
      <c r="X15" s="1370"/>
      <c r="Y15" s="1370"/>
      <c r="Z15" s="1370"/>
      <c r="AA15" s="164" t="s">
        <v>107</v>
      </c>
      <c r="AB15" s="188" t="s">
        <v>71</v>
      </c>
      <c r="AC15" s="170"/>
      <c r="AD15" s="158" t="s">
        <v>84</v>
      </c>
      <c r="AF15" s="193"/>
      <c r="AH15" s="175"/>
      <c r="AI15" s="176"/>
    </row>
    <row r="16" spans="1:35" s="174" customFormat="1" ht="145.4" customHeight="1">
      <c r="A16" s="162" t="s">
        <v>108</v>
      </c>
      <c r="B16" s="157" t="s">
        <v>109</v>
      </c>
      <c r="C16" s="145" t="s">
        <v>110</v>
      </c>
      <c r="D16" s="147"/>
      <c r="E16" s="146" t="s">
        <v>40</v>
      </c>
      <c r="F16" s="147"/>
      <c r="G16" s="147"/>
      <c r="H16" s="147"/>
      <c r="I16" s="147"/>
      <c r="J16" s="147"/>
      <c r="K16" s="147"/>
      <c r="L16" s="147"/>
      <c r="M16" s="1241" t="s">
        <v>41</v>
      </c>
      <c r="N16" s="1287" t="s">
        <v>42</v>
      </c>
      <c r="O16" s="186">
        <f>26*60</f>
        <v>1560</v>
      </c>
      <c r="P16" s="151">
        <v>26</v>
      </c>
      <c r="Q16" s="152" t="s">
        <v>87</v>
      </c>
      <c r="R16" s="194"/>
      <c r="S16" s="194"/>
      <c r="T16" s="194"/>
      <c r="U16" s="152" t="s">
        <v>40</v>
      </c>
      <c r="V16" s="152" t="s">
        <v>111</v>
      </c>
      <c r="W16" s="195">
        <v>0.8</v>
      </c>
      <c r="X16" s="171" t="s">
        <v>42</v>
      </c>
      <c r="Y16" s="1247" t="s">
        <v>2333</v>
      </c>
      <c r="Z16" s="181" t="s">
        <v>112</v>
      </c>
      <c r="AA16" s="157" t="s">
        <v>113</v>
      </c>
      <c r="AB16" s="1250" t="s">
        <v>2476</v>
      </c>
      <c r="AC16" s="1250" t="s">
        <v>2477</v>
      </c>
      <c r="AD16" s="1288" t="s">
        <v>2411</v>
      </c>
      <c r="AE16" s="140"/>
      <c r="AH16" s="175" t="s">
        <v>114</v>
      </c>
      <c r="AI16" s="176"/>
    </row>
    <row r="17" spans="1:35" s="174" customFormat="1" ht="50.15" customHeight="1">
      <c r="A17" s="162"/>
      <c r="B17" s="157" t="s">
        <v>115</v>
      </c>
      <c r="C17" s="157" t="s">
        <v>116</v>
      </c>
      <c r="D17" s="147"/>
      <c r="E17" s="146" t="s">
        <v>40</v>
      </c>
      <c r="F17" s="147"/>
      <c r="G17" s="147"/>
      <c r="H17" s="147"/>
      <c r="I17" s="147"/>
      <c r="J17" s="147"/>
      <c r="K17" s="147"/>
      <c r="L17" s="147"/>
      <c r="M17" s="61" t="s">
        <v>41</v>
      </c>
      <c r="N17" s="187" t="s">
        <v>42</v>
      </c>
      <c r="O17" s="179">
        <v>30</v>
      </c>
      <c r="P17" s="180">
        <f>O17/60</f>
        <v>0.5</v>
      </c>
      <c r="Q17" s="197" t="s">
        <v>117</v>
      </c>
      <c r="R17" s="153" t="s">
        <v>118</v>
      </c>
      <c r="S17" s="163" t="s">
        <v>119</v>
      </c>
      <c r="T17" s="152" t="s">
        <v>120</v>
      </c>
      <c r="U17" s="195" t="s">
        <v>120</v>
      </c>
      <c r="V17" s="161"/>
      <c r="W17" s="161"/>
      <c r="X17" s="161"/>
      <c r="Y17" s="161"/>
      <c r="Z17" s="161"/>
      <c r="AA17" s="157" t="s">
        <v>121</v>
      </c>
      <c r="AB17" s="188" t="s">
        <v>71</v>
      </c>
      <c r="AC17" s="173"/>
      <c r="AD17" s="158" t="s">
        <v>72</v>
      </c>
      <c r="AE17" s="140"/>
      <c r="AH17" s="131"/>
      <c r="AI17" s="140"/>
    </row>
    <row r="18" spans="1:35" s="174" customFormat="1" ht="31">
      <c r="A18" s="162"/>
      <c r="B18" s="157" t="s">
        <v>122</v>
      </c>
      <c r="C18" s="157" t="s">
        <v>123</v>
      </c>
      <c r="D18" s="147"/>
      <c r="E18" s="146" t="s">
        <v>40</v>
      </c>
      <c r="F18" s="147"/>
      <c r="G18" s="147"/>
      <c r="H18" s="147"/>
      <c r="I18" s="147"/>
      <c r="J18" s="147"/>
      <c r="K18" s="147"/>
      <c r="L18" s="147"/>
      <c r="M18" s="61" t="s">
        <v>41</v>
      </c>
      <c r="N18" s="187" t="s">
        <v>42</v>
      </c>
      <c r="O18" s="179">
        <v>60</v>
      </c>
      <c r="P18" s="180">
        <f>O18/60</f>
        <v>1</v>
      </c>
      <c r="Q18" s="197" t="s">
        <v>43</v>
      </c>
      <c r="R18" s="153" t="s">
        <v>124</v>
      </c>
      <c r="S18" s="163" t="s">
        <v>125</v>
      </c>
      <c r="T18" s="152" t="s">
        <v>126</v>
      </c>
      <c r="U18" s="152" t="s">
        <v>40</v>
      </c>
      <c r="V18" s="1370" t="s">
        <v>46</v>
      </c>
      <c r="W18" s="1370"/>
      <c r="X18" s="1370"/>
      <c r="Y18" s="1370"/>
      <c r="Z18" s="1370"/>
      <c r="AA18" s="157" t="s">
        <v>127</v>
      </c>
      <c r="AB18" s="188" t="s">
        <v>71</v>
      </c>
      <c r="AC18" s="173"/>
      <c r="AD18" s="158" t="s">
        <v>72</v>
      </c>
      <c r="AE18" s="140"/>
      <c r="AH18" s="131"/>
      <c r="AI18" s="140"/>
    </row>
    <row r="19" spans="1:35" s="174" customFormat="1" ht="69" customHeight="1">
      <c r="A19" s="162"/>
      <c r="B19" s="156" t="s">
        <v>128</v>
      </c>
      <c r="C19" s="156" t="s">
        <v>129</v>
      </c>
      <c r="D19" s="147"/>
      <c r="E19" s="146" t="s">
        <v>40</v>
      </c>
      <c r="F19" s="146" t="s">
        <v>40</v>
      </c>
      <c r="G19" s="147"/>
      <c r="H19" s="147"/>
      <c r="I19" s="147"/>
      <c r="J19" s="147"/>
      <c r="K19" s="147"/>
      <c r="L19" s="147"/>
      <c r="M19" s="62" t="s">
        <v>41</v>
      </c>
      <c r="N19" s="187" t="s">
        <v>42</v>
      </c>
      <c r="O19" s="172">
        <v>90</v>
      </c>
      <c r="P19" s="198">
        <f t="shared" ref="P19:P20" si="1">O19/60</f>
        <v>1.5</v>
      </c>
      <c r="Q19" s="195" t="s">
        <v>43</v>
      </c>
      <c r="R19" s="188" t="s">
        <v>130</v>
      </c>
      <c r="S19" s="173" t="s">
        <v>131</v>
      </c>
      <c r="T19" s="152" t="s">
        <v>130</v>
      </c>
      <c r="U19" s="152" t="s">
        <v>40</v>
      </c>
      <c r="V19" s="1370" t="s">
        <v>46</v>
      </c>
      <c r="W19" s="1370"/>
      <c r="X19" s="1370"/>
      <c r="Y19" s="1370"/>
      <c r="Z19" s="1370"/>
      <c r="AA19" s="157" t="s">
        <v>132</v>
      </c>
      <c r="AB19" s="188" t="s">
        <v>71</v>
      </c>
      <c r="AC19" s="173"/>
      <c r="AD19" s="158" t="s">
        <v>72</v>
      </c>
      <c r="AE19" s="140"/>
      <c r="AH19" s="131"/>
      <c r="AI19" s="140"/>
    </row>
    <row r="20" spans="1:35" s="174" customFormat="1" ht="69" customHeight="1">
      <c r="A20" s="162"/>
      <c r="B20" s="199" t="s">
        <v>133</v>
      </c>
      <c r="C20" s="157" t="s">
        <v>134</v>
      </c>
      <c r="D20" s="200"/>
      <c r="E20" s="146" t="s">
        <v>40</v>
      </c>
      <c r="F20" s="146" t="s">
        <v>40</v>
      </c>
      <c r="G20" s="200"/>
      <c r="H20" s="200"/>
      <c r="I20" s="200"/>
      <c r="J20" s="200"/>
      <c r="K20" s="200"/>
      <c r="L20" s="200"/>
      <c r="M20" s="102" t="s">
        <v>41</v>
      </c>
      <c r="N20" s="187" t="s">
        <v>42</v>
      </c>
      <c r="O20" s="201">
        <v>60</v>
      </c>
      <c r="P20" s="202">
        <f t="shared" si="1"/>
        <v>1</v>
      </c>
      <c r="Q20" s="195" t="s">
        <v>43</v>
      </c>
      <c r="R20" s="188" t="s">
        <v>135</v>
      </c>
      <c r="S20" s="203" t="s">
        <v>136</v>
      </c>
      <c r="T20" s="204" t="s">
        <v>120</v>
      </c>
      <c r="U20" s="204" t="s">
        <v>40</v>
      </c>
      <c r="V20" s="1370" t="s">
        <v>46</v>
      </c>
      <c r="W20" s="1370"/>
      <c r="X20" s="1370"/>
      <c r="Y20" s="1370"/>
      <c r="Z20" s="1370"/>
      <c r="AA20" s="140" t="s">
        <v>137</v>
      </c>
      <c r="AB20" s="188" t="s">
        <v>71</v>
      </c>
      <c r="AC20" s="170"/>
      <c r="AD20" s="158" t="s">
        <v>92</v>
      </c>
      <c r="AH20" s="131"/>
      <c r="AI20" s="140"/>
    </row>
    <row r="21" spans="1:35" s="110" customFormat="1">
      <c r="A21" s="162"/>
      <c r="B21" s="205" t="s">
        <v>138</v>
      </c>
      <c r="C21" s="206"/>
      <c r="D21" s="207"/>
      <c r="E21" s="207"/>
      <c r="F21" s="207"/>
      <c r="G21" s="207"/>
      <c r="H21" s="207"/>
      <c r="I21" s="207"/>
      <c r="J21" s="207"/>
      <c r="K21" s="207"/>
      <c r="L21" s="207"/>
      <c r="M21" s="29"/>
      <c r="N21" s="208"/>
      <c r="O21" s="209"/>
      <c r="P21" s="209"/>
      <c r="Q21" s="210"/>
      <c r="R21" s="207"/>
      <c r="S21" s="207"/>
      <c r="T21" s="207"/>
      <c r="U21" s="207"/>
      <c r="V21" s="134"/>
      <c r="W21" s="134"/>
      <c r="X21" s="134"/>
      <c r="Y21" s="134"/>
      <c r="Z21" s="134"/>
      <c r="AA21" s="211"/>
      <c r="AB21" s="211"/>
      <c r="AC21" s="211"/>
      <c r="AD21" s="211"/>
      <c r="AE21" s="140"/>
      <c r="AF21" s="174"/>
      <c r="AG21" s="174"/>
      <c r="AH21" s="212"/>
    </row>
    <row r="22" spans="1:35" s="174" customFormat="1" ht="70.5" customHeight="1">
      <c r="A22" s="162" t="s">
        <v>64</v>
      </c>
      <c r="B22" s="164" t="s">
        <v>139</v>
      </c>
      <c r="C22" s="164" t="s">
        <v>140</v>
      </c>
      <c r="D22" s="147"/>
      <c r="E22" s="147"/>
      <c r="F22" s="146" t="s">
        <v>40</v>
      </c>
      <c r="G22" s="185"/>
      <c r="H22" s="185"/>
      <c r="I22" s="185"/>
      <c r="J22" s="185"/>
      <c r="K22" s="147"/>
      <c r="L22" s="146" t="s">
        <v>40</v>
      </c>
      <c r="M22" s="62" t="s">
        <v>41</v>
      </c>
      <c r="N22" s="187" t="s">
        <v>42</v>
      </c>
      <c r="O22" s="179">
        <v>75</v>
      </c>
      <c r="P22" s="180">
        <f>+O22/60</f>
        <v>1.25</v>
      </c>
      <c r="Q22" s="168" t="s">
        <v>43</v>
      </c>
      <c r="R22" s="189" t="s">
        <v>141</v>
      </c>
      <c r="S22" s="181" t="s">
        <v>142</v>
      </c>
      <c r="T22" s="168" t="s">
        <v>143</v>
      </c>
      <c r="U22" s="168" t="s">
        <v>40</v>
      </c>
      <c r="V22" s="1370" t="s">
        <v>46</v>
      </c>
      <c r="W22" s="1370"/>
      <c r="X22" s="1370"/>
      <c r="Y22" s="1370"/>
      <c r="Z22" s="1370"/>
      <c r="AA22" s="164" t="s">
        <v>144</v>
      </c>
      <c r="AB22" s="188" t="s">
        <v>71</v>
      </c>
      <c r="AC22" s="170"/>
      <c r="AD22" s="158" t="s">
        <v>92</v>
      </c>
      <c r="AE22" s="140"/>
      <c r="AF22" s="140"/>
      <c r="AH22" s="175"/>
      <c r="AI22" s="176"/>
    </row>
    <row r="23" spans="1:35" s="174" customFormat="1" ht="31">
      <c r="A23" s="162" t="s">
        <v>64</v>
      </c>
      <c r="B23" s="157" t="s">
        <v>145</v>
      </c>
      <c r="C23" s="157" t="s">
        <v>146</v>
      </c>
      <c r="D23" s="147"/>
      <c r="E23" s="147"/>
      <c r="F23" s="146" t="s">
        <v>40</v>
      </c>
      <c r="G23" s="147"/>
      <c r="H23" s="147"/>
      <c r="I23" s="147"/>
      <c r="J23" s="147"/>
      <c r="K23" s="147"/>
      <c r="L23" s="147"/>
      <c r="M23" s="1241" t="s">
        <v>41</v>
      </c>
      <c r="N23" s="1287" t="s">
        <v>42</v>
      </c>
      <c r="O23" s="179">
        <v>1700</v>
      </c>
      <c r="P23" s="151">
        <f>O23/60</f>
        <v>28.333333333333332</v>
      </c>
      <c r="Q23" s="152" t="s">
        <v>87</v>
      </c>
      <c r="R23" s="194"/>
      <c r="S23" s="194"/>
      <c r="T23" s="194"/>
      <c r="U23" s="152" t="s">
        <v>40</v>
      </c>
      <c r="V23" s="152" t="s">
        <v>147</v>
      </c>
      <c r="W23" s="152">
        <v>0.5</v>
      </c>
      <c r="X23" s="171" t="s">
        <v>42</v>
      </c>
      <c r="Y23" s="213" t="s">
        <v>148</v>
      </c>
      <c r="Z23" s="154" t="s">
        <v>149</v>
      </c>
      <c r="AA23" s="157" t="s">
        <v>150</v>
      </c>
      <c r="AB23" s="188" t="s">
        <v>71</v>
      </c>
      <c r="AC23" s="188" t="s">
        <v>71</v>
      </c>
      <c r="AD23" s="1288" t="s">
        <v>203</v>
      </c>
      <c r="AE23" s="140"/>
      <c r="AF23" s="140"/>
      <c r="AH23" s="175" t="s">
        <v>114</v>
      </c>
      <c r="AI23" s="176"/>
    </row>
    <row r="24" spans="1:35" s="174" customFormat="1" ht="44.25" customHeight="1">
      <c r="A24" s="162"/>
      <c r="B24" s="157" t="s">
        <v>151</v>
      </c>
      <c r="C24" s="157" t="s">
        <v>152</v>
      </c>
      <c r="D24" s="147"/>
      <c r="E24" s="147"/>
      <c r="F24" s="146" t="s">
        <v>40</v>
      </c>
      <c r="G24" s="147"/>
      <c r="H24" s="147"/>
      <c r="I24" s="147"/>
      <c r="J24" s="147"/>
      <c r="K24" s="147"/>
      <c r="L24" s="147"/>
      <c r="M24" s="61" t="s">
        <v>41</v>
      </c>
      <c r="N24" s="187" t="s">
        <v>42</v>
      </c>
      <c r="O24" s="172">
        <v>90</v>
      </c>
      <c r="P24" s="198">
        <f>O24/60</f>
        <v>1.5</v>
      </c>
      <c r="Q24" s="195" t="s">
        <v>43</v>
      </c>
      <c r="R24" s="169" t="s">
        <v>153</v>
      </c>
      <c r="S24" s="173" t="s">
        <v>154</v>
      </c>
      <c r="T24" s="195" t="s">
        <v>155</v>
      </c>
      <c r="U24" s="152" t="s">
        <v>40</v>
      </c>
      <c r="V24" s="1370" t="s">
        <v>46</v>
      </c>
      <c r="W24" s="1370"/>
      <c r="X24" s="1370"/>
      <c r="Y24" s="1370"/>
      <c r="Z24" s="1370"/>
      <c r="AA24" s="157" t="s">
        <v>156</v>
      </c>
      <c r="AB24" s="188" t="s">
        <v>71</v>
      </c>
      <c r="AC24" s="173"/>
      <c r="AD24" s="158" t="s">
        <v>72</v>
      </c>
      <c r="AH24" s="175" t="s">
        <v>114</v>
      </c>
      <c r="AI24" s="176"/>
    </row>
    <row r="25" spans="1:35" s="174" customFormat="1" ht="78" customHeight="1">
      <c r="A25" s="162"/>
      <c r="B25" s="157" t="s">
        <v>157</v>
      </c>
      <c r="C25" s="157" t="s">
        <v>158</v>
      </c>
      <c r="D25" s="147"/>
      <c r="E25" s="147"/>
      <c r="F25" s="146" t="s">
        <v>40</v>
      </c>
      <c r="G25" s="147"/>
      <c r="H25" s="147"/>
      <c r="I25" s="147"/>
      <c r="J25" s="147"/>
      <c r="K25" s="147"/>
      <c r="L25" s="147"/>
      <c r="M25" s="30" t="s">
        <v>41</v>
      </c>
      <c r="N25" s="187" t="s">
        <v>42</v>
      </c>
      <c r="O25" s="214">
        <f>P25*60</f>
        <v>585</v>
      </c>
      <c r="P25" s="198">
        <v>9.75</v>
      </c>
      <c r="Q25" s="152" t="s">
        <v>87</v>
      </c>
      <c r="R25" s="194"/>
      <c r="S25" s="194"/>
      <c r="T25" s="194"/>
      <c r="U25" s="152" t="s">
        <v>40</v>
      </c>
      <c r="V25" s="152" t="s">
        <v>159</v>
      </c>
      <c r="W25" s="152">
        <v>0.5</v>
      </c>
      <c r="X25" s="195" t="s">
        <v>42</v>
      </c>
      <c r="Y25" s="153" t="s">
        <v>160</v>
      </c>
      <c r="Z25" s="173" t="s">
        <v>161</v>
      </c>
      <c r="AA25" s="157"/>
      <c r="AB25" s="188" t="s">
        <v>71</v>
      </c>
      <c r="AC25" s="188" t="s">
        <v>71</v>
      </c>
      <c r="AD25" s="158" t="s">
        <v>162</v>
      </c>
      <c r="AE25" s="140"/>
      <c r="AH25" s="175" t="s">
        <v>114</v>
      </c>
      <c r="AI25" s="176"/>
    </row>
    <row r="26" spans="1:35" s="174" customFormat="1" ht="70.400000000000006" customHeight="1">
      <c r="A26" s="162"/>
      <c r="B26" s="157" t="s">
        <v>163</v>
      </c>
      <c r="C26" s="145" t="s">
        <v>164</v>
      </c>
      <c r="D26" s="147"/>
      <c r="E26" s="147"/>
      <c r="F26" s="147"/>
      <c r="G26" s="178" t="s">
        <v>51</v>
      </c>
      <c r="H26" s="147"/>
      <c r="I26" s="147"/>
      <c r="J26" s="147"/>
      <c r="K26" s="147"/>
      <c r="L26" s="178" t="s">
        <v>51</v>
      </c>
      <c r="M26" s="61" t="s">
        <v>41</v>
      </c>
      <c r="N26" s="187" t="s">
        <v>42</v>
      </c>
      <c r="O26" s="215">
        <v>60</v>
      </c>
      <c r="P26" s="151">
        <f t="shared" ref="P26:P32" si="2">O26/60</f>
        <v>1</v>
      </c>
      <c r="Q26" s="152" t="s">
        <v>43</v>
      </c>
      <c r="R26" s="189" t="s">
        <v>165</v>
      </c>
      <c r="S26" s="181" t="s">
        <v>166</v>
      </c>
      <c r="T26" s="168" t="s">
        <v>167</v>
      </c>
      <c r="U26" s="181" t="s">
        <v>40</v>
      </c>
      <c r="V26" s="1370" t="s">
        <v>46</v>
      </c>
      <c r="W26" s="1370"/>
      <c r="X26" s="1370"/>
      <c r="Y26" s="1370"/>
      <c r="Z26" s="1370"/>
      <c r="AA26" s="157" t="s">
        <v>168</v>
      </c>
      <c r="AB26" s="153" t="s">
        <v>71</v>
      </c>
      <c r="AC26" s="157"/>
      <c r="AD26" s="158" t="s">
        <v>92</v>
      </c>
      <c r="AH26" s="175"/>
      <c r="AI26" s="176"/>
    </row>
    <row r="27" spans="1:35" s="174" customFormat="1" ht="151.4" customHeight="1">
      <c r="A27" s="162" t="s">
        <v>64</v>
      </c>
      <c r="B27" s="157" t="s">
        <v>169</v>
      </c>
      <c r="C27" s="145" t="s">
        <v>170</v>
      </c>
      <c r="D27" s="147"/>
      <c r="E27" s="147"/>
      <c r="F27" s="147"/>
      <c r="G27" s="146" t="s">
        <v>40</v>
      </c>
      <c r="H27" s="147"/>
      <c r="I27" s="147"/>
      <c r="J27" s="147"/>
      <c r="K27" s="147"/>
      <c r="L27" s="147"/>
      <c r="M27" s="103" t="s">
        <v>41</v>
      </c>
      <c r="N27" s="1287">
        <v>44742</v>
      </c>
      <c r="O27" s="150">
        <v>60</v>
      </c>
      <c r="P27" s="151">
        <f t="shared" si="2"/>
        <v>1</v>
      </c>
      <c r="Q27" s="152" t="s">
        <v>43</v>
      </c>
      <c r="R27" s="189" t="s">
        <v>171</v>
      </c>
      <c r="S27" s="154" t="s">
        <v>172</v>
      </c>
      <c r="T27" s="216"/>
      <c r="U27" s="181" t="s">
        <v>40</v>
      </c>
      <c r="V27" s="1370" t="s">
        <v>46</v>
      </c>
      <c r="W27" s="1370"/>
      <c r="X27" s="1370"/>
      <c r="Y27" s="1370"/>
      <c r="Z27" s="1370"/>
      <c r="AA27" s="157" t="s">
        <v>173</v>
      </c>
      <c r="AB27" s="188" t="s">
        <v>71</v>
      </c>
      <c r="AC27" s="157"/>
      <c r="AD27" s="158" t="s">
        <v>84</v>
      </c>
      <c r="AH27" s="175" t="s">
        <v>40</v>
      </c>
      <c r="AI27" s="176"/>
    </row>
    <row r="28" spans="1:35" s="174" customFormat="1" ht="81.650000000000006" customHeight="1">
      <c r="A28" s="162" t="s">
        <v>108</v>
      </c>
      <c r="B28" s="164" t="s">
        <v>174</v>
      </c>
      <c r="C28" s="190" t="s">
        <v>175</v>
      </c>
      <c r="D28" s="147"/>
      <c r="E28" s="147"/>
      <c r="F28" s="147"/>
      <c r="G28" s="146" t="s">
        <v>40</v>
      </c>
      <c r="H28" s="147"/>
      <c r="I28" s="147"/>
      <c r="J28" s="147"/>
      <c r="K28" s="147"/>
      <c r="L28" s="147"/>
      <c r="M28" s="1241" t="s">
        <v>41</v>
      </c>
      <c r="N28" s="1287" t="s">
        <v>42</v>
      </c>
      <c r="O28" s="150">
        <v>1286</v>
      </c>
      <c r="P28" s="198">
        <f t="shared" si="2"/>
        <v>21.433333333333334</v>
      </c>
      <c r="Q28" s="168" t="s">
        <v>176</v>
      </c>
      <c r="R28" s="217"/>
      <c r="S28" s="217"/>
      <c r="T28" s="217"/>
      <c r="U28" s="168" t="s">
        <v>40</v>
      </c>
      <c r="V28" s="152" t="s">
        <v>177</v>
      </c>
      <c r="W28" s="195">
        <v>0.75</v>
      </c>
      <c r="X28" s="171" t="s">
        <v>42</v>
      </c>
      <c r="Y28" s="188" t="s">
        <v>178</v>
      </c>
      <c r="Z28" s="173" t="s">
        <v>179</v>
      </c>
      <c r="AA28" s="157" t="s">
        <v>2482</v>
      </c>
      <c r="AB28" s="1250" t="s">
        <v>2478</v>
      </c>
      <c r="AC28" s="1250" t="s">
        <v>2477</v>
      </c>
      <c r="AD28" s="1288" t="s">
        <v>2411</v>
      </c>
      <c r="AE28" s="140"/>
      <c r="AH28" s="175"/>
      <c r="AI28" s="176"/>
    </row>
    <row r="29" spans="1:35" s="174" customFormat="1" ht="37.4" customHeight="1">
      <c r="A29" s="162"/>
      <c r="B29" s="164" t="s">
        <v>180</v>
      </c>
      <c r="C29" s="190" t="s">
        <v>181</v>
      </c>
      <c r="D29" s="147"/>
      <c r="E29" s="147"/>
      <c r="F29" s="147"/>
      <c r="G29" s="146" t="s">
        <v>40</v>
      </c>
      <c r="H29" s="147"/>
      <c r="I29" s="147"/>
      <c r="J29" s="147"/>
      <c r="K29" s="147"/>
      <c r="L29" s="146" t="s">
        <v>96</v>
      </c>
      <c r="M29" s="30" t="s">
        <v>41</v>
      </c>
      <c r="N29" s="187" t="s">
        <v>42</v>
      </c>
      <c r="O29" s="179">
        <v>60</v>
      </c>
      <c r="P29" s="180">
        <f t="shared" si="2"/>
        <v>1</v>
      </c>
      <c r="Q29" s="168" t="s">
        <v>43</v>
      </c>
      <c r="R29" s="189" t="s">
        <v>182</v>
      </c>
      <c r="S29" s="181" t="s">
        <v>183</v>
      </c>
      <c r="T29" s="168" t="s">
        <v>182</v>
      </c>
      <c r="U29" s="181" t="s">
        <v>40</v>
      </c>
      <c r="V29" s="1370" t="s">
        <v>46</v>
      </c>
      <c r="W29" s="1370"/>
      <c r="X29" s="1370"/>
      <c r="Y29" s="1370"/>
      <c r="Z29" s="1370"/>
      <c r="AA29" s="164" t="s">
        <v>184</v>
      </c>
      <c r="AB29" s="153" t="s">
        <v>71</v>
      </c>
      <c r="AC29" s="157"/>
      <c r="AD29" s="158" t="s">
        <v>72</v>
      </c>
      <c r="AE29" s="140"/>
      <c r="AH29" s="175"/>
      <c r="AI29" s="176"/>
    </row>
    <row r="30" spans="1:35" s="174" customFormat="1" ht="46.5" customHeight="1">
      <c r="A30" s="162"/>
      <c r="B30" s="164" t="s">
        <v>185</v>
      </c>
      <c r="C30" s="182" t="s">
        <v>186</v>
      </c>
      <c r="D30" s="147"/>
      <c r="E30" s="147"/>
      <c r="F30" s="147"/>
      <c r="G30" s="146" t="s">
        <v>40</v>
      </c>
      <c r="H30" s="147"/>
      <c r="I30" s="147"/>
      <c r="J30" s="147"/>
      <c r="K30" s="147"/>
      <c r="L30" s="146" t="s">
        <v>40</v>
      </c>
      <c r="M30" s="30" t="s">
        <v>41</v>
      </c>
      <c r="N30" s="187" t="s">
        <v>42</v>
      </c>
      <c r="O30" s="218">
        <v>60</v>
      </c>
      <c r="P30" s="219">
        <f t="shared" si="2"/>
        <v>1</v>
      </c>
      <c r="Q30" s="197" t="s">
        <v>43</v>
      </c>
      <c r="R30" s="169" t="s">
        <v>187</v>
      </c>
      <c r="S30" s="220" t="s">
        <v>188</v>
      </c>
      <c r="T30" s="221"/>
      <c r="U30" s="222" t="s">
        <v>40</v>
      </c>
      <c r="V30" s="1370" t="s">
        <v>46</v>
      </c>
      <c r="W30" s="1370"/>
      <c r="X30" s="1370"/>
      <c r="Y30" s="1370"/>
      <c r="Z30" s="1370"/>
      <c r="AA30" s="164" t="s">
        <v>184</v>
      </c>
      <c r="AB30" s="188" t="s">
        <v>71</v>
      </c>
      <c r="AC30" s="157"/>
      <c r="AD30" s="158" t="s">
        <v>72</v>
      </c>
      <c r="AE30" s="140"/>
      <c r="AH30" s="175" t="s">
        <v>40</v>
      </c>
      <c r="AI30" s="176"/>
    </row>
    <row r="31" spans="1:35" s="174" customFormat="1" ht="46.5" customHeight="1">
      <c r="A31" s="162"/>
      <c r="B31" s="164" t="s">
        <v>189</v>
      </c>
      <c r="C31" s="164" t="s">
        <v>190</v>
      </c>
      <c r="D31" s="147"/>
      <c r="E31" s="147"/>
      <c r="F31" s="147"/>
      <c r="G31" s="146" t="s">
        <v>40</v>
      </c>
      <c r="H31" s="147"/>
      <c r="I31" s="147"/>
      <c r="J31" s="147"/>
      <c r="K31" s="147"/>
      <c r="L31" s="147"/>
      <c r="M31" s="60" t="s">
        <v>41</v>
      </c>
      <c r="N31" s="187" t="s">
        <v>42</v>
      </c>
      <c r="O31" s="218">
        <v>90</v>
      </c>
      <c r="P31" s="219">
        <f t="shared" si="2"/>
        <v>1.5</v>
      </c>
      <c r="Q31" s="197" t="s">
        <v>43</v>
      </c>
      <c r="R31" s="169" t="s">
        <v>191</v>
      </c>
      <c r="S31" s="220" t="s">
        <v>192</v>
      </c>
      <c r="T31" s="220" t="s">
        <v>193</v>
      </c>
      <c r="U31" s="222" t="s">
        <v>40</v>
      </c>
      <c r="V31" s="1370" t="s">
        <v>46</v>
      </c>
      <c r="W31" s="1370"/>
      <c r="X31" s="1370"/>
      <c r="Y31" s="1370"/>
      <c r="Z31" s="1370"/>
      <c r="AA31" s="157" t="s">
        <v>156</v>
      </c>
      <c r="AB31" s="223" t="s">
        <v>71</v>
      </c>
      <c r="AC31" s="157"/>
      <c r="AD31" s="158" t="s">
        <v>72</v>
      </c>
      <c r="AH31" s="175" t="s">
        <v>40</v>
      </c>
      <c r="AI31" s="176"/>
    </row>
    <row r="32" spans="1:35" s="174" customFormat="1" ht="51.65" customHeight="1">
      <c r="A32" s="143"/>
      <c r="B32" s="157" t="s">
        <v>194</v>
      </c>
      <c r="C32" s="145" t="s">
        <v>195</v>
      </c>
      <c r="D32" s="147"/>
      <c r="E32" s="147"/>
      <c r="F32" s="224" t="s">
        <v>96</v>
      </c>
      <c r="G32" s="225"/>
      <c r="H32" s="225"/>
      <c r="I32" s="225"/>
      <c r="J32" s="225"/>
      <c r="K32" s="147"/>
      <c r="L32" s="147"/>
      <c r="M32" s="60" t="s">
        <v>41</v>
      </c>
      <c r="N32" s="187" t="s">
        <v>42</v>
      </c>
      <c r="O32" s="150">
        <v>90</v>
      </c>
      <c r="P32" s="198">
        <f t="shared" si="2"/>
        <v>1.5</v>
      </c>
      <c r="Q32" s="152" t="s">
        <v>43</v>
      </c>
      <c r="R32" s="153" t="s">
        <v>196</v>
      </c>
      <c r="S32" s="154" t="s">
        <v>197</v>
      </c>
      <c r="T32" s="152" t="s">
        <v>198</v>
      </c>
      <c r="U32" s="154" t="s">
        <v>40</v>
      </c>
      <c r="V32" s="1370" t="s">
        <v>46</v>
      </c>
      <c r="W32" s="1370"/>
      <c r="X32" s="1370"/>
      <c r="Y32" s="1370"/>
      <c r="Z32" s="1370"/>
      <c r="AA32" s="226" t="s">
        <v>199</v>
      </c>
      <c r="AB32" s="188" t="s">
        <v>71</v>
      </c>
      <c r="AC32" s="157"/>
      <c r="AD32" s="158" t="s">
        <v>162</v>
      </c>
      <c r="AE32" s="140"/>
      <c r="AH32" s="175" t="s">
        <v>40</v>
      </c>
      <c r="AI32" s="176"/>
    </row>
    <row r="33" spans="1:35" s="110" customFormat="1">
      <c r="A33" s="162"/>
      <c r="B33" s="205" t="s">
        <v>200</v>
      </c>
      <c r="C33" s="206"/>
      <c r="D33" s="207"/>
      <c r="E33" s="207"/>
      <c r="F33" s="207"/>
      <c r="G33" s="207"/>
      <c r="H33" s="207"/>
      <c r="I33" s="207"/>
      <c r="J33" s="207"/>
      <c r="K33" s="207"/>
      <c r="L33" s="207"/>
      <c r="M33" s="29"/>
      <c r="N33" s="208"/>
      <c r="O33" s="209"/>
      <c r="P33" s="209"/>
      <c r="Q33" s="210"/>
      <c r="R33" s="207"/>
      <c r="S33" s="207"/>
      <c r="T33" s="207"/>
      <c r="U33" s="207"/>
      <c r="V33" s="134"/>
      <c r="W33" s="134"/>
      <c r="X33" s="134"/>
      <c r="Y33" s="134"/>
      <c r="Z33" s="134"/>
      <c r="AA33" s="211"/>
      <c r="AB33" s="211"/>
      <c r="AC33" s="211"/>
      <c r="AD33" s="211"/>
      <c r="AE33" s="140"/>
      <c r="AF33" s="174"/>
      <c r="AG33" s="174"/>
      <c r="AH33" s="212"/>
    </row>
    <row r="34" spans="1:35" s="174" customFormat="1" ht="46.5" customHeight="1">
      <c r="A34" s="162" t="s">
        <v>58</v>
      </c>
      <c r="B34" s="1224" t="s">
        <v>2492</v>
      </c>
      <c r="C34" s="1224" t="s">
        <v>2493</v>
      </c>
      <c r="D34" s="147"/>
      <c r="E34" s="147"/>
      <c r="F34" s="147"/>
      <c r="G34" s="147"/>
      <c r="H34" s="146" t="s">
        <v>40</v>
      </c>
      <c r="I34" s="146" t="s">
        <v>40</v>
      </c>
      <c r="J34" s="147"/>
      <c r="K34" s="147"/>
      <c r="L34" s="147"/>
      <c r="M34" s="103" t="s">
        <v>41</v>
      </c>
      <c r="N34" s="1215">
        <v>44715</v>
      </c>
      <c r="O34" s="1350">
        <v>60</v>
      </c>
      <c r="P34" s="1351">
        <f t="shared" ref="P34" si="3">O34/60</f>
        <v>1</v>
      </c>
      <c r="Q34" s="197" t="s">
        <v>43</v>
      </c>
      <c r="R34" s="169" t="s">
        <v>37</v>
      </c>
      <c r="S34" s="220" t="s">
        <v>37</v>
      </c>
      <c r="T34" s="220" t="s">
        <v>37</v>
      </c>
      <c r="U34" s="222" t="s">
        <v>40</v>
      </c>
      <c r="V34" s="1371" t="s">
        <v>46</v>
      </c>
      <c r="W34" s="1371"/>
      <c r="X34" s="1371"/>
      <c r="Y34" s="1371"/>
      <c r="Z34" s="1371"/>
      <c r="AA34" s="231" t="s">
        <v>202</v>
      </c>
      <c r="AB34" s="223"/>
      <c r="AC34" s="157"/>
      <c r="AD34" s="158" t="s">
        <v>203</v>
      </c>
      <c r="AH34" s="175"/>
      <c r="AI34" s="176"/>
    </row>
    <row r="35" spans="1:35" s="174" customFormat="1" ht="46.5" customHeight="1">
      <c r="A35" s="162" t="s">
        <v>58</v>
      </c>
      <c r="B35" s="1224" t="s">
        <v>2494</v>
      </c>
      <c r="C35" s="1224" t="s">
        <v>2495</v>
      </c>
      <c r="D35" s="147"/>
      <c r="E35" s="147"/>
      <c r="F35" s="147"/>
      <c r="G35" s="147"/>
      <c r="H35" s="1396" t="s">
        <v>40</v>
      </c>
      <c r="I35" s="1396"/>
      <c r="J35" s="1396"/>
      <c r="K35" s="1396"/>
      <c r="L35" s="147"/>
      <c r="M35" s="103" t="s">
        <v>41</v>
      </c>
      <c r="N35" s="1215">
        <v>44834</v>
      </c>
      <c r="O35" s="218">
        <v>90</v>
      </c>
      <c r="P35" s="219">
        <f t="shared" ref="P35:P39" si="4">O35/60</f>
        <v>1.5</v>
      </c>
      <c r="Q35" s="197" t="s">
        <v>43</v>
      </c>
      <c r="R35" s="169" t="s">
        <v>37</v>
      </c>
      <c r="S35" s="220" t="s">
        <v>37</v>
      </c>
      <c r="T35" s="220" t="s">
        <v>37</v>
      </c>
      <c r="U35" s="222" t="s">
        <v>40</v>
      </c>
      <c r="V35" s="1371" t="s">
        <v>46</v>
      </c>
      <c r="W35" s="1371"/>
      <c r="X35" s="1371"/>
      <c r="Y35" s="1371"/>
      <c r="Z35" s="1371"/>
      <c r="AA35" s="231" t="s">
        <v>2277</v>
      </c>
      <c r="AB35" s="223"/>
      <c r="AC35" s="157"/>
      <c r="AD35" s="158" t="s">
        <v>203</v>
      </c>
      <c r="AH35" s="175"/>
      <c r="AI35" s="176"/>
    </row>
    <row r="36" spans="1:35" s="174" customFormat="1" ht="46.5" customHeight="1">
      <c r="A36" s="162" t="s">
        <v>58</v>
      </c>
      <c r="B36" s="1224" t="s">
        <v>2496</v>
      </c>
      <c r="C36" s="1224" t="s">
        <v>2497</v>
      </c>
      <c r="D36" s="147"/>
      <c r="E36" s="147"/>
      <c r="F36" s="147"/>
      <c r="G36" s="147"/>
      <c r="H36" s="146" t="s">
        <v>40</v>
      </c>
      <c r="I36" s="147"/>
      <c r="J36" s="147"/>
      <c r="K36" s="147"/>
      <c r="L36" s="147"/>
      <c r="M36" s="103" t="s">
        <v>41</v>
      </c>
      <c r="N36" s="1215">
        <v>44715</v>
      </c>
      <c r="O36" s="218">
        <v>75</v>
      </c>
      <c r="P36" s="219">
        <f t="shared" si="4"/>
        <v>1.25</v>
      </c>
      <c r="Q36" s="197" t="s">
        <v>43</v>
      </c>
      <c r="R36" s="169" t="s">
        <v>37</v>
      </c>
      <c r="S36" s="220" t="s">
        <v>37</v>
      </c>
      <c r="T36" s="220" t="s">
        <v>37</v>
      </c>
      <c r="U36" s="222" t="s">
        <v>40</v>
      </c>
      <c r="V36" s="1371" t="s">
        <v>46</v>
      </c>
      <c r="W36" s="1371"/>
      <c r="X36" s="1371"/>
      <c r="Y36" s="1371"/>
      <c r="Z36" s="1371"/>
      <c r="AA36" s="157" t="s">
        <v>207</v>
      </c>
      <c r="AB36" s="223"/>
      <c r="AC36" s="157"/>
      <c r="AD36" s="158" t="s">
        <v>203</v>
      </c>
      <c r="AH36" s="175"/>
      <c r="AI36" s="176"/>
    </row>
    <row r="37" spans="1:35" s="174" customFormat="1" ht="30" customHeight="1">
      <c r="A37" s="162" t="s">
        <v>58</v>
      </c>
      <c r="B37" s="1224" t="s">
        <v>2498</v>
      </c>
      <c r="C37" s="1224" t="s">
        <v>208</v>
      </c>
      <c r="D37" s="147"/>
      <c r="E37" s="147"/>
      <c r="F37" s="147"/>
      <c r="G37" s="147"/>
      <c r="H37" s="146" t="s">
        <v>40</v>
      </c>
      <c r="I37" s="147"/>
      <c r="J37" s="147"/>
      <c r="K37" s="147"/>
      <c r="L37" s="147"/>
      <c r="M37" s="103" t="s">
        <v>41</v>
      </c>
      <c r="N37" s="187">
        <v>44742</v>
      </c>
      <c r="O37" s="1350">
        <v>360</v>
      </c>
      <c r="P37" s="1351">
        <f t="shared" si="4"/>
        <v>6</v>
      </c>
      <c r="Q37" s="171" t="s">
        <v>209</v>
      </c>
      <c r="R37" s="169" t="s">
        <v>37</v>
      </c>
      <c r="S37" s="220" t="s">
        <v>37</v>
      </c>
      <c r="T37" s="220" t="s">
        <v>37</v>
      </c>
      <c r="U37" s="222" t="s">
        <v>40</v>
      </c>
      <c r="V37" s="152" t="s">
        <v>37</v>
      </c>
      <c r="W37" s="152" t="s">
        <v>37</v>
      </c>
      <c r="X37" s="152" t="s">
        <v>37</v>
      </c>
      <c r="Y37" s="152" t="s">
        <v>37</v>
      </c>
      <c r="Z37" s="152" t="s">
        <v>37</v>
      </c>
      <c r="AA37" s="157" t="s">
        <v>210</v>
      </c>
      <c r="AB37" s="223"/>
      <c r="AC37" s="157"/>
      <c r="AD37" s="158" t="s">
        <v>203</v>
      </c>
      <c r="AH37" s="175"/>
      <c r="AI37" s="176"/>
    </row>
    <row r="38" spans="1:35" s="174" customFormat="1" ht="30" customHeight="1">
      <c r="A38" s="162" t="s">
        <v>58</v>
      </c>
      <c r="B38" s="1224" t="s">
        <v>2499</v>
      </c>
      <c r="C38" s="1224" t="s">
        <v>211</v>
      </c>
      <c r="D38" s="147"/>
      <c r="E38" s="147"/>
      <c r="F38" s="147"/>
      <c r="G38" s="147"/>
      <c r="H38" s="146" t="s">
        <v>40</v>
      </c>
      <c r="I38" s="147"/>
      <c r="J38" s="147"/>
      <c r="K38" s="147"/>
      <c r="L38" s="147"/>
      <c r="M38" s="103" t="s">
        <v>41</v>
      </c>
      <c r="N38" s="187">
        <v>44804</v>
      </c>
      <c r="O38" s="1350">
        <v>820</v>
      </c>
      <c r="P38" s="1351">
        <f t="shared" si="4"/>
        <v>13.666666666666666</v>
      </c>
      <c r="Q38" s="171" t="s">
        <v>209</v>
      </c>
      <c r="R38" s="169" t="s">
        <v>37</v>
      </c>
      <c r="S38" s="220" t="s">
        <v>37</v>
      </c>
      <c r="T38" s="220" t="s">
        <v>37</v>
      </c>
      <c r="U38" s="222" t="s">
        <v>40</v>
      </c>
      <c r="V38" s="152" t="s">
        <v>37</v>
      </c>
      <c r="W38" s="152" t="s">
        <v>37</v>
      </c>
      <c r="X38" s="171" t="s">
        <v>37</v>
      </c>
      <c r="Y38" s="152" t="s">
        <v>37</v>
      </c>
      <c r="Z38" s="154" t="s">
        <v>37</v>
      </c>
      <c r="AA38" s="231" t="s">
        <v>202</v>
      </c>
      <c r="AB38" s="223"/>
      <c r="AC38" s="157"/>
      <c r="AD38" s="158" t="s">
        <v>203</v>
      </c>
      <c r="AH38" s="175"/>
      <c r="AI38" s="176"/>
    </row>
    <row r="39" spans="1:35" s="110" customFormat="1" ht="30" customHeight="1">
      <c r="A39" s="1228" t="s">
        <v>58</v>
      </c>
      <c r="B39" s="1224" t="s">
        <v>2500</v>
      </c>
      <c r="C39" s="1224" t="s">
        <v>2501</v>
      </c>
      <c r="D39" s="147"/>
      <c r="E39" s="147"/>
      <c r="F39" s="147"/>
      <c r="G39" s="147"/>
      <c r="H39" s="146" t="s">
        <v>40</v>
      </c>
      <c r="I39" s="147"/>
      <c r="J39" s="147"/>
      <c r="K39" s="147"/>
      <c r="L39" s="147"/>
      <c r="M39" s="1292" t="s">
        <v>41</v>
      </c>
      <c r="N39" s="1215">
        <v>44715</v>
      </c>
      <c r="O39" s="1350">
        <v>120</v>
      </c>
      <c r="P39" s="1351">
        <f t="shared" si="4"/>
        <v>2</v>
      </c>
      <c r="Q39" s="1287" t="s">
        <v>2480</v>
      </c>
      <c r="R39" s="1196" t="s">
        <v>37</v>
      </c>
      <c r="S39" s="1352" t="s">
        <v>37</v>
      </c>
      <c r="T39" s="1352" t="s">
        <v>37</v>
      </c>
      <c r="U39" s="1352" t="s">
        <v>51</v>
      </c>
      <c r="V39" s="1349"/>
      <c r="W39" s="1349"/>
      <c r="X39" s="1287"/>
      <c r="Y39" s="1349"/>
      <c r="Z39" s="1353"/>
      <c r="AA39" s="1354" t="s">
        <v>2502</v>
      </c>
      <c r="AB39" s="1355"/>
      <c r="AC39" s="1234"/>
      <c r="AD39" s="1288" t="s">
        <v>203</v>
      </c>
      <c r="AE39" s="140"/>
      <c r="AF39" s="174"/>
      <c r="AG39" s="174"/>
      <c r="AH39" s="212"/>
    </row>
    <row r="40" spans="1:35" s="174" customFormat="1">
      <c r="A40" s="162"/>
      <c r="B40" s="205" t="s">
        <v>212</v>
      </c>
      <c r="C40" s="206"/>
      <c r="D40" s="207"/>
      <c r="E40" s="207"/>
      <c r="F40" s="207"/>
      <c r="G40" s="207"/>
      <c r="H40" s="207"/>
      <c r="I40" s="207"/>
      <c r="J40" s="207"/>
      <c r="K40" s="207"/>
      <c r="L40" s="207"/>
      <c r="M40" s="29"/>
      <c r="N40" s="208"/>
      <c r="O40" s="209"/>
      <c r="P40" s="209"/>
      <c r="Q40" s="210"/>
      <c r="R40" s="207"/>
      <c r="S40" s="207"/>
      <c r="T40" s="207"/>
      <c r="U40" s="207"/>
      <c r="V40" s="134"/>
      <c r="W40" s="134"/>
      <c r="X40" s="134"/>
      <c r="Y40" s="134"/>
      <c r="Z40" s="134"/>
      <c r="AA40" s="211"/>
      <c r="AB40" s="211"/>
      <c r="AC40" s="211"/>
      <c r="AD40" s="211"/>
      <c r="AE40" s="140"/>
      <c r="AH40" s="175"/>
      <c r="AI40" s="176"/>
    </row>
    <row r="41" spans="1:35" s="174" customFormat="1" ht="46.5">
      <c r="A41" s="162"/>
      <c r="B41" s="144" t="s">
        <v>53</v>
      </c>
      <c r="C41" s="145" t="s">
        <v>213</v>
      </c>
      <c r="D41" s="147"/>
      <c r="E41" s="147"/>
      <c r="F41" s="147"/>
      <c r="G41" s="147"/>
      <c r="H41" s="147"/>
      <c r="I41" s="146" t="s">
        <v>40</v>
      </c>
      <c r="J41" s="147"/>
      <c r="K41" s="147"/>
      <c r="L41" s="147"/>
      <c r="M41" s="60" t="s">
        <v>41</v>
      </c>
      <c r="N41" s="187" t="s">
        <v>42</v>
      </c>
      <c r="O41" s="150">
        <v>120</v>
      </c>
      <c r="P41" s="151">
        <f t="shared" ref="P41:P51" si="5">O41/60</f>
        <v>2</v>
      </c>
      <c r="Q41" s="152" t="s">
        <v>43</v>
      </c>
      <c r="R41" s="153" t="s">
        <v>214</v>
      </c>
      <c r="S41" s="163" t="s">
        <v>215</v>
      </c>
      <c r="T41" s="155"/>
      <c r="U41" s="154" t="s">
        <v>40</v>
      </c>
      <c r="V41" s="1371" t="s">
        <v>46</v>
      </c>
      <c r="W41" s="1371"/>
      <c r="X41" s="1371"/>
      <c r="Y41" s="1371"/>
      <c r="Z41" s="1371"/>
      <c r="AA41" s="157" t="s">
        <v>57</v>
      </c>
      <c r="AB41" s="158"/>
      <c r="AC41" s="158"/>
      <c r="AD41" s="158"/>
      <c r="AE41" s="140"/>
      <c r="AH41" s="175" t="s">
        <v>40</v>
      </c>
      <c r="AI41" s="176" t="s">
        <v>221</v>
      </c>
    </row>
    <row r="42" spans="1:35" s="174" customFormat="1" ht="31">
      <c r="A42" s="162"/>
      <c r="B42" s="157" t="s">
        <v>216</v>
      </c>
      <c r="C42" s="145" t="s">
        <v>217</v>
      </c>
      <c r="D42" s="185"/>
      <c r="E42" s="185"/>
      <c r="F42" s="185"/>
      <c r="G42" s="147"/>
      <c r="H42" s="147"/>
      <c r="I42" s="146" t="s">
        <v>40</v>
      </c>
      <c r="J42" s="147"/>
      <c r="K42" s="147"/>
      <c r="L42" s="147"/>
      <c r="M42" s="60" t="s">
        <v>41</v>
      </c>
      <c r="N42" s="187" t="s">
        <v>42</v>
      </c>
      <c r="O42" s="172">
        <v>15</v>
      </c>
      <c r="P42" s="151">
        <f t="shared" si="5"/>
        <v>0.25</v>
      </c>
      <c r="Q42" s="152" t="s">
        <v>43</v>
      </c>
      <c r="R42" s="153" t="s">
        <v>218</v>
      </c>
      <c r="S42" s="154" t="s">
        <v>219</v>
      </c>
      <c r="T42" s="216"/>
      <c r="U42" s="154" t="s">
        <v>51</v>
      </c>
      <c r="V42" s="161"/>
      <c r="W42" s="161"/>
      <c r="X42" s="161"/>
      <c r="Y42" s="161"/>
      <c r="Z42" s="161"/>
      <c r="AA42" s="177" t="s">
        <v>220</v>
      </c>
      <c r="AB42" s="188" t="s">
        <v>71</v>
      </c>
      <c r="AC42" s="158"/>
      <c r="AD42" s="158" t="s">
        <v>72</v>
      </c>
      <c r="AE42" s="131"/>
      <c r="AF42" s="131"/>
      <c r="AH42" s="175" t="s">
        <v>40</v>
      </c>
      <c r="AI42" s="176" t="s">
        <v>221</v>
      </c>
    </row>
    <row r="43" spans="1:35" s="174" customFormat="1" ht="51.65" customHeight="1">
      <c r="A43" s="162"/>
      <c r="B43" s="157" t="s">
        <v>222</v>
      </c>
      <c r="C43" s="145" t="s">
        <v>223</v>
      </c>
      <c r="D43" s="147"/>
      <c r="E43" s="147"/>
      <c r="F43" s="147"/>
      <c r="G43" s="147"/>
      <c r="H43" s="147"/>
      <c r="I43" s="146" t="s">
        <v>40</v>
      </c>
      <c r="J43" s="147"/>
      <c r="K43" s="147"/>
      <c r="L43" s="147"/>
      <c r="M43" s="60" t="s">
        <v>41</v>
      </c>
      <c r="N43" s="187" t="s">
        <v>42</v>
      </c>
      <c r="O43" s="234">
        <v>265</v>
      </c>
      <c r="P43" s="151">
        <f t="shared" si="5"/>
        <v>4.416666666666667</v>
      </c>
      <c r="Q43" s="152" t="s">
        <v>176</v>
      </c>
      <c r="R43" s="194"/>
      <c r="S43" s="194"/>
      <c r="T43" s="194"/>
      <c r="U43" s="152" t="s">
        <v>40</v>
      </c>
      <c r="V43" s="152" t="s">
        <v>222</v>
      </c>
      <c r="W43" s="152">
        <v>0.3</v>
      </c>
      <c r="X43" s="171" t="s">
        <v>42</v>
      </c>
      <c r="Y43" s="188" t="s">
        <v>224</v>
      </c>
      <c r="Z43" s="154" t="s">
        <v>225</v>
      </c>
      <c r="AA43" s="157" t="s">
        <v>226</v>
      </c>
      <c r="AB43" s="188"/>
      <c r="AC43" s="213" t="s">
        <v>71</v>
      </c>
      <c r="AD43" s="158" t="s">
        <v>92</v>
      </c>
      <c r="AE43" s="140"/>
      <c r="AF43" s="131"/>
      <c r="AH43" s="175" t="s">
        <v>51</v>
      </c>
      <c r="AI43" s="176" t="s">
        <v>231</v>
      </c>
    </row>
    <row r="44" spans="1:35" s="174" customFormat="1" ht="89.15" customHeight="1">
      <c r="A44" s="162"/>
      <c r="B44" s="164" t="s">
        <v>227</v>
      </c>
      <c r="C44" s="164" t="s">
        <v>228</v>
      </c>
      <c r="D44" s="147"/>
      <c r="E44" s="147"/>
      <c r="F44" s="147"/>
      <c r="G44" s="147"/>
      <c r="H44" s="147"/>
      <c r="I44" s="146" t="s">
        <v>40</v>
      </c>
      <c r="J44" s="147"/>
      <c r="K44" s="147"/>
      <c r="L44" s="178" t="s">
        <v>51</v>
      </c>
      <c r="M44" s="60" t="s">
        <v>41</v>
      </c>
      <c r="N44" s="187" t="s">
        <v>42</v>
      </c>
      <c r="O44" s="179">
        <v>45</v>
      </c>
      <c r="P44" s="235">
        <f t="shared" si="5"/>
        <v>0.75</v>
      </c>
      <c r="Q44" s="168" t="s">
        <v>43</v>
      </c>
      <c r="R44" s="229" t="s">
        <v>229</v>
      </c>
      <c r="S44" s="181" t="s">
        <v>230</v>
      </c>
      <c r="T44" s="236"/>
      <c r="U44" s="154" t="s">
        <v>40</v>
      </c>
      <c r="V44" s="1370" t="s">
        <v>46</v>
      </c>
      <c r="W44" s="1370"/>
      <c r="X44" s="1370"/>
      <c r="Y44" s="1370"/>
      <c r="Z44" s="1370"/>
      <c r="AA44" s="177" t="s">
        <v>220</v>
      </c>
      <c r="AB44" s="188" t="s">
        <v>71</v>
      </c>
      <c r="AC44" s="158"/>
      <c r="AD44" s="158" t="s">
        <v>72</v>
      </c>
      <c r="AH44" s="175" t="s">
        <v>40</v>
      </c>
      <c r="AI44" s="176"/>
    </row>
    <row r="45" spans="1:35" s="174" customFormat="1" ht="63" customHeight="1">
      <c r="A45" s="162"/>
      <c r="B45" s="157" t="s">
        <v>232</v>
      </c>
      <c r="C45" s="145" t="s">
        <v>233</v>
      </c>
      <c r="D45" s="147"/>
      <c r="E45" s="147"/>
      <c r="F45" s="147"/>
      <c r="G45" s="147"/>
      <c r="H45" s="147"/>
      <c r="I45" s="146" t="s">
        <v>40</v>
      </c>
      <c r="J45" s="147"/>
      <c r="K45" s="147"/>
      <c r="L45" s="147"/>
      <c r="M45" s="60" t="s">
        <v>41</v>
      </c>
      <c r="N45" s="187" t="s">
        <v>42</v>
      </c>
      <c r="O45" s="150">
        <v>120</v>
      </c>
      <c r="P45" s="151">
        <f t="shared" si="5"/>
        <v>2</v>
      </c>
      <c r="Q45" s="152" t="s">
        <v>87</v>
      </c>
      <c r="R45" s="153" t="s">
        <v>234</v>
      </c>
      <c r="S45" s="154" t="s">
        <v>235</v>
      </c>
      <c r="T45" s="194"/>
      <c r="U45" s="154" t="s">
        <v>40</v>
      </c>
      <c r="V45" s="152" t="s">
        <v>232</v>
      </c>
      <c r="W45" s="152">
        <v>0.5</v>
      </c>
      <c r="X45" s="171" t="s">
        <v>42</v>
      </c>
      <c r="Y45" s="153" t="s">
        <v>234</v>
      </c>
      <c r="Z45" s="154" t="s">
        <v>235</v>
      </c>
      <c r="AA45" s="157" t="s">
        <v>236</v>
      </c>
      <c r="AB45" s="189" t="s">
        <v>71</v>
      </c>
      <c r="AC45" s="189" t="s">
        <v>71</v>
      </c>
      <c r="AD45" s="158" t="s">
        <v>92</v>
      </c>
      <c r="AH45" s="175" t="s">
        <v>40</v>
      </c>
      <c r="AI45" s="176"/>
    </row>
    <row r="46" spans="1:35" s="174" customFormat="1" ht="46.5">
      <c r="A46" s="162"/>
      <c r="B46" s="157" t="s">
        <v>237</v>
      </c>
      <c r="C46" s="145" t="s">
        <v>238</v>
      </c>
      <c r="D46" s="147"/>
      <c r="E46" s="147"/>
      <c r="F46" s="147"/>
      <c r="G46" s="147"/>
      <c r="H46" s="147"/>
      <c r="I46" s="237"/>
      <c r="J46" s="146" t="s">
        <v>40</v>
      </c>
      <c r="K46" s="147"/>
      <c r="L46" s="147"/>
      <c r="M46" s="60" t="s">
        <v>41</v>
      </c>
      <c r="N46" s="187" t="s">
        <v>42</v>
      </c>
      <c r="O46" s="150">
        <v>220</v>
      </c>
      <c r="P46" s="151">
        <f t="shared" si="5"/>
        <v>3.6666666666666665</v>
      </c>
      <c r="Q46" s="152" t="s">
        <v>87</v>
      </c>
      <c r="R46" s="153" t="s">
        <v>239</v>
      </c>
      <c r="S46" s="154" t="s">
        <v>240</v>
      </c>
      <c r="T46" s="236"/>
      <c r="U46" s="230" t="s">
        <v>40</v>
      </c>
      <c r="V46" s="230" t="s">
        <v>237</v>
      </c>
      <c r="W46" s="230">
        <v>0.3</v>
      </c>
      <c r="X46" s="171" t="s">
        <v>42</v>
      </c>
      <c r="Y46" s="229" t="s">
        <v>239</v>
      </c>
      <c r="Z46" s="154" t="s">
        <v>240</v>
      </c>
      <c r="AA46" s="157" t="s">
        <v>241</v>
      </c>
      <c r="AB46" s="189" t="s">
        <v>71</v>
      </c>
      <c r="AC46" s="189" t="s">
        <v>71</v>
      </c>
      <c r="AD46" s="131" t="s">
        <v>92</v>
      </c>
      <c r="AH46" s="175" t="s">
        <v>40</v>
      </c>
      <c r="AI46" s="176"/>
    </row>
    <row r="47" spans="1:35" s="174" customFormat="1" ht="46.5">
      <c r="A47" s="162"/>
      <c r="B47" s="157" t="s">
        <v>242</v>
      </c>
      <c r="C47" s="145" t="s">
        <v>243</v>
      </c>
      <c r="D47" s="147"/>
      <c r="E47" s="147"/>
      <c r="F47" s="147"/>
      <c r="G47" s="147"/>
      <c r="H47" s="147"/>
      <c r="I47" s="237"/>
      <c r="J47" s="146" t="s">
        <v>40</v>
      </c>
      <c r="K47" s="147"/>
      <c r="L47" s="147"/>
      <c r="M47" s="60" t="s">
        <v>41</v>
      </c>
      <c r="N47" s="187" t="s">
        <v>42</v>
      </c>
      <c r="O47" s="215">
        <f>(6*60)+50</f>
        <v>410</v>
      </c>
      <c r="P47" s="151">
        <f t="shared" si="5"/>
        <v>6.833333333333333</v>
      </c>
      <c r="Q47" s="152" t="s">
        <v>87</v>
      </c>
      <c r="R47" s="194"/>
      <c r="S47" s="194"/>
      <c r="T47" s="216"/>
      <c r="U47" s="181" t="s">
        <v>40</v>
      </c>
      <c r="V47" s="154" t="s">
        <v>242</v>
      </c>
      <c r="W47" s="154">
        <v>0.5</v>
      </c>
      <c r="X47" s="171" t="s">
        <v>42</v>
      </c>
      <c r="Y47" s="153" t="s">
        <v>244</v>
      </c>
      <c r="Z47" s="154" t="s">
        <v>245</v>
      </c>
      <c r="AA47" s="157" t="s">
        <v>236</v>
      </c>
      <c r="AB47" s="189"/>
      <c r="AC47" s="238" t="s">
        <v>71</v>
      </c>
      <c r="AD47" s="152" t="s">
        <v>92</v>
      </c>
      <c r="AH47" s="175" t="s">
        <v>40</v>
      </c>
      <c r="AI47" s="176"/>
    </row>
    <row r="48" spans="1:35" s="174" customFormat="1" ht="46.5">
      <c r="A48" s="162"/>
      <c r="B48" s="157" t="s">
        <v>246</v>
      </c>
      <c r="C48" s="145" t="s">
        <v>247</v>
      </c>
      <c r="D48" s="147"/>
      <c r="E48" s="147"/>
      <c r="F48" s="147"/>
      <c r="G48" s="147"/>
      <c r="H48" s="147"/>
      <c r="I48" s="237"/>
      <c r="J48" s="146" t="s">
        <v>40</v>
      </c>
      <c r="K48" s="147"/>
      <c r="L48" s="147"/>
      <c r="M48" s="60" t="s">
        <v>41</v>
      </c>
      <c r="N48" s="187" t="s">
        <v>42</v>
      </c>
      <c r="O48" s="218">
        <f>(60*5)+15</f>
        <v>315</v>
      </c>
      <c r="P48" s="239">
        <f t="shared" si="5"/>
        <v>5.25</v>
      </c>
      <c r="Q48" s="152" t="s">
        <v>87</v>
      </c>
      <c r="R48" s="194"/>
      <c r="S48" s="194"/>
      <c r="T48" s="236"/>
      <c r="U48" s="181" t="s">
        <v>40</v>
      </c>
      <c r="V48" s="154" t="s">
        <v>246</v>
      </c>
      <c r="W48" s="154">
        <v>0.5</v>
      </c>
      <c r="X48" s="171" t="s">
        <v>42</v>
      </c>
      <c r="Y48" s="240" t="s">
        <v>248</v>
      </c>
      <c r="Z48" s="154" t="s">
        <v>249</v>
      </c>
      <c r="AA48" s="157" t="s">
        <v>236</v>
      </c>
      <c r="AB48" s="189" t="s">
        <v>71</v>
      </c>
      <c r="AC48" s="238" t="s">
        <v>71</v>
      </c>
      <c r="AD48" s="152" t="s">
        <v>92</v>
      </c>
      <c r="AH48" s="175" t="s">
        <v>40</v>
      </c>
      <c r="AI48" s="176"/>
    </row>
    <row r="49" spans="1:35" s="174" customFormat="1">
      <c r="A49" s="162" t="s">
        <v>64</v>
      </c>
      <c r="B49" s="157" t="s">
        <v>250</v>
      </c>
      <c r="C49" s="145" t="s">
        <v>251</v>
      </c>
      <c r="D49" s="147"/>
      <c r="E49" s="147"/>
      <c r="F49" s="147"/>
      <c r="G49" s="147"/>
      <c r="H49" s="147"/>
      <c r="I49" s="146" t="s">
        <v>40</v>
      </c>
      <c r="J49" s="147"/>
      <c r="K49" s="147"/>
      <c r="L49" s="147"/>
      <c r="M49" s="52" t="s">
        <v>41</v>
      </c>
      <c r="N49" s="187" t="s">
        <v>42</v>
      </c>
      <c r="O49" s="150">
        <v>60</v>
      </c>
      <c r="P49" s="151">
        <f t="shared" si="5"/>
        <v>1</v>
      </c>
      <c r="Q49" s="152" t="s">
        <v>43</v>
      </c>
      <c r="R49" s="189" t="s">
        <v>252</v>
      </c>
      <c r="S49" s="154" t="s">
        <v>253</v>
      </c>
      <c r="T49" s="216"/>
      <c r="U49" s="154" t="s">
        <v>40</v>
      </c>
      <c r="V49" s="1370" t="s">
        <v>46</v>
      </c>
      <c r="W49" s="1370"/>
      <c r="X49" s="1370"/>
      <c r="Y49" s="1370"/>
      <c r="Z49" s="1370"/>
      <c r="AA49" s="157"/>
      <c r="AB49" s="189" t="s">
        <v>71</v>
      </c>
      <c r="AC49" s="157"/>
      <c r="AD49" s="158" t="s">
        <v>203</v>
      </c>
      <c r="AE49" s="140"/>
      <c r="AH49" s="175" t="s">
        <v>40</v>
      </c>
      <c r="AI49" s="176"/>
    </row>
    <row r="50" spans="1:35" s="174" customFormat="1" ht="245" customHeight="1">
      <c r="A50" s="162"/>
      <c r="B50" s="157" t="s">
        <v>254</v>
      </c>
      <c r="C50" s="145" t="s">
        <v>255</v>
      </c>
      <c r="D50" s="147"/>
      <c r="E50" s="147"/>
      <c r="F50" s="147"/>
      <c r="G50" s="147"/>
      <c r="H50" s="147"/>
      <c r="I50" s="146" t="s">
        <v>40</v>
      </c>
      <c r="J50" s="147"/>
      <c r="K50" s="147"/>
      <c r="L50" s="147"/>
      <c r="M50" s="61" t="s">
        <v>41</v>
      </c>
      <c r="N50" s="187" t="s">
        <v>42</v>
      </c>
      <c r="O50" s="150">
        <v>60</v>
      </c>
      <c r="P50" s="151">
        <f t="shared" si="5"/>
        <v>1</v>
      </c>
      <c r="Q50" s="152" t="s">
        <v>43</v>
      </c>
      <c r="R50" s="189" t="s">
        <v>256</v>
      </c>
      <c r="S50" s="241" t="s">
        <v>257</v>
      </c>
      <c r="T50" s="242"/>
      <c r="U50" s="243" t="s">
        <v>40</v>
      </c>
      <c r="V50" s="1370" t="s">
        <v>46</v>
      </c>
      <c r="W50" s="1370"/>
      <c r="X50" s="1370"/>
      <c r="Y50" s="1370"/>
      <c r="Z50" s="1370"/>
      <c r="AA50" s="157"/>
      <c r="AB50" s="189" t="s">
        <v>71</v>
      </c>
      <c r="AC50" s="157"/>
      <c r="AD50" s="131" t="s">
        <v>84</v>
      </c>
      <c r="AE50" s="140"/>
      <c r="AH50" s="175" t="s">
        <v>40</v>
      </c>
      <c r="AI50" s="176"/>
    </row>
    <row r="51" spans="1:35" s="174" customFormat="1" ht="51.65" customHeight="1">
      <c r="A51" s="162"/>
      <c r="B51" s="157" t="s">
        <v>258</v>
      </c>
      <c r="C51" s="145" t="s">
        <v>259</v>
      </c>
      <c r="D51" s="147"/>
      <c r="E51" s="147"/>
      <c r="F51" s="147"/>
      <c r="G51" s="147"/>
      <c r="H51" s="147"/>
      <c r="I51" s="224" t="s">
        <v>96</v>
      </c>
      <c r="J51" s="224" t="s">
        <v>96</v>
      </c>
      <c r="K51" s="225"/>
      <c r="L51" s="225"/>
      <c r="M51" s="62" t="s">
        <v>41</v>
      </c>
      <c r="N51" s="187" t="s">
        <v>42</v>
      </c>
      <c r="O51" s="150">
        <v>185</v>
      </c>
      <c r="P51" s="151">
        <f t="shared" si="5"/>
        <v>3.0833333333333335</v>
      </c>
      <c r="Q51" s="152" t="s">
        <v>43</v>
      </c>
      <c r="R51" s="194"/>
      <c r="S51" s="194"/>
      <c r="T51" s="194"/>
      <c r="U51" s="152" t="s">
        <v>51</v>
      </c>
      <c r="V51" s="1395" t="s">
        <v>260</v>
      </c>
      <c r="W51" s="1395"/>
      <c r="X51" s="1395"/>
      <c r="Y51" s="1395"/>
      <c r="Z51" s="1395"/>
      <c r="AA51" s="226" t="s">
        <v>261</v>
      </c>
      <c r="AB51" s="153" t="s">
        <v>71</v>
      </c>
      <c r="AC51" s="157"/>
      <c r="AD51" s="152" t="s">
        <v>72</v>
      </c>
      <c r="AE51" s="140"/>
      <c r="AH51" s="131"/>
      <c r="AI51" s="140"/>
    </row>
    <row r="52" spans="1:35" s="174" customFormat="1">
      <c r="A52" s="162" t="s">
        <v>58</v>
      </c>
      <c r="B52" s="1224" t="s">
        <v>2503</v>
      </c>
      <c r="C52" s="1224" t="s">
        <v>2507</v>
      </c>
      <c r="D52" s="147"/>
      <c r="E52" s="147"/>
      <c r="F52" s="147"/>
      <c r="G52" s="147"/>
      <c r="H52" s="147"/>
      <c r="I52" s="146" t="s">
        <v>40</v>
      </c>
      <c r="J52" s="147"/>
      <c r="K52" s="147"/>
      <c r="L52" s="147"/>
      <c r="M52" s="103" t="s">
        <v>41</v>
      </c>
      <c r="N52" s="1215">
        <v>44715</v>
      </c>
      <c r="O52" s="179">
        <v>60</v>
      </c>
      <c r="P52" s="179">
        <f t="shared" ref="P52:P55" si="6">O52/60</f>
        <v>1</v>
      </c>
      <c r="Q52" s="152" t="s">
        <v>43</v>
      </c>
      <c r="R52" s="189" t="s">
        <v>37</v>
      </c>
      <c r="S52" s="222" t="s">
        <v>37</v>
      </c>
      <c r="T52" s="222" t="s">
        <v>37</v>
      </c>
      <c r="U52" s="222" t="s">
        <v>40</v>
      </c>
      <c r="V52" s="1370" t="s">
        <v>46</v>
      </c>
      <c r="W52" s="1370"/>
      <c r="X52" s="1370"/>
      <c r="Y52" s="1370"/>
      <c r="Z52" s="1370"/>
      <c r="AA52" s="1234" t="s">
        <v>2508</v>
      </c>
      <c r="AB52" s="223" t="s">
        <v>37</v>
      </c>
      <c r="AC52" s="157"/>
      <c r="AD52" s="158" t="s">
        <v>203</v>
      </c>
      <c r="AH52" s="175"/>
      <c r="AI52" s="176"/>
    </row>
    <row r="53" spans="1:35" s="174" customFormat="1" ht="60.65" customHeight="1">
      <c r="A53" s="162" t="s">
        <v>58</v>
      </c>
      <c r="B53" s="1234" t="s">
        <v>2504</v>
      </c>
      <c r="C53" s="164" t="s">
        <v>264</v>
      </c>
      <c r="D53" s="147"/>
      <c r="E53" s="147"/>
      <c r="F53" s="147"/>
      <c r="G53" s="147"/>
      <c r="H53" s="147"/>
      <c r="I53" s="146" t="s">
        <v>40</v>
      </c>
      <c r="J53" s="147"/>
      <c r="K53" s="147"/>
      <c r="L53" s="147"/>
      <c r="M53" s="103" t="s">
        <v>41</v>
      </c>
      <c r="N53" s="187">
        <v>44804</v>
      </c>
      <c r="O53" s="179">
        <f>+(3.5+2.75)*60</f>
        <v>375</v>
      </c>
      <c r="P53" s="179">
        <f t="shared" si="6"/>
        <v>6.25</v>
      </c>
      <c r="Q53" s="171" t="s">
        <v>265</v>
      </c>
      <c r="R53" s="189" t="s">
        <v>37</v>
      </c>
      <c r="S53" s="222" t="s">
        <v>37</v>
      </c>
      <c r="T53" s="222" t="s">
        <v>37</v>
      </c>
      <c r="U53" s="222" t="s">
        <v>40</v>
      </c>
      <c r="V53" s="1370" t="s">
        <v>46</v>
      </c>
      <c r="W53" s="1370"/>
      <c r="X53" s="1370"/>
      <c r="Y53" s="1370"/>
      <c r="Z53" s="1370"/>
      <c r="AA53" s="157" t="s">
        <v>266</v>
      </c>
      <c r="AB53" s="223" t="s">
        <v>37</v>
      </c>
      <c r="AC53" s="157"/>
      <c r="AD53" s="158" t="s">
        <v>203</v>
      </c>
      <c r="AH53" s="131"/>
      <c r="AI53" s="140"/>
    </row>
    <row r="54" spans="1:35" s="174" customFormat="1" ht="60.65" customHeight="1">
      <c r="A54" s="162" t="s">
        <v>58</v>
      </c>
      <c r="B54" s="1234" t="s">
        <v>2505</v>
      </c>
      <c r="C54" s="174" t="s">
        <v>267</v>
      </c>
      <c r="D54" s="147"/>
      <c r="E54" s="147"/>
      <c r="F54" s="147"/>
      <c r="G54" s="147"/>
      <c r="H54" s="147"/>
      <c r="I54" s="146" t="s">
        <v>40</v>
      </c>
      <c r="J54" s="147"/>
      <c r="K54" s="147"/>
      <c r="L54" s="147"/>
      <c r="M54" s="103" t="s">
        <v>41</v>
      </c>
      <c r="N54" s="245">
        <v>44834</v>
      </c>
      <c r="O54" s="1350">
        <v>400</v>
      </c>
      <c r="P54" s="1350">
        <f t="shared" si="6"/>
        <v>6.666666666666667</v>
      </c>
      <c r="Q54" s="171" t="s">
        <v>209</v>
      </c>
      <c r="R54" s="189" t="s">
        <v>37</v>
      </c>
      <c r="S54" s="222" t="s">
        <v>37</v>
      </c>
      <c r="T54" s="222" t="s">
        <v>37</v>
      </c>
      <c r="U54" s="222" t="s">
        <v>40</v>
      </c>
      <c r="V54" s="195" t="s">
        <v>37</v>
      </c>
      <c r="W54" s="195" t="s">
        <v>37</v>
      </c>
      <c r="X54" s="195" t="s">
        <v>37</v>
      </c>
      <c r="Y54" s="195" t="s">
        <v>37</v>
      </c>
      <c r="Z54" s="195" t="s">
        <v>37</v>
      </c>
      <c r="AA54" s="157"/>
      <c r="AB54" s="223" t="s">
        <v>37</v>
      </c>
      <c r="AC54" s="157"/>
      <c r="AD54" s="158" t="s">
        <v>203</v>
      </c>
      <c r="AH54" s="131"/>
      <c r="AI54" s="140"/>
    </row>
    <row r="55" spans="1:35" s="141" customFormat="1" ht="46.4" customHeight="1">
      <c r="A55" s="162" t="s">
        <v>58</v>
      </c>
      <c r="B55" s="1234" t="s">
        <v>2506</v>
      </c>
      <c r="C55" s="174" t="s">
        <v>268</v>
      </c>
      <c r="D55" s="200"/>
      <c r="E55" s="200"/>
      <c r="F55" s="200"/>
      <c r="G55" s="200"/>
      <c r="H55" s="200"/>
      <c r="I55" s="146" t="s">
        <v>40</v>
      </c>
      <c r="J55" s="147"/>
      <c r="K55" s="147"/>
      <c r="L55" s="200"/>
      <c r="M55" s="103" t="s">
        <v>41</v>
      </c>
      <c r="N55" s="245">
        <v>44834</v>
      </c>
      <c r="O55" s="1350">
        <v>345</v>
      </c>
      <c r="P55" s="1350">
        <f t="shared" si="6"/>
        <v>5.75</v>
      </c>
      <c r="Q55" s="171" t="s">
        <v>209</v>
      </c>
      <c r="R55" s="189" t="s">
        <v>37</v>
      </c>
      <c r="S55" s="222" t="s">
        <v>37</v>
      </c>
      <c r="T55" s="222" t="s">
        <v>37</v>
      </c>
      <c r="U55" s="222" t="s">
        <v>40</v>
      </c>
      <c r="V55" s="195" t="s">
        <v>37</v>
      </c>
      <c r="W55" s="195" t="s">
        <v>37</v>
      </c>
      <c r="X55" s="195" t="s">
        <v>37</v>
      </c>
      <c r="Y55" s="195" t="s">
        <v>37</v>
      </c>
      <c r="Z55" s="195" t="s">
        <v>37</v>
      </c>
      <c r="AA55" s="157" t="s">
        <v>269</v>
      </c>
      <c r="AB55" s="223" t="s">
        <v>37</v>
      </c>
      <c r="AC55" s="157"/>
      <c r="AD55" s="158" t="s">
        <v>203</v>
      </c>
      <c r="AE55" s="140"/>
      <c r="AH55" s="159"/>
      <c r="AI55" s="160"/>
    </row>
    <row r="56" spans="1:35" s="110" customFormat="1" ht="46.5">
      <c r="A56" s="162" t="s">
        <v>58</v>
      </c>
      <c r="B56" s="144" t="s">
        <v>270</v>
      </c>
      <c r="C56" s="246" t="s">
        <v>271</v>
      </c>
      <c r="D56" s="147"/>
      <c r="E56" s="147"/>
      <c r="F56" s="147"/>
      <c r="G56" s="147"/>
      <c r="H56" s="147"/>
      <c r="I56" s="146" t="s">
        <v>272</v>
      </c>
      <c r="J56" s="178" t="s">
        <v>273</v>
      </c>
      <c r="K56" s="146" t="s">
        <v>272</v>
      </c>
      <c r="L56" s="147"/>
      <c r="M56" s="87" t="s">
        <v>41</v>
      </c>
      <c r="N56" s="149" t="s">
        <v>37</v>
      </c>
      <c r="O56" s="149" t="s">
        <v>37</v>
      </c>
      <c r="P56" s="149" t="s">
        <v>37</v>
      </c>
      <c r="Q56" s="152" t="s">
        <v>43</v>
      </c>
      <c r="R56" s="149" t="s">
        <v>37</v>
      </c>
      <c r="S56" s="163" t="s">
        <v>37</v>
      </c>
      <c r="T56" s="168" t="s">
        <v>37</v>
      </c>
      <c r="U56" s="154" t="s">
        <v>37</v>
      </c>
      <c r="V56" s="152" t="s">
        <v>37</v>
      </c>
      <c r="W56" s="152" t="s">
        <v>37</v>
      </c>
      <c r="X56" s="152" t="s">
        <v>37</v>
      </c>
      <c r="Y56" s="152" t="s">
        <v>37</v>
      </c>
      <c r="Z56" s="152" t="s">
        <v>37</v>
      </c>
      <c r="AA56" s="157" t="s">
        <v>274</v>
      </c>
      <c r="AB56" s="168" t="s">
        <v>37</v>
      </c>
      <c r="AC56" s="140"/>
      <c r="AD56" s="158"/>
      <c r="AE56" s="140"/>
      <c r="AF56" s="174"/>
      <c r="AG56" s="174"/>
      <c r="AH56" s="212"/>
    </row>
    <row r="57" spans="1:35" s="174" customFormat="1">
      <c r="A57" s="131"/>
      <c r="B57" s="247" t="s">
        <v>275</v>
      </c>
      <c r="C57" s="248"/>
      <c r="D57" s="249"/>
      <c r="E57" s="249"/>
      <c r="F57" s="249"/>
      <c r="G57" s="249"/>
      <c r="H57" s="249"/>
      <c r="I57" s="249"/>
      <c r="J57" s="249"/>
      <c r="K57" s="249"/>
      <c r="L57" s="249"/>
      <c r="M57" s="86"/>
      <c r="N57" s="250"/>
      <c r="O57" s="251"/>
      <c r="P57" s="251"/>
      <c r="Q57" s="252"/>
      <c r="R57" s="249"/>
      <c r="S57" s="249"/>
      <c r="T57" s="249"/>
      <c r="U57" s="249"/>
      <c r="V57" s="249"/>
      <c r="W57" s="249"/>
      <c r="X57" s="249"/>
      <c r="Y57" s="249"/>
      <c r="Z57" s="249"/>
      <c r="AA57" s="249"/>
      <c r="AB57" s="249"/>
      <c r="AC57" s="249"/>
      <c r="AD57" s="249"/>
      <c r="AE57" s="140"/>
      <c r="AH57" s="175"/>
      <c r="AI57" s="176"/>
    </row>
    <row r="58" spans="1:35" s="174" customFormat="1" ht="46.5">
      <c r="A58" s="162"/>
      <c r="B58" s="144" t="s">
        <v>53</v>
      </c>
      <c r="C58" s="145" t="s">
        <v>276</v>
      </c>
      <c r="D58" s="147"/>
      <c r="E58" s="147"/>
      <c r="F58" s="147"/>
      <c r="G58" s="147"/>
      <c r="H58" s="147"/>
      <c r="I58" s="147"/>
      <c r="J58" s="147"/>
      <c r="K58" s="146" t="s">
        <v>40</v>
      </c>
      <c r="L58" s="147"/>
      <c r="M58" s="60" t="s">
        <v>41</v>
      </c>
      <c r="N58" s="187" t="s">
        <v>42</v>
      </c>
      <c r="O58" s="150">
        <v>120</v>
      </c>
      <c r="P58" s="151">
        <f t="shared" ref="P58:P61" si="7">O58/60</f>
        <v>2</v>
      </c>
      <c r="Q58" s="152" t="s">
        <v>43</v>
      </c>
      <c r="R58" s="153" t="s">
        <v>277</v>
      </c>
      <c r="S58" s="163" t="s">
        <v>278</v>
      </c>
      <c r="T58" s="155"/>
      <c r="U58" s="154" t="s">
        <v>40</v>
      </c>
      <c r="V58" s="1370" t="s">
        <v>46</v>
      </c>
      <c r="W58" s="1370"/>
      <c r="X58" s="1370"/>
      <c r="Y58" s="1370"/>
      <c r="Z58" s="1370"/>
      <c r="AA58" s="157" t="s">
        <v>57</v>
      </c>
      <c r="AB58" s="158"/>
      <c r="AC58" s="158"/>
      <c r="AD58" s="158"/>
      <c r="AE58" s="140"/>
      <c r="AH58" s="175" t="s">
        <v>40</v>
      </c>
      <c r="AI58" s="176"/>
    </row>
    <row r="59" spans="1:35" s="141" customFormat="1" ht="46.5" customHeight="1">
      <c r="A59" s="162"/>
      <c r="B59" s="157" t="s">
        <v>53</v>
      </c>
      <c r="C59" s="145" t="s">
        <v>279</v>
      </c>
      <c r="D59" s="185"/>
      <c r="E59" s="185"/>
      <c r="F59" s="185"/>
      <c r="G59" s="147"/>
      <c r="H59" s="147"/>
      <c r="I59" s="146" t="s">
        <v>40</v>
      </c>
      <c r="J59" s="147"/>
      <c r="K59" s="146" t="s">
        <v>40</v>
      </c>
      <c r="L59" s="147"/>
      <c r="M59" s="60" t="s">
        <v>41</v>
      </c>
      <c r="N59" s="187" t="s">
        <v>42</v>
      </c>
      <c r="O59" s="150">
        <v>90</v>
      </c>
      <c r="P59" s="151">
        <f t="shared" si="7"/>
        <v>1.5</v>
      </c>
      <c r="Q59" s="152" t="s">
        <v>43</v>
      </c>
      <c r="R59" s="153" t="s">
        <v>280</v>
      </c>
      <c r="S59" s="154" t="s">
        <v>281</v>
      </c>
      <c r="T59" s="216"/>
      <c r="U59" s="154" t="s">
        <v>40</v>
      </c>
      <c r="V59" s="1370" t="s">
        <v>46</v>
      </c>
      <c r="W59" s="1370"/>
      <c r="X59" s="1370"/>
      <c r="Y59" s="1370"/>
      <c r="Z59" s="1370"/>
      <c r="AA59" s="157"/>
      <c r="AB59" s="253"/>
      <c r="AC59" s="158"/>
      <c r="AD59" s="158"/>
      <c r="AE59" s="140"/>
      <c r="AH59" s="159"/>
      <c r="AI59" s="160"/>
    </row>
    <row r="60" spans="1:35" s="174" customFormat="1" ht="31">
      <c r="A60" s="162" t="s">
        <v>58</v>
      </c>
      <c r="B60" s="144" t="s">
        <v>270</v>
      </c>
      <c r="C60" s="246" t="s">
        <v>282</v>
      </c>
      <c r="D60" s="147"/>
      <c r="E60" s="147"/>
      <c r="F60" s="147"/>
      <c r="G60" s="147"/>
      <c r="H60" s="147"/>
      <c r="I60" s="146" t="s">
        <v>40</v>
      </c>
      <c r="J60" s="146" t="s">
        <v>40</v>
      </c>
      <c r="K60" s="146" t="s">
        <v>40</v>
      </c>
      <c r="L60" s="147"/>
      <c r="M60" s="87" t="s">
        <v>41</v>
      </c>
      <c r="N60" s="149" t="s">
        <v>37</v>
      </c>
      <c r="O60" s="149" t="s">
        <v>37</v>
      </c>
      <c r="P60" s="149" t="s">
        <v>37</v>
      </c>
      <c r="Q60" s="152" t="s">
        <v>43</v>
      </c>
      <c r="R60" s="149" t="s">
        <v>37</v>
      </c>
      <c r="S60" s="163" t="s">
        <v>37</v>
      </c>
      <c r="T60" s="155" t="s">
        <v>37</v>
      </c>
      <c r="U60" s="154" t="s">
        <v>37</v>
      </c>
      <c r="V60" s="195" t="s">
        <v>37</v>
      </c>
      <c r="W60" s="195" t="s">
        <v>37</v>
      </c>
      <c r="X60" s="195" t="s">
        <v>37</v>
      </c>
      <c r="Y60" s="195" t="s">
        <v>37</v>
      </c>
      <c r="Z60" s="195" t="s">
        <v>37</v>
      </c>
      <c r="AA60" s="157" t="s">
        <v>283</v>
      </c>
      <c r="AB60" s="168" t="s">
        <v>37</v>
      </c>
      <c r="AC60" s="140"/>
      <c r="AD60" s="158"/>
      <c r="AE60" s="140"/>
      <c r="AH60" s="175" t="s">
        <v>40</v>
      </c>
      <c r="AI60" s="176"/>
    </row>
    <row r="61" spans="1:35" s="110" customFormat="1" ht="31">
      <c r="A61" s="143"/>
      <c r="B61" s="157" t="s">
        <v>284</v>
      </c>
      <c r="C61" s="145" t="s">
        <v>285</v>
      </c>
      <c r="D61" s="185"/>
      <c r="E61" s="185"/>
      <c r="F61" s="185"/>
      <c r="G61" s="147"/>
      <c r="H61" s="147"/>
      <c r="I61" s="224" t="s">
        <v>286</v>
      </c>
      <c r="J61" s="224" t="s">
        <v>286</v>
      </c>
      <c r="K61" s="224" t="s">
        <v>286</v>
      </c>
      <c r="L61" s="147"/>
      <c r="M61" s="60" t="s">
        <v>41</v>
      </c>
      <c r="N61" s="187" t="s">
        <v>42</v>
      </c>
      <c r="O61" s="150">
        <v>60</v>
      </c>
      <c r="P61" s="151">
        <f t="shared" si="7"/>
        <v>1</v>
      </c>
      <c r="Q61" s="152" t="s">
        <v>43</v>
      </c>
      <c r="R61" s="153" t="s">
        <v>287</v>
      </c>
      <c r="S61" s="154" t="s">
        <v>288</v>
      </c>
      <c r="T61" s="216"/>
      <c r="U61" s="154" t="s">
        <v>40</v>
      </c>
      <c r="V61" s="1370" t="s">
        <v>46</v>
      </c>
      <c r="W61" s="1370"/>
      <c r="X61" s="1370"/>
      <c r="Y61" s="1370"/>
      <c r="Z61" s="1370"/>
      <c r="AA61" s="157" t="s">
        <v>289</v>
      </c>
      <c r="AB61" s="188" t="s">
        <v>71</v>
      </c>
      <c r="AC61" s="158"/>
      <c r="AD61" s="158" t="s">
        <v>72</v>
      </c>
      <c r="AE61" s="140"/>
      <c r="AF61" s="174"/>
      <c r="AG61" s="174"/>
      <c r="AH61" s="212"/>
    </row>
    <row r="62" spans="1:35" s="174" customFormat="1" ht="50.9" customHeight="1">
      <c r="A62" s="131"/>
      <c r="B62" s="132" t="s">
        <v>290</v>
      </c>
      <c r="C62" s="133"/>
      <c r="D62" s="134"/>
      <c r="E62" s="134"/>
      <c r="F62" s="134"/>
      <c r="G62" s="134"/>
      <c r="H62" s="134"/>
      <c r="I62" s="134"/>
      <c r="J62" s="134"/>
      <c r="K62" s="134"/>
      <c r="L62" s="134"/>
      <c r="M62" s="31"/>
      <c r="N62" s="135"/>
      <c r="O62" s="136"/>
      <c r="P62" s="136"/>
      <c r="Q62" s="137"/>
      <c r="R62" s="134"/>
      <c r="S62" s="134"/>
      <c r="T62" s="134"/>
      <c r="U62" s="134"/>
      <c r="V62" s="134"/>
      <c r="W62" s="134"/>
      <c r="X62" s="134"/>
      <c r="Y62" s="134"/>
      <c r="Z62" s="134"/>
      <c r="AA62" s="134"/>
      <c r="AB62" s="134"/>
      <c r="AC62" s="134"/>
      <c r="AD62" s="134"/>
      <c r="AE62" s="140"/>
      <c r="AH62" s="131"/>
      <c r="AI62" s="140"/>
    </row>
    <row r="63" spans="1:35" s="174" customFormat="1" ht="50.9" customHeight="1">
      <c r="A63" s="162" t="s">
        <v>58</v>
      </c>
      <c r="B63" s="140" t="s">
        <v>291</v>
      </c>
      <c r="C63" s="174" t="s">
        <v>292</v>
      </c>
      <c r="D63" s="200"/>
      <c r="E63" s="200"/>
      <c r="F63" s="200"/>
      <c r="G63" s="254" t="s">
        <v>40</v>
      </c>
      <c r="H63" s="200"/>
      <c r="I63" s="254" t="s">
        <v>40</v>
      </c>
      <c r="J63" s="254" t="s">
        <v>40</v>
      </c>
      <c r="K63" s="254" t="s">
        <v>40</v>
      </c>
      <c r="L63" s="200"/>
      <c r="M63" s="52" t="s">
        <v>41</v>
      </c>
      <c r="N63" s="245" t="s">
        <v>293</v>
      </c>
      <c r="O63" s="228">
        <v>25</v>
      </c>
      <c r="P63" s="256">
        <f>O63/60</f>
        <v>0.41666666666666669</v>
      </c>
      <c r="Q63" s="257" t="s">
        <v>43</v>
      </c>
      <c r="R63" s="189" t="s">
        <v>294</v>
      </c>
      <c r="S63" s="1198" t="s">
        <v>295</v>
      </c>
      <c r="T63" s="259"/>
      <c r="U63" s="257" t="s">
        <v>51</v>
      </c>
      <c r="V63" s="257"/>
      <c r="W63" s="230"/>
      <c r="X63" s="257"/>
      <c r="Y63" s="260"/>
      <c r="Z63" s="261"/>
      <c r="AA63" s="231"/>
      <c r="AB63" s="1199" t="s">
        <v>71</v>
      </c>
      <c r="AC63" s="229"/>
      <c r="AD63" s="233" t="s">
        <v>203</v>
      </c>
      <c r="AE63" s="140"/>
      <c r="AH63" s="131"/>
      <c r="AI63" s="140"/>
    </row>
    <row r="64" spans="1:35" s="174" customFormat="1" ht="50.9" customHeight="1">
      <c r="A64" s="162" t="s">
        <v>58</v>
      </c>
      <c r="B64" s="140" t="s">
        <v>296</v>
      </c>
      <c r="C64" s="174" t="s">
        <v>297</v>
      </c>
      <c r="D64" s="200"/>
      <c r="E64" s="200"/>
      <c r="F64" s="200"/>
      <c r="G64" s="254" t="s">
        <v>40</v>
      </c>
      <c r="H64" s="200"/>
      <c r="I64" s="254" t="s">
        <v>40</v>
      </c>
      <c r="J64" s="254" t="s">
        <v>40</v>
      </c>
      <c r="K64" s="254" t="s">
        <v>40</v>
      </c>
      <c r="L64" s="200"/>
      <c r="M64" s="52" t="s">
        <v>41</v>
      </c>
      <c r="N64" s="245" t="s">
        <v>42</v>
      </c>
      <c r="O64" s="228">
        <v>25</v>
      </c>
      <c r="P64" s="256">
        <f>O64/60</f>
        <v>0.41666666666666669</v>
      </c>
      <c r="Q64" s="257" t="s">
        <v>43</v>
      </c>
      <c r="R64" s="1197" t="s">
        <v>2267</v>
      </c>
      <c r="S64" s="1198" t="s">
        <v>2268</v>
      </c>
      <c r="T64" s="259"/>
      <c r="U64" s="257" t="s">
        <v>51</v>
      </c>
      <c r="V64" s="257"/>
      <c r="W64" s="230"/>
      <c r="X64" s="257"/>
      <c r="Y64" s="260"/>
      <c r="Z64" s="261"/>
      <c r="AA64" s="231"/>
      <c r="AB64" s="1200" t="s">
        <v>71</v>
      </c>
      <c r="AC64" s="229"/>
      <c r="AD64" s="233" t="s">
        <v>203</v>
      </c>
      <c r="AE64" s="140"/>
      <c r="AH64" s="131"/>
      <c r="AI64" s="140"/>
    </row>
    <row r="65" spans="1:35" s="174" customFormat="1" ht="50.9" customHeight="1">
      <c r="A65" s="162" t="s">
        <v>58</v>
      </c>
      <c r="B65" s="140" t="s">
        <v>299</v>
      </c>
      <c r="C65" s="174" t="s">
        <v>300</v>
      </c>
      <c r="D65" s="200"/>
      <c r="E65" s="200"/>
      <c r="F65" s="200"/>
      <c r="G65" s="254" t="s">
        <v>40</v>
      </c>
      <c r="H65" s="200"/>
      <c r="I65" s="254" t="s">
        <v>40</v>
      </c>
      <c r="J65" s="254" t="s">
        <v>40</v>
      </c>
      <c r="K65" s="254" t="s">
        <v>40</v>
      </c>
      <c r="L65" s="200"/>
      <c r="M65" s="1241" t="s">
        <v>41</v>
      </c>
      <c r="N65" s="1211" t="s">
        <v>42</v>
      </c>
      <c r="O65" s="1213">
        <v>75</v>
      </c>
      <c r="P65" s="1214">
        <f t="shared" ref="P65" si="8">O65/60</f>
        <v>1.25</v>
      </c>
      <c r="Q65" s="1212" t="s">
        <v>2321</v>
      </c>
      <c r="R65" s="259"/>
      <c r="S65" s="259"/>
      <c r="T65" s="259"/>
      <c r="U65" s="257" t="s">
        <v>51</v>
      </c>
      <c r="V65" s="257"/>
      <c r="W65" s="230"/>
      <c r="X65" s="257"/>
      <c r="Y65" s="260"/>
      <c r="Z65" s="261"/>
      <c r="AA65" s="231"/>
      <c r="AB65" s="1243" t="s">
        <v>71</v>
      </c>
      <c r="AC65" s="229"/>
      <c r="AD65" s="233" t="s">
        <v>203</v>
      </c>
      <c r="AE65" s="140"/>
      <c r="AH65" s="131"/>
      <c r="AI65" s="140"/>
    </row>
    <row r="66" spans="1:35" s="174" customFormat="1" ht="68.150000000000006" customHeight="1">
      <c r="A66" s="162" t="s">
        <v>58</v>
      </c>
      <c r="B66" s="140" t="s">
        <v>301</v>
      </c>
      <c r="C66" s="1209" t="s">
        <v>2278</v>
      </c>
      <c r="D66" s="200"/>
      <c r="E66" s="200"/>
      <c r="F66" s="200"/>
      <c r="G66" s="254" t="s">
        <v>40</v>
      </c>
      <c r="H66" s="200"/>
      <c r="I66" s="254" t="s">
        <v>40</v>
      </c>
      <c r="J66" s="254" t="s">
        <v>40</v>
      </c>
      <c r="K66" s="254" t="s">
        <v>40</v>
      </c>
      <c r="L66" s="200"/>
      <c r="M66" s="1241" t="s">
        <v>41</v>
      </c>
      <c r="N66" s="1211" t="s">
        <v>42</v>
      </c>
      <c r="O66" s="228">
        <v>120</v>
      </c>
      <c r="P66" s="256">
        <f t="shared" ref="P66:P69" si="9">O66/60</f>
        <v>2</v>
      </c>
      <c r="Q66" s="1212" t="s">
        <v>2321</v>
      </c>
      <c r="R66" s="259"/>
      <c r="S66" s="259"/>
      <c r="T66" s="259"/>
      <c r="U66" s="257" t="s">
        <v>40</v>
      </c>
      <c r="V66" s="1242" t="s">
        <v>301</v>
      </c>
      <c r="W66" s="230">
        <v>0.17</v>
      </c>
      <c r="X66" s="245" t="s">
        <v>42</v>
      </c>
      <c r="Y66" s="1243" t="s">
        <v>2403</v>
      </c>
      <c r="Z66" s="1242" t="s">
        <v>2324</v>
      </c>
      <c r="AA66" s="1242"/>
      <c r="AB66" s="1243" t="s">
        <v>71</v>
      </c>
      <c r="AC66" s="1242"/>
      <c r="AD66" s="1244" t="s">
        <v>203</v>
      </c>
      <c r="AE66" s="140"/>
      <c r="AH66" s="131"/>
      <c r="AI66" s="140"/>
    </row>
    <row r="67" spans="1:35" s="174" customFormat="1" ht="50.9" customHeight="1">
      <c r="A67" s="162" t="s">
        <v>58</v>
      </c>
      <c r="B67" s="140" t="s">
        <v>303</v>
      </c>
      <c r="C67" s="174" t="s">
        <v>304</v>
      </c>
      <c r="D67" s="200"/>
      <c r="E67" s="200"/>
      <c r="F67" s="200"/>
      <c r="G67" s="254" t="s">
        <v>40</v>
      </c>
      <c r="H67" s="200"/>
      <c r="I67" s="254" t="s">
        <v>40</v>
      </c>
      <c r="J67" s="254" t="s">
        <v>40</v>
      </c>
      <c r="K67" s="254" t="s">
        <v>40</v>
      </c>
      <c r="L67" s="200"/>
      <c r="M67" s="1241" t="s">
        <v>41</v>
      </c>
      <c r="N67" s="1211" t="s">
        <v>42</v>
      </c>
      <c r="O67" s="228">
        <v>120</v>
      </c>
      <c r="P67" s="256">
        <f t="shared" si="9"/>
        <v>2</v>
      </c>
      <c r="Q67" s="1212" t="s">
        <v>2321</v>
      </c>
      <c r="R67" s="259"/>
      <c r="S67" s="259"/>
      <c r="T67" s="259"/>
      <c r="U67" s="257" t="s">
        <v>40</v>
      </c>
      <c r="V67" s="1242" t="s">
        <v>303</v>
      </c>
      <c r="W67" s="230">
        <v>0.17</v>
      </c>
      <c r="X67" s="245" t="s">
        <v>42</v>
      </c>
      <c r="Y67" s="1243" t="s">
        <v>2404</v>
      </c>
      <c r="Z67" s="1242" t="s">
        <v>2325</v>
      </c>
      <c r="AA67" s="1242"/>
      <c r="AB67" s="1243" t="s">
        <v>71</v>
      </c>
      <c r="AC67" s="1242"/>
      <c r="AD67" s="1244" t="s">
        <v>203</v>
      </c>
      <c r="AE67" s="140"/>
      <c r="AH67" s="131"/>
      <c r="AI67" s="140"/>
    </row>
    <row r="68" spans="1:35" s="174" customFormat="1" ht="50.9" customHeight="1">
      <c r="A68" s="162" t="s">
        <v>58</v>
      </c>
      <c r="B68" s="140" t="s">
        <v>305</v>
      </c>
      <c r="C68" s="174" t="s">
        <v>306</v>
      </c>
      <c r="D68" s="200"/>
      <c r="E68" s="200"/>
      <c r="F68" s="200"/>
      <c r="G68" s="254" t="s">
        <v>40</v>
      </c>
      <c r="H68" s="200"/>
      <c r="I68" s="254" t="s">
        <v>40</v>
      </c>
      <c r="J68" s="254" t="s">
        <v>40</v>
      </c>
      <c r="K68" s="254" t="s">
        <v>40</v>
      </c>
      <c r="L68" s="200"/>
      <c r="M68" s="1241" t="s">
        <v>41</v>
      </c>
      <c r="N68" s="1211" t="s">
        <v>42</v>
      </c>
      <c r="O68" s="228">
        <v>120</v>
      </c>
      <c r="P68" s="256">
        <f t="shared" si="9"/>
        <v>2</v>
      </c>
      <c r="Q68" s="1212" t="s">
        <v>2321</v>
      </c>
      <c r="R68" s="259"/>
      <c r="S68" s="259"/>
      <c r="T68" s="259"/>
      <c r="U68" s="257" t="s">
        <v>40</v>
      </c>
      <c r="V68" s="1242" t="s">
        <v>305</v>
      </c>
      <c r="W68" s="230">
        <v>0.17</v>
      </c>
      <c r="X68" s="245" t="s">
        <v>42</v>
      </c>
      <c r="Y68" s="1243" t="s">
        <v>2405</v>
      </c>
      <c r="Z68" s="1242" t="s">
        <v>2326</v>
      </c>
      <c r="AA68" s="1245" t="s">
        <v>2327</v>
      </c>
      <c r="AB68" s="1243" t="s">
        <v>71</v>
      </c>
      <c r="AC68" s="1242"/>
      <c r="AD68" s="1244" t="s">
        <v>203</v>
      </c>
      <c r="AE68" s="140"/>
      <c r="AH68" s="131"/>
      <c r="AI68" s="140"/>
    </row>
    <row r="69" spans="1:35" s="174" customFormat="1" ht="50.9" customHeight="1">
      <c r="A69" s="162" t="s">
        <v>58</v>
      </c>
      <c r="B69" s="1210" t="s">
        <v>2279</v>
      </c>
      <c r="C69" s="174" t="s">
        <v>308</v>
      </c>
      <c r="D69" s="200"/>
      <c r="E69" s="200"/>
      <c r="F69" s="200"/>
      <c r="G69" s="254" t="s">
        <v>40</v>
      </c>
      <c r="H69" s="200"/>
      <c r="I69" s="254" t="s">
        <v>40</v>
      </c>
      <c r="J69" s="254" t="s">
        <v>40</v>
      </c>
      <c r="K69" s="254" t="s">
        <v>40</v>
      </c>
      <c r="L69" s="200"/>
      <c r="M69" s="1241" t="s">
        <v>41</v>
      </c>
      <c r="N69" s="1211" t="s">
        <v>42</v>
      </c>
      <c r="O69" s="228">
        <v>90</v>
      </c>
      <c r="P69" s="256">
        <f t="shared" si="9"/>
        <v>1.5</v>
      </c>
      <c r="Q69" s="1212" t="s">
        <v>43</v>
      </c>
      <c r="R69" s="1197" t="s">
        <v>2524</v>
      </c>
      <c r="S69" s="1198" t="s">
        <v>2525</v>
      </c>
      <c r="T69" s="259"/>
      <c r="U69" s="257" t="s">
        <v>40</v>
      </c>
      <c r="V69" s="1397" t="s">
        <v>46</v>
      </c>
      <c r="W69" s="1397"/>
      <c r="X69" s="1397"/>
      <c r="Y69" s="1397"/>
      <c r="Z69" s="1397"/>
      <c r="AA69" s="231"/>
      <c r="AB69" s="1243" t="s">
        <v>71</v>
      </c>
      <c r="AC69" s="229"/>
      <c r="AD69" s="233" t="s">
        <v>203</v>
      </c>
      <c r="AE69" s="140"/>
      <c r="AH69" s="131"/>
      <c r="AI69" s="140"/>
    </row>
    <row r="70" spans="1:35" s="174" customFormat="1" ht="50.9" customHeight="1">
      <c r="A70" s="162" t="s">
        <v>58</v>
      </c>
      <c r="B70" s="140" t="s">
        <v>309</v>
      </c>
      <c r="C70" s="174" t="s">
        <v>310</v>
      </c>
      <c r="D70" s="200"/>
      <c r="E70" s="200"/>
      <c r="F70" s="200"/>
      <c r="G70" s="254" t="s">
        <v>40</v>
      </c>
      <c r="H70" s="200"/>
      <c r="I70" s="254" t="s">
        <v>40</v>
      </c>
      <c r="J70" s="254" t="s">
        <v>40</v>
      </c>
      <c r="K70" s="254" t="s">
        <v>40</v>
      </c>
      <c r="L70" s="200"/>
      <c r="M70" s="1241" t="s">
        <v>41</v>
      </c>
      <c r="N70" s="1211" t="s">
        <v>42</v>
      </c>
      <c r="O70" s="1213">
        <v>60</v>
      </c>
      <c r="P70" s="1214">
        <v>1</v>
      </c>
      <c r="Q70" s="257" t="s">
        <v>43</v>
      </c>
      <c r="R70" s="1197" t="s">
        <v>2322</v>
      </c>
      <c r="S70" s="1198" t="s">
        <v>2323</v>
      </c>
      <c r="T70" s="259"/>
      <c r="U70" s="257" t="s">
        <v>40</v>
      </c>
      <c r="V70" s="1397" t="s">
        <v>46</v>
      </c>
      <c r="W70" s="1397"/>
      <c r="X70" s="1397"/>
      <c r="Y70" s="1397"/>
      <c r="Z70" s="1397"/>
      <c r="AA70" s="231"/>
      <c r="AB70" s="230"/>
      <c r="AC70" s="229"/>
      <c r="AD70" s="233" t="s">
        <v>203</v>
      </c>
      <c r="AE70" s="140"/>
      <c r="AH70" s="131"/>
      <c r="AI70" s="140"/>
    </row>
    <row r="71" spans="1:35" s="110" customFormat="1" ht="47" thickBot="1">
      <c r="A71" s="162" t="s">
        <v>58</v>
      </c>
      <c r="B71" s="140" t="s">
        <v>311</v>
      </c>
      <c r="C71" s="174" t="s">
        <v>312</v>
      </c>
      <c r="D71" s="200"/>
      <c r="E71" s="200"/>
      <c r="F71" s="200"/>
      <c r="G71" s="178" t="s">
        <v>51</v>
      </c>
      <c r="H71" s="200"/>
      <c r="I71" s="178" t="s">
        <v>51</v>
      </c>
      <c r="J71" s="178" t="s">
        <v>51</v>
      </c>
      <c r="K71" s="178" t="s">
        <v>51</v>
      </c>
      <c r="L71" s="200"/>
      <c r="M71" s="56" t="s">
        <v>41</v>
      </c>
      <c r="N71" s="245">
        <v>44742</v>
      </c>
      <c r="O71" s="228" t="s">
        <v>37</v>
      </c>
      <c r="P71" s="256" t="s">
        <v>37</v>
      </c>
      <c r="Q71" s="1212" t="s">
        <v>2292</v>
      </c>
      <c r="R71" s="259"/>
      <c r="S71" s="259"/>
      <c r="T71" s="259"/>
      <c r="U71" s="257" t="s">
        <v>51</v>
      </c>
      <c r="V71" s="257"/>
      <c r="W71" s="230"/>
      <c r="X71" s="257"/>
      <c r="Y71" s="260"/>
      <c r="Z71" s="261"/>
      <c r="AA71" s="231" t="s">
        <v>313</v>
      </c>
      <c r="AB71" s="230"/>
      <c r="AC71" s="229"/>
      <c r="AD71" s="233" t="s">
        <v>203</v>
      </c>
      <c r="AE71" s="140"/>
      <c r="AF71" s="174"/>
      <c r="AG71" s="174"/>
      <c r="AH71" s="212"/>
    </row>
    <row r="72" spans="1:35" s="174" customFormat="1" ht="16" thickBot="1">
      <c r="A72" s="162"/>
      <c r="B72" s="262" t="s">
        <v>317</v>
      </c>
      <c r="C72" s="263"/>
      <c r="D72" s="264"/>
      <c r="E72" s="264"/>
      <c r="F72" s="264"/>
      <c r="G72" s="264"/>
      <c r="H72" s="264"/>
      <c r="I72" s="264"/>
      <c r="J72" s="264"/>
      <c r="K72" s="264"/>
      <c r="L72" s="264"/>
      <c r="M72" s="32"/>
      <c r="N72" s="264"/>
      <c r="O72" s="265"/>
      <c r="P72" s="265"/>
      <c r="Q72" s="266"/>
      <c r="R72" s="264"/>
      <c r="S72" s="264"/>
      <c r="T72" s="264"/>
      <c r="U72" s="264"/>
      <c r="V72" s="264"/>
      <c r="W72" s="264"/>
      <c r="X72" s="264"/>
      <c r="Y72" s="264"/>
      <c r="Z72" s="264"/>
      <c r="AA72" s="267"/>
      <c r="AB72" s="268"/>
      <c r="AC72" s="268"/>
      <c r="AD72" s="268"/>
      <c r="AE72" s="140"/>
      <c r="AH72" s="175" t="s">
        <v>51</v>
      </c>
      <c r="AI72" s="176" t="s">
        <v>321</v>
      </c>
    </row>
    <row r="73" spans="1:35" s="174" customFormat="1">
      <c r="A73" s="162" t="s">
        <v>64</v>
      </c>
      <c r="B73" s="269" t="s">
        <v>318</v>
      </c>
      <c r="C73" s="269" t="s">
        <v>319</v>
      </c>
      <c r="D73" s="270"/>
      <c r="E73" s="270"/>
      <c r="F73" s="270"/>
      <c r="G73" s="271"/>
      <c r="H73" s="271"/>
      <c r="I73" s="271"/>
      <c r="J73" s="271"/>
      <c r="K73" s="271"/>
      <c r="L73" s="178" t="s">
        <v>51</v>
      </c>
      <c r="M73" s="61" t="s">
        <v>41</v>
      </c>
      <c r="N73" s="187" t="s">
        <v>42</v>
      </c>
      <c r="O73" s="272"/>
      <c r="P73" s="273"/>
      <c r="Q73" s="274" t="s">
        <v>320</v>
      </c>
      <c r="R73" s="275"/>
      <c r="S73" s="275"/>
      <c r="T73" s="275"/>
      <c r="U73" s="149" t="s">
        <v>120</v>
      </c>
      <c r="V73" s="276"/>
      <c r="W73" s="276"/>
      <c r="X73" s="276"/>
      <c r="Y73" s="276"/>
      <c r="Z73" s="276"/>
      <c r="AA73" s="277"/>
      <c r="AB73" s="189" t="s">
        <v>71</v>
      </c>
      <c r="AC73" s="181"/>
      <c r="AD73" s="253" t="s">
        <v>92</v>
      </c>
      <c r="AE73" s="140"/>
      <c r="AH73" s="175" t="s">
        <v>51</v>
      </c>
      <c r="AI73" s="176" t="s">
        <v>231</v>
      </c>
    </row>
    <row r="74" spans="1:35" s="174" customFormat="1">
      <c r="A74" s="162"/>
      <c r="B74" s="157" t="s">
        <v>322</v>
      </c>
      <c r="C74" s="157" t="s">
        <v>323</v>
      </c>
      <c r="D74" s="147"/>
      <c r="E74" s="147"/>
      <c r="F74" s="147"/>
      <c r="G74" s="147"/>
      <c r="H74" s="147"/>
      <c r="I74" s="147"/>
      <c r="J74" s="147"/>
      <c r="K74" s="147"/>
      <c r="L74" s="178" t="s">
        <v>51</v>
      </c>
      <c r="M74" s="61" t="s">
        <v>41</v>
      </c>
      <c r="N74" s="187" t="s">
        <v>42</v>
      </c>
      <c r="O74" s="150">
        <v>140</v>
      </c>
      <c r="P74" s="151">
        <f t="shared" ref="P74:P80" si="10">O74/60</f>
        <v>2.3333333333333335</v>
      </c>
      <c r="Q74" s="152" t="s">
        <v>87</v>
      </c>
      <c r="R74" s="275"/>
      <c r="S74" s="194"/>
      <c r="T74" s="216"/>
      <c r="U74" s="154" t="s">
        <v>40</v>
      </c>
      <c r="V74" s="154" t="s">
        <v>324</v>
      </c>
      <c r="W74" s="154">
        <v>0.2</v>
      </c>
      <c r="X74" s="187" t="s">
        <v>42</v>
      </c>
      <c r="Y74" s="153" t="s">
        <v>325</v>
      </c>
      <c r="Z74" s="154" t="s">
        <v>326</v>
      </c>
      <c r="AA74" s="278"/>
      <c r="AB74" s="189" t="s">
        <v>71</v>
      </c>
      <c r="AC74" s="181"/>
      <c r="AD74" s="253" t="s">
        <v>92</v>
      </c>
      <c r="AE74" s="140"/>
      <c r="AH74" s="175" t="s">
        <v>51</v>
      </c>
      <c r="AI74" s="176" t="s">
        <v>231</v>
      </c>
    </row>
    <row r="75" spans="1:35" s="174" customFormat="1" ht="84" customHeight="1">
      <c r="A75" s="162" t="s">
        <v>64</v>
      </c>
      <c r="B75" s="157" t="s">
        <v>327</v>
      </c>
      <c r="C75" s="157" t="s">
        <v>328</v>
      </c>
      <c r="D75" s="147"/>
      <c r="E75" s="147"/>
      <c r="F75" s="147"/>
      <c r="G75" s="147"/>
      <c r="H75" s="147"/>
      <c r="I75" s="147"/>
      <c r="J75" s="147"/>
      <c r="K75" s="147"/>
      <c r="L75" s="178" t="s">
        <v>51</v>
      </c>
      <c r="M75" s="61" t="s">
        <v>41</v>
      </c>
      <c r="N75" s="187" t="s">
        <v>42</v>
      </c>
      <c r="O75" s="150">
        <v>75</v>
      </c>
      <c r="P75" s="151">
        <f t="shared" si="10"/>
        <v>1.25</v>
      </c>
      <c r="Q75" s="195" t="s">
        <v>329</v>
      </c>
      <c r="R75" s="194"/>
      <c r="S75" s="194"/>
      <c r="T75" s="216"/>
      <c r="U75" s="241" t="s">
        <v>40</v>
      </c>
      <c r="V75" s="241" t="s">
        <v>327</v>
      </c>
      <c r="W75" s="154">
        <v>0.2</v>
      </c>
      <c r="X75" s="187" t="s">
        <v>42</v>
      </c>
      <c r="Y75" s="153" t="s">
        <v>330</v>
      </c>
      <c r="Z75" s="241" t="s">
        <v>331</v>
      </c>
      <c r="AA75" s="278"/>
      <c r="AB75" s="189" t="s">
        <v>71</v>
      </c>
      <c r="AC75" s="181"/>
      <c r="AD75" s="253" t="s">
        <v>92</v>
      </c>
      <c r="AE75" s="140"/>
      <c r="AH75" s="175" t="s">
        <v>51</v>
      </c>
      <c r="AI75" s="176" t="s">
        <v>231</v>
      </c>
    </row>
    <row r="76" spans="1:35" s="174" customFormat="1">
      <c r="A76" s="162"/>
      <c r="B76" s="157" t="s">
        <v>332</v>
      </c>
      <c r="C76" s="145" t="s">
        <v>333</v>
      </c>
      <c r="D76" s="147"/>
      <c r="E76" s="147"/>
      <c r="F76" s="147"/>
      <c r="G76" s="147"/>
      <c r="H76" s="147"/>
      <c r="I76" s="147"/>
      <c r="J76" s="147"/>
      <c r="K76" s="147"/>
      <c r="L76" s="178" t="s">
        <v>51</v>
      </c>
      <c r="M76" s="61" t="s">
        <v>41</v>
      </c>
      <c r="N76" s="187" t="s">
        <v>42</v>
      </c>
      <c r="O76" s="150">
        <v>55</v>
      </c>
      <c r="P76" s="151">
        <f t="shared" si="10"/>
        <v>0.91666666666666663</v>
      </c>
      <c r="Q76" s="152" t="s">
        <v>329</v>
      </c>
      <c r="R76" s="194"/>
      <c r="S76" s="194"/>
      <c r="T76" s="216"/>
      <c r="U76" s="154" t="s">
        <v>40</v>
      </c>
      <c r="V76" s="154" t="s">
        <v>334</v>
      </c>
      <c r="W76" s="154">
        <v>0.2</v>
      </c>
      <c r="X76" s="187" t="s">
        <v>42</v>
      </c>
      <c r="Y76" s="240" t="s">
        <v>335</v>
      </c>
      <c r="Z76" s="154" t="s">
        <v>336</v>
      </c>
      <c r="AA76" s="278"/>
      <c r="AB76" s="189" t="s">
        <v>71</v>
      </c>
      <c r="AC76" s="181"/>
      <c r="AD76" s="253" t="s">
        <v>92</v>
      </c>
      <c r="AE76" s="140"/>
      <c r="AH76" s="175" t="s">
        <v>51</v>
      </c>
      <c r="AI76" s="176" t="s">
        <v>231</v>
      </c>
    </row>
    <row r="77" spans="1:35" s="280" customFormat="1">
      <c r="A77" s="162"/>
      <c r="B77" s="157" t="s">
        <v>337</v>
      </c>
      <c r="C77" s="145" t="s">
        <v>338</v>
      </c>
      <c r="D77" s="147"/>
      <c r="E77" s="147"/>
      <c r="F77" s="147"/>
      <c r="G77" s="147"/>
      <c r="H77" s="147"/>
      <c r="I77" s="147"/>
      <c r="J77" s="147"/>
      <c r="K77" s="147"/>
      <c r="L77" s="178" t="s">
        <v>51</v>
      </c>
      <c r="M77" s="61" t="s">
        <v>41</v>
      </c>
      <c r="N77" s="187" t="s">
        <v>42</v>
      </c>
      <c r="O77" s="150">
        <v>65</v>
      </c>
      <c r="P77" s="151">
        <f t="shared" si="10"/>
        <v>1.0833333333333333</v>
      </c>
      <c r="Q77" s="152" t="s">
        <v>329</v>
      </c>
      <c r="R77" s="194"/>
      <c r="S77" s="194"/>
      <c r="T77" s="216"/>
      <c r="U77" s="154" t="s">
        <v>40</v>
      </c>
      <c r="V77" s="154" t="s">
        <v>339</v>
      </c>
      <c r="W77" s="154">
        <v>0.2</v>
      </c>
      <c r="X77" s="187" t="s">
        <v>42</v>
      </c>
      <c r="Y77" s="240" t="s">
        <v>340</v>
      </c>
      <c r="Z77" s="154" t="s">
        <v>341</v>
      </c>
      <c r="AA77" s="278"/>
      <c r="AB77" s="189" t="s">
        <v>71</v>
      </c>
      <c r="AC77" s="181"/>
      <c r="AD77" s="253" t="s">
        <v>92</v>
      </c>
      <c r="AE77" s="140"/>
      <c r="AF77" s="174"/>
    </row>
    <row r="78" spans="1:35" s="280" customFormat="1">
      <c r="A78" s="162" t="s">
        <v>64</v>
      </c>
      <c r="B78" s="157" t="s">
        <v>342</v>
      </c>
      <c r="C78" s="145" t="s">
        <v>343</v>
      </c>
      <c r="D78" s="147"/>
      <c r="E78" s="147"/>
      <c r="F78" s="147"/>
      <c r="G78" s="147"/>
      <c r="H78" s="147"/>
      <c r="I78" s="147"/>
      <c r="J78" s="147"/>
      <c r="K78" s="147"/>
      <c r="L78" s="279" t="s">
        <v>51</v>
      </c>
      <c r="M78" s="61" t="s">
        <v>41</v>
      </c>
      <c r="N78" s="187" t="s">
        <v>42</v>
      </c>
      <c r="O78" s="150">
        <v>305</v>
      </c>
      <c r="P78" s="151">
        <f t="shared" si="10"/>
        <v>5.083333333333333</v>
      </c>
      <c r="Q78" s="152" t="s">
        <v>329</v>
      </c>
      <c r="R78" s="194"/>
      <c r="S78" s="194"/>
      <c r="T78" s="216"/>
      <c r="U78" s="154" t="s">
        <v>40</v>
      </c>
      <c r="V78" s="154" t="s">
        <v>344</v>
      </c>
      <c r="W78" s="154">
        <v>0.25</v>
      </c>
      <c r="X78" s="187" t="s">
        <v>42</v>
      </c>
      <c r="Y78" s="240" t="s">
        <v>345</v>
      </c>
      <c r="Z78" s="154" t="s">
        <v>346</v>
      </c>
      <c r="AA78" s="278"/>
      <c r="AB78" s="153" t="s">
        <v>71</v>
      </c>
      <c r="AC78" s="154"/>
      <c r="AD78" s="158" t="s">
        <v>92</v>
      </c>
      <c r="AE78" s="140"/>
      <c r="AF78" s="174"/>
    </row>
    <row r="79" spans="1:35" s="280" customFormat="1" ht="31">
      <c r="A79" s="162"/>
      <c r="B79" s="157" t="s">
        <v>347</v>
      </c>
      <c r="C79" s="145" t="s">
        <v>348</v>
      </c>
      <c r="D79" s="147"/>
      <c r="E79" s="147"/>
      <c r="F79" s="147"/>
      <c r="G79" s="147"/>
      <c r="H79" s="147"/>
      <c r="I79" s="147"/>
      <c r="J79" s="147"/>
      <c r="K79" s="147"/>
      <c r="L79" s="279" t="s">
        <v>51</v>
      </c>
      <c r="M79" s="61" t="s">
        <v>41</v>
      </c>
      <c r="N79" s="187" t="s">
        <v>42</v>
      </c>
      <c r="O79" s="150">
        <f>+P79*60</f>
        <v>420</v>
      </c>
      <c r="P79" s="151">
        <v>7</v>
      </c>
      <c r="Q79" s="152" t="s">
        <v>329</v>
      </c>
      <c r="R79" s="152"/>
      <c r="S79" s="152"/>
      <c r="T79" s="154"/>
      <c r="U79" s="154" t="s">
        <v>40</v>
      </c>
      <c r="V79" s="154" t="s">
        <v>349</v>
      </c>
      <c r="W79" s="154">
        <f>30/60</f>
        <v>0.5</v>
      </c>
      <c r="X79" s="187" t="s">
        <v>42</v>
      </c>
      <c r="Y79" s="954" t="s">
        <v>350</v>
      </c>
      <c r="Z79" s="154" t="s">
        <v>351</v>
      </c>
      <c r="AA79" s="281" t="s">
        <v>352</v>
      </c>
      <c r="AB79" s="153" t="s">
        <v>71</v>
      </c>
      <c r="AC79" s="154"/>
      <c r="AD79" s="158" t="s">
        <v>92</v>
      </c>
      <c r="AE79" s="140"/>
      <c r="AF79" s="174"/>
    </row>
    <row r="80" spans="1:35" s="110" customFormat="1" ht="16" thickBot="1">
      <c r="A80" s="162"/>
      <c r="B80" s="140" t="s">
        <v>353</v>
      </c>
      <c r="C80" s="174" t="s">
        <v>354</v>
      </c>
      <c r="D80" s="200"/>
      <c r="E80" s="200"/>
      <c r="F80" s="200"/>
      <c r="G80" s="200"/>
      <c r="H80" s="200"/>
      <c r="I80" s="200"/>
      <c r="J80" s="200"/>
      <c r="K80" s="200"/>
      <c r="L80" s="279" t="s">
        <v>51</v>
      </c>
      <c r="M80" s="61" t="s">
        <v>41</v>
      </c>
      <c r="N80" s="187" t="s">
        <v>42</v>
      </c>
      <c r="O80" s="201">
        <v>90</v>
      </c>
      <c r="P80" s="198">
        <f t="shared" si="10"/>
        <v>1.5</v>
      </c>
      <c r="Q80" s="195" t="s">
        <v>329</v>
      </c>
      <c r="R80" s="259"/>
      <c r="S80" s="259"/>
      <c r="T80" s="258"/>
      <c r="U80" s="173" t="s">
        <v>40</v>
      </c>
      <c r="V80" s="170" t="s">
        <v>355</v>
      </c>
      <c r="W80" s="154">
        <v>0.67</v>
      </c>
      <c r="X80" s="282" t="s">
        <v>42</v>
      </c>
      <c r="Y80" s="260" t="s">
        <v>356</v>
      </c>
      <c r="Z80" s="230" t="s">
        <v>357</v>
      </c>
      <c r="AA80" s="283" t="s">
        <v>358</v>
      </c>
      <c r="AB80" s="153" t="s">
        <v>71</v>
      </c>
      <c r="AC80" s="154"/>
      <c r="AD80" s="158" t="s">
        <v>92</v>
      </c>
      <c r="AE80" s="140"/>
      <c r="AF80" s="174"/>
      <c r="AG80" s="174"/>
      <c r="AH80" s="212"/>
    </row>
    <row r="81" spans="1:35" s="174" customFormat="1" ht="16" thickBot="1">
      <c r="A81" s="162"/>
      <c r="B81" s="262" t="s">
        <v>359</v>
      </c>
      <c r="C81" s="263"/>
      <c r="D81" s="264"/>
      <c r="E81" s="264"/>
      <c r="F81" s="264"/>
      <c r="G81" s="264"/>
      <c r="H81" s="264"/>
      <c r="I81" s="264"/>
      <c r="J81" s="264"/>
      <c r="K81" s="264"/>
      <c r="L81" s="264"/>
      <c r="M81" s="32"/>
      <c r="N81" s="284"/>
      <c r="O81" s="265"/>
      <c r="P81" s="265"/>
      <c r="Q81" s="266"/>
      <c r="R81" s="285"/>
      <c r="S81" s="264"/>
      <c r="T81" s="264"/>
      <c r="U81" s="264"/>
      <c r="V81" s="264"/>
      <c r="W81" s="264"/>
      <c r="X81" s="264"/>
      <c r="Y81" s="285"/>
      <c r="Z81" s="286"/>
      <c r="AA81" s="285"/>
      <c r="AB81" s="268"/>
      <c r="AC81" s="268"/>
      <c r="AD81" s="268"/>
      <c r="AE81" s="140"/>
      <c r="AH81" s="175" t="s">
        <v>51</v>
      </c>
      <c r="AI81" s="176" t="s">
        <v>231</v>
      </c>
    </row>
    <row r="82" spans="1:35" s="174" customFormat="1" ht="30.75" customHeight="1">
      <c r="A82" s="162"/>
      <c r="B82" s="164" t="s">
        <v>360</v>
      </c>
      <c r="C82" s="164" t="s">
        <v>361</v>
      </c>
      <c r="D82" s="178" t="s">
        <v>51</v>
      </c>
      <c r="E82" s="147"/>
      <c r="F82" s="147"/>
      <c r="G82" s="147"/>
      <c r="H82" s="147"/>
      <c r="I82" s="147"/>
      <c r="J82" s="147"/>
      <c r="K82" s="147"/>
      <c r="L82" s="178" t="s">
        <v>51</v>
      </c>
      <c r="M82" s="64" t="s">
        <v>41</v>
      </c>
      <c r="N82" s="168" t="s">
        <v>42</v>
      </c>
      <c r="O82" s="179">
        <v>240</v>
      </c>
      <c r="P82" s="287">
        <f>O82/60</f>
        <v>4</v>
      </c>
      <c r="Q82" s="168" t="s">
        <v>43</v>
      </c>
      <c r="R82" s="189" t="s">
        <v>362</v>
      </c>
      <c r="S82" s="181" t="s">
        <v>363</v>
      </c>
      <c r="T82" s="236"/>
      <c r="U82" s="181" t="s">
        <v>40</v>
      </c>
      <c r="V82" s="1370" t="s">
        <v>46</v>
      </c>
      <c r="W82" s="1370"/>
      <c r="X82" s="1370"/>
      <c r="Y82" s="1370"/>
      <c r="Z82" s="1370"/>
      <c r="AA82" s="177" t="s">
        <v>364</v>
      </c>
      <c r="AB82" s="188" t="s">
        <v>71</v>
      </c>
      <c r="AC82" s="173"/>
      <c r="AD82" s="158" t="s">
        <v>365</v>
      </c>
      <c r="AE82" s="140"/>
      <c r="AH82" s="183" t="s">
        <v>370</v>
      </c>
      <c r="AI82" s="184" t="s">
        <v>371</v>
      </c>
    </row>
    <row r="83" spans="1:35" s="174" customFormat="1" ht="57.75" customHeight="1">
      <c r="A83" s="162"/>
      <c r="B83" s="288" t="s">
        <v>366</v>
      </c>
      <c r="C83" s="140" t="s">
        <v>367</v>
      </c>
      <c r="D83" s="178" t="s">
        <v>51</v>
      </c>
      <c r="E83" s="271"/>
      <c r="F83" s="271"/>
      <c r="G83" s="271"/>
      <c r="H83" s="271"/>
      <c r="I83" s="271"/>
      <c r="J83" s="271"/>
      <c r="K83" s="271"/>
      <c r="L83" s="289" t="s">
        <v>40</v>
      </c>
      <c r="M83" s="61" t="s">
        <v>41</v>
      </c>
      <c r="N83" s="191" t="s">
        <v>42</v>
      </c>
      <c r="O83" s="228">
        <v>60</v>
      </c>
      <c r="P83" s="290">
        <f t="shared" ref="P83:P98" si="11">O83/60</f>
        <v>1</v>
      </c>
      <c r="Q83" s="131" t="s">
        <v>43</v>
      </c>
      <c r="R83" s="229" t="s">
        <v>368</v>
      </c>
      <c r="S83" s="230" t="s">
        <v>369</v>
      </c>
      <c r="T83" s="258"/>
      <c r="U83" s="230" t="s">
        <v>40</v>
      </c>
      <c r="V83" s="1393" t="s">
        <v>46</v>
      </c>
      <c r="W83" s="1393"/>
      <c r="X83" s="1393"/>
      <c r="Y83" s="1393"/>
      <c r="Z83" s="1393"/>
      <c r="AA83" s="140"/>
      <c r="AB83" s="153" t="s">
        <v>71</v>
      </c>
      <c r="AC83" s="173"/>
      <c r="AD83" s="253" t="s">
        <v>72</v>
      </c>
      <c r="AE83" s="140"/>
      <c r="AH83" s="175" t="s">
        <v>379</v>
      </c>
      <c r="AI83" s="176" t="s">
        <v>380</v>
      </c>
    </row>
    <row r="84" spans="1:35" s="174" customFormat="1" ht="31">
      <c r="A84" s="162" t="s">
        <v>372</v>
      </c>
      <c r="B84" s="164" t="s">
        <v>373</v>
      </c>
      <c r="C84" s="164" t="s">
        <v>374</v>
      </c>
      <c r="D84" s="146" t="s">
        <v>40</v>
      </c>
      <c r="E84" s="147"/>
      <c r="F84" s="147"/>
      <c r="G84" s="147"/>
      <c r="H84" s="147"/>
      <c r="I84" s="147"/>
      <c r="J84" s="147"/>
      <c r="K84" s="147"/>
      <c r="L84" s="146" t="s">
        <v>40</v>
      </c>
      <c r="M84" s="104" t="s">
        <v>41</v>
      </c>
      <c r="N84" s="1362">
        <v>44834</v>
      </c>
      <c r="O84" s="179">
        <v>60</v>
      </c>
      <c r="P84" s="244">
        <f t="shared" si="11"/>
        <v>1</v>
      </c>
      <c r="Q84" s="168" t="s">
        <v>43</v>
      </c>
      <c r="R84" s="189" t="s">
        <v>375</v>
      </c>
      <c r="S84" s="181" t="s">
        <v>376</v>
      </c>
      <c r="T84" s="236"/>
      <c r="U84" s="181" t="s">
        <v>40</v>
      </c>
      <c r="V84" s="1370" t="s">
        <v>46</v>
      </c>
      <c r="W84" s="1370"/>
      <c r="X84" s="1370"/>
      <c r="Y84" s="1370"/>
      <c r="Z84" s="1370"/>
      <c r="AA84" s="281" t="s">
        <v>377</v>
      </c>
      <c r="AB84" s="153" t="s">
        <v>71</v>
      </c>
      <c r="AC84" s="173"/>
      <c r="AD84" s="253" t="s">
        <v>378</v>
      </c>
      <c r="AE84" s="140"/>
      <c r="AH84" s="183" t="s">
        <v>114</v>
      </c>
      <c r="AI84" s="184" t="s">
        <v>386</v>
      </c>
    </row>
    <row r="85" spans="1:35" s="174" customFormat="1" ht="46.5">
      <c r="A85" s="162"/>
      <c r="B85" s="177" t="s">
        <v>381</v>
      </c>
      <c r="C85" s="164" t="s">
        <v>382</v>
      </c>
      <c r="D85" s="146" t="s">
        <v>96</v>
      </c>
      <c r="E85" s="291"/>
      <c r="F85" s="291"/>
      <c r="G85" s="291"/>
      <c r="H85" s="291"/>
      <c r="I85" s="291"/>
      <c r="J85" s="291"/>
      <c r="K85" s="291"/>
      <c r="L85" s="146" t="s">
        <v>96</v>
      </c>
      <c r="M85" s="61" t="s">
        <v>41</v>
      </c>
      <c r="N85" s="191" t="s">
        <v>42</v>
      </c>
      <c r="O85" s="179">
        <v>120</v>
      </c>
      <c r="P85" s="180">
        <f t="shared" si="11"/>
        <v>2</v>
      </c>
      <c r="Q85" s="168" t="s">
        <v>43</v>
      </c>
      <c r="R85" s="189" t="s">
        <v>383</v>
      </c>
      <c r="S85" s="181" t="s">
        <v>384</v>
      </c>
      <c r="T85" s="236"/>
      <c r="U85" s="181" t="s">
        <v>40</v>
      </c>
      <c r="V85" s="1370" t="s">
        <v>46</v>
      </c>
      <c r="W85" s="1370"/>
      <c r="X85" s="1370"/>
      <c r="Y85" s="1370"/>
      <c r="Z85" s="1370"/>
      <c r="AA85" s="281" t="s">
        <v>385</v>
      </c>
      <c r="AB85" s="153" t="s">
        <v>71</v>
      </c>
      <c r="AC85" s="173"/>
      <c r="AD85" s="158" t="s">
        <v>84</v>
      </c>
      <c r="AE85" s="140"/>
      <c r="AH85" s="175"/>
      <c r="AI85" s="176"/>
    </row>
    <row r="86" spans="1:35" s="174" customFormat="1">
      <c r="A86" s="162" t="s">
        <v>64</v>
      </c>
      <c r="B86" s="157" t="s">
        <v>387</v>
      </c>
      <c r="C86" s="145" t="s">
        <v>388</v>
      </c>
      <c r="D86" s="146" t="s">
        <v>40</v>
      </c>
      <c r="E86" s="291"/>
      <c r="F86" s="291"/>
      <c r="G86" s="291"/>
      <c r="H86" s="291"/>
      <c r="I86" s="291"/>
      <c r="J86" s="291"/>
      <c r="K86" s="291"/>
      <c r="L86" s="291"/>
      <c r="M86" s="104" t="s">
        <v>41</v>
      </c>
      <c r="N86" s="1362">
        <v>44803</v>
      </c>
      <c r="O86" s="150">
        <v>60</v>
      </c>
      <c r="P86" s="151">
        <f t="shared" si="11"/>
        <v>1</v>
      </c>
      <c r="Q86" s="187" t="s">
        <v>43</v>
      </c>
      <c r="R86" s="153" t="s">
        <v>389</v>
      </c>
      <c r="S86" s="154" t="s">
        <v>390</v>
      </c>
      <c r="T86" s="216"/>
      <c r="U86" s="154" t="s">
        <v>40</v>
      </c>
      <c r="V86" s="1370" t="s">
        <v>46</v>
      </c>
      <c r="W86" s="1370"/>
      <c r="X86" s="1370"/>
      <c r="Y86" s="1370"/>
      <c r="Z86" s="1370"/>
      <c r="AA86" s="157"/>
      <c r="AB86" s="153" t="s">
        <v>71</v>
      </c>
      <c r="AC86" s="173"/>
      <c r="AD86" s="158" t="s">
        <v>84</v>
      </c>
      <c r="AE86" s="140"/>
      <c r="AH86" s="175"/>
      <c r="AI86" s="176"/>
    </row>
    <row r="87" spans="1:35" s="174" customFormat="1" ht="46.5">
      <c r="A87" s="1228" t="s">
        <v>2512</v>
      </c>
      <c r="B87" s="164" t="s">
        <v>391</v>
      </c>
      <c r="C87" s="145" t="s">
        <v>2513</v>
      </c>
      <c r="D87" s="200"/>
      <c r="E87" s="291"/>
      <c r="F87" s="146" t="s">
        <v>40</v>
      </c>
      <c r="G87" s="291"/>
      <c r="H87" s="291"/>
      <c r="I87" s="291"/>
      <c r="J87" s="291"/>
      <c r="K87" s="291"/>
      <c r="L87" s="291"/>
      <c r="M87" s="104" t="s">
        <v>41</v>
      </c>
      <c r="N87" s="1362">
        <v>44803</v>
      </c>
      <c r="O87" s="179">
        <v>60</v>
      </c>
      <c r="P87" s="180">
        <f t="shared" si="11"/>
        <v>1</v>
      </c>
      <c r="Q87" s="168" t="s">
        <v>43</v>
      </c>
      <c r="R87" s="292" t="s">
        <v>393</v>
      </c>
      <c r="S87" s="181" t="s">
        <v>394</v>
      </c>
      <c r="T87" s="168" t="s">
        <v>395</v>
      </c>
      <c r="U87" s="181" t="s">
        <v>40</v>
      </c>
      <c r="V87" s="1370" t="s">
        <v>46</v>
      </c>
      <c r="W87" s="1370"/>
      <c r="X87" s="1370"/>
      <c r="Y87" s="1370"/>
      <c r="Z87" s="1370"/>
      <c r="AA87" s="164" t="s">
        <v>107</v>
      </c>
      <c r="AB87" s="153" t="s">
        <v>71</v>
      </c>
      <c r="AC87" s="173"/>
      <c r="AD87" s="158" t="s">
        <v>84</v>
      </c>
      <c r="AE87" s="140"/>
      <c r="AH87" s="175"/>
      <c r="AI87" s="176"/>
    </row>
    <row r="88" spans="1:35" s="174" customFormat="1" ht="46.5">
      <c r="A88" s="162"/>
      <c r="B88" s="190" t="s">
        <v>396</v>
      </c>
      <c r="C88" s="174" t="s">
        <v>397</v>
      </c>
      <c r="D88" s="200"/>
      <c r="E88" s="200"/>
      <c r="F88" s="146" t="s">
        <v>40</v>
      </c>
      <c r="G88" s="227"/>
      <c r="H88" s="227"/>
      <c r="I88" s="227"/>
      <c r="J88" s="227"/>
      <c r="K88" s="200"/>
      <c r="L88" s="200"/>
      <c r="M88" s="61" t="s">
        <v>41</v>
      </c>
      <c r="N88" s="187" t="s">
        <v>42</v>
      </c>
      <c r="O88" s="179">
        <v>30</v>
      </c>
      <c r="P88" s="180">
        <f t="shared" si="11"/>
        <v>0.5</v>
      </c>
      <c r="Q88" s="168" t="s">
        <v>43</v>
      </c>
      <c r="R88" s="292" t="s">
        <v>398</v>
      </c>
      <c r="S88" s="181" t="s">
        <v>399</v>
      </c>
      <c r="T88" s="168"/>
      <c r="U88" s="171" t="s">
        <v>51</v>
      </c>
      <c r="V88" s="152"/>
      <c r="W88" s="152"/>
      <c r="X88" s="152"/>
      <c r="Y88" s="152"/>
      <c r="Z88" s="152"/>
      <c r="AA88" s="231" t="s">
        <v>400</v>
      </c>
      <c r="AB88" s="153" t="s">
        <v>71</v>
      </c>
      <c r="AC88" s="293"/>
      <c r="AD88" s="293" t="s">
        <v>92</v>
      </c>
      <c r="AE88" s="140"/>
      <c r="AH88" s="175" t="s">
        <v>114</v>
      </c>
      <c r="AI88" s="176"/>
    </row>
    <row r="89" spans="1:35" s="296" customFormat="1">
      <c r="A89" s="162"/>
      <c r="B89" s="157" t="s">
        <v>401</v>
      </c>
      <c r="C89" s="157" t="s">
        <v>402</v>
      </c>
      <c r="D89" s="147"/>
      <c r="E89" s="147"/>
      <c r="F89" s="146" t="s">
        <v>40</v>
      </c>
      <c r="G89" s="147"/>
      <c r="H89" s="147"/>
      <c r="I89" s="147"/>
      <c r="J89" s="147"/>
      <c r="K89" s="147"/>
      <c r="L89" s="147"/>
      <c r="M89" s="61" t="s">
        <v>41</v>
      </c>
      <c r="N89" s="187" t="s">
        <v>42</v>
      </c>
      <c r="O89" s="179">
        <v>60</v>
      </c>
      <c r="P89" s="180">
        <f t="shared" si="11"/>
        <v>1</v>
      </c>
      <c r="Q89" s="168" t="s">
        <v>43</v>
      </c>
      <c r="R89" s="292" t="s">
        <v>403</v>
      </c>
      <c r="S89" s="181" t="s">
        <v>404</v>
      </c>
      <c r="T89" s="168" t="s">
        <v>405</v>
      </c>
      <c r="U89" s="152" t="s">
        <v>40</v>
      </c>
      <c r="V89" s="1370" t="s">
        <v>46</v>
      </c>
      <c r="W89" s="1370"/>
      <c r="X89" s="1370"/>
      <c r="Y89" s="1370"/>
      <c r="Z89" s="1370"/>
      <c r="AA89" s="157" t="s">
        <v>107</v>
      </c>
      <c r="AB89" s="153" t="s">
        <v>71</v>
      </c>
      <c r="AC89" s="173"/>
      <c r="AD89" s="158" t="s">
        <v>162</v>
      </c>
      <c r="AE89" s="199"/>
      <c r="AF89" s="193"/>
      <c r="AH89" s="297"/>
      <c r="AI89" s="298"/>
    </row>
    <row r="90" spans="1:35" s="174" customFormat="1" ht="125.15" customHeight="1">
      <c r="A90" s="1228" t="s">
        <v>2306</v>
      </c>
      <c r="B90" s="157" t="s">
        <v>406</v>
      </c>
      <c r="C90" s="1234" t="s">
        <v>2307</v>
      </c>
      <c r="D90" s="294"/>
      <c r="E90" s="146" t="s">
        <v>40</v>
      </c>
      <c r="F90" s="147"/>
      <c r="G90" s="147"/>
      <c r="H90" s="147"/>
      <c r="I90" s="147"/>
      <c r="J90" s="147"/>
      <c r="K90" s="147"/>
      <c r="L90" s="147"/>
      <c r="M90" s="1221" t="s">
        <v>41</v>
      </c>
      <c r="N90" s="1362" t="s">
        <v>2514</v>
      </c>
      <c r="O90" s="172">
        <v>300</v>
      </c>
      <c r="P90" s="1368">
        <v>5</v>
      </c>
      <c r="Q90" s="295" t="s">
        <v>43</v>
      </c>
      <c r="R90" s="1363" t="s">
        <v>407</v>
      </c>
      <c r="S90" s="1364" t="s">
        <v>2515</v>
      </c>
      <c r="T90" s="1363" t="s">
        <v>2516</v>
      </c>
      <c r="U90" s="295" t="s">
        <v>40</v>
      </c>
      <c r="V90" s="1370" t="s">
        <v>408</v>
      </c>
      <c r="W90" s="1370"/>
      <c r="X90" s="1370"/>
      <c r="Y90" s="1370"/>
      <c r="Z90" s="1370"/>
      <c r="AA90" s="1227" t="s">
        <v>2519</v>
      </c>
      <c r="AB90" s="153" t="s">
        <v>71</v>
      </c>
      <c r="AC90" s="173"/>
      <c r="AD90" s="1288" t="s">
        <v>203</v>
      </c>
      <c r="AE90" s="199"/>
      <c r="AF90" s="193"/>
      <c r="AH90" s="175"/>
      <c r="AI90" s="176"/>
    </row>
    <row r="91" spans="1:35" s="174" customFormat="1" ht="31">
      <c r="A91" s="162" t="s">
        <v>372</v>
      </c>
      <c r="B91" s="164" t="s">
        <v>409</v>
      </c>
      <c r="C91" s="164" t="s">
        <v>410</v>
      </c>
      <c r="D91" s="294"/>
      <c r="E91" s="294"/>
      <c r="F91" s="146" t="s">
        <v>40</v>
      </c>
      <c r="G91" s="299"/>
      <c r="H91" s="299"/>
      <c r="I91" s="299"/>
      <c r="J91" s="299"/>
      <c r="K91" s="299"/>
      <c r="L91" s="299"/>
      <c r="M91" s="1221" t="s">
        <v>41</v>
      </c>
      <c r="N91" s="1362" t="s">
        <v>2514</v>
      </c>
      <c r="O91" s="179">
        <v>180</v>
      </c>
      <c r="P91" s="151">
        <f>O91/60</f>
        <v>3</v>
      </c>
      <c r="Q91" s="168" t="s">
        <v>43</v>
      </c>
      <c r="R91" s="1365" t="s">
        <v>2517</v>
      </c>
      <c r="S91" s="1366" t="s">
        <v>2518</v>
      </c>
      <c r="T91" s="1367" t="s">
        <v>37</v>
      </c>
      <c r="U91" s="191" t="s">
        <v>40</v>
      </c>
      <c r="V91" s="1370" t="s">
        <v>46</v>
      </c>
      <c r="W91" s="1370"/>
      <c r="X91" s="1370"/>
      <c r="Y91" s="1370"/>
      <c r="Z91" s="1370"/>
      <c r="AA91" s="1227" t="s">
        <v>2520</v>
      </c>
      <c r="AB91" s="153" t="s">
        <v>71</v>
      </c>
      <c r="AC91" s="173"/>
      <c r="AD91" s="1288" t="s">
        <v>203</v>
      </c>
      <c r="AE91" s="140"/>
      <c r="AH91" s="175"/>
      <c r="AI91" s="176"/>
    </row>
    <row r="92" spans="1:35" s="174" customFormat="1" ht="56.9" customHeight="1">
      <c r="A92" s="162"/>
      <c r="B92" s="164" t="s">
        <v>411</v>
      </c>
      <c r="C92" s="190" t="s">
        <v>412</v>
      </c>
      <c r="D92" s="301" t="s">
        <v>51</v>
      </c>
      <c r="E92" s="301" t="s">
        <v>51</v>
      </c>
      <c r="F92" s="301" t="s">
        <v>51</v>
      </c>
      <c r="G92" s="301" t="s">
        <v>51</v>
      </c>
      <c r="H92" s="147"/>
      <c r="I92" s="301" t="s">
        <v>51</v>
      </c>
      <c r="J92" s="301" t="s">
        <v>51</v>
      </c>
      <c r="K92" s="301" t="s">
        <v>51</v>
      </c>
      <c r="L92" s="301" t="s">
        <v>51</v>
      </c>
      <c r="M92" s="61" t="s">
        <v>41</v>
      </c>
      <c r="N92" s="187" t="s">
        <v>42</v>
      </c>
      <c r="O92" s="179">
        <v>120</v>
      </c>
      <c r="P92" s="151">
        <f>O92/60</f>
        <v>2</v>
      </c>
      <c r="Q92" s="168" t="s">
        <v>43</v>
      </c>
      <c r="R92" s="292" t="s">
        <v>413</v>
      </c>
      <c r="S92" s="181" t="s">
        <v>414</v>
      </c>
      <c r="T92" s="181" t="s">
        <v>415</v>
      </c>
      <c r="U92" s="181" t="s">
        <v>40</v>
      </c>
      <c r="V92" s="1370" t="s">
        <v>46</v>
      </c>
      <c r="W92" s="1370"/>
      <c r="X92" s="1370"/>
      <c r="Y92" s="1370"/>
      <c r="Z92" s="1370"/>
      <c r="AA92" s="164" t="s">
        <v>416</v>
      </c>
      <c r="AB92" s="153" t="s">
        <v>71</v>
      </c>
      <c r="AC92" s="173"/>
      <c r="AD92" s="158" t="s">
        <v>162</v>
      </c>
      <c r="AE92" s="140"/>
      <c r="AH92" s="175" t="s">
        <v>379</v>
      </c>
      <c r="AI92" s="176" t="s">
        <v>380</v>
      </c>
    </row>
    <row r="93" spans="1:35" s="174" customFormat="1" ht="27.75" customHeight="1">
      <c r="A93" s="162"/>
      <c r="B93" s="157" t="s">
        <v>417</v>
      </c>
      <c r="C93" s="145" t="s">
        <v>418</v>
      </c>
      <c r="D93" s="147"/>
      <c r="E93" s="147"/>
      <c r="F93" s="147"/>
      <c r="G93" s="146" t="s">
        <v>40</v>
      </c>
      <c r="H93" s="147"/>
      <c r="I93" s="147"/>
      <c r="J93" s="147"/>
      <c r="K93" s="147"/>
      <c r="L93" s="147"/>
      <c r="M93" s="64" t="s">
        <v>41</v>
      </c>
      <c r="N93" s="168" t="s">
        <v>42</v>
      </c>
      <c r="O93" s="179">
        <v>190</v>
      </c>
      <c r="P93" s="151">
        <f>O93/60</f>
        <v>3.1666666666666665</v>
      </c>
      <c r="Q93" s="168" t="s">
        <v>87</v>
      </c>
      <c r="R93" s="194"/>
      <c r="S93" s="194"/>
      <c r="T93" s="216"/>
      <c r="U93" s="181" t="s">
        <v>40</v>
      </c>
      <c r="V93" s="154" t="s">
        <v>417</v>
      </c>
      <c r="W93" s="154">
        <v>0.25</v>
      </c>
      <c r="X93" s="154" t="s">
        <v>42</v>
      </c>
      <c r="Y93" s="153" t="s">
        <v>419</v>
      </c>
      <c r="Z93" s="154" t="s">
        <v>420</v>
      </c>
      <c r="AA93" s="164"/>
      <c r="AB93" s="188" t="s">
        <v>71</v>
      </c>
      <c r="AC93" s="232" t="s">
        <v>71</v>
      </c>
      <c r="AD93" s="158" t="s">
        <v>162</v>
      </c>
      <c r="AE93" s="140"/>
      <c r="AH93" s="175"/>
      <c r="AI93" s="176"/>
    </row>
    <row r="94" spans="1:35" s="174" customFormat="1">
      <c r="A94" s="162" t="s">
        <v>372</v>
      </c>
      <c r="B94" s="164" t="s">
        <v>421</v>
      </c>
      <c r="C94" s="190" t="s">
        <v>422</v>
      </c>
      <c r="D94" s="301" t="s">
        <v>51</v>
      </c>
      <c r="E94" s="301" t="s">
        <v>51</v>
      </c>
      <c r="F94" s="301" t="s">
        <v>51</v>
      </c>
      <c r="G94" s="301" t="s">
        <v>51</v>
      </c>
      <c r="H94" s="147"/>
      <c r="I94" s="301" t="s">
        <v>51</v>
      </c>
      <c r="J94" s="147"/>
      <c r="K94" s="147"/>
      <c r="L94" s="301" t="s">
        <v>51</v>
      </c>
      <c r="M94" s="103" t="s">
        <v>41</v>
      </c>
      <c r="N94" s="187">
        <v>44712</v>
      </c>
      <c r="O94" s="179">
        <v>60</v>
      </c>
      <c r="P94" s="180">
        <f t="shared" si="11"/>
        <v>1</v>
      </c>
      <c r="Q94" s="191" t="s">
        <v>43</v>
      </c>
      <c r="R94" s="292" t="s">
        <v>423</v>
      </c>
      <c r="S94" s="181" t="s">
        <v>424</v>
      </c>
      <c r="T94" s="181" t="s">
        <v>425</v>
      </c>
      <c r="U94" s="181" t="s">
        <v>40</v>
      </c>
      <c r="V94" s="1370" t="s">
        <v>46</v>
      </c>
      <c r="W94" s="1370"/>
      <c r="X94" s="1370"/>
      <c r="Y94" s="1370"/>
      <c r="Z94" s="1370"/>
      <c r="AA94" s="164" t="s">
        <v>107</v>
      </c>
      <c r="AB94" s="188" t="s">
        <v>71</v>
      </c>
      <c r="AC94" s="173"/>
      <c r="AD94" s="158" t="s">
        <v>84</v>
      </c>
      <c r="AE94" s="140"/>
      <c r="AH94" s="175"/>
      <c r="AI94" s="176"/>
    </row>
    <row r="95" spans="1:35" s="174" customFormat="1" ht="46.5">
      <c r="A95" s="162"/>
      <c r="B95" s="164" t="s">
        <v>426</v>
      </c>
      <c r="C95" s="190" t="s">
        <v>427</v>
      </c>
      <c r="D95" s="146" t="s">
        <v>96</v>
      </c>
      <c r="E95" s="146" t="s">
        <v>96</v>
      </c>
      <c r="F95" s="146" t="s">
        <v>96</v>
      </c>
      <c r="G95" s="146" t="s">
        <v>96</v>
      </c>
      <c r="H95" s="147"/>
      <c r="I95" s="146" t="s">
        <v>96</v>
      </c>
      <c r="J95" s="146" t="s">
        <v>96</v>
      </c>
      <c r="K95" s="146" t="s">
        <v>96</v>
      </c>
      <c r="L95" s="146" t="s">
        <v>96</v>
      </c>
      <c r="M95" s="61" t="s">
        <v>41</v>
      </c>
      <c r="N95" s="191" t="s">
        <v>42</v>
      </c>
      <c r="O95" s="179">
        <v>60</v>
      </c>
      <c r="P95" s="151">
        <f t="shared" si="11"/>
        <v>1</v>
      </c>
      <c r="Q95" s="168" t="s">
        <v>43</v>
      </c>
      <c r="R95" s="292" t="s">
        <v>428</v>
      </c>
      <c r="S95" s="181" t="s">
        <v>429</v>
      </c>
      <c r="T95" s="181" t="s">
        <v>430</v>
      </c>
      <c r="U95" s="181" t="s">
        <v>40</v>
      </c>
      <c r="V95" s="1370" t="s">
        <v>46</v>
      </c>
      <c r="W95" s="1370"/>
      <c r="X95" s="1370"/>
      <c r="Y95" s="1370"/>
      <c r="Z95" s="1370"/>
      <c r="AA95" s="164" t="s">
        <v>431</v>
      </c>
      <c r="AB95" s="188" t="s">
        <v>71</v>
      </c>
      <c r="AC95" s="173"/>
      <c r="AD95" s="158" t="s">
        <v>84</v>
      </c>
      <c r="AE95" s="140"/>
      <c r="AH95" s="175"/>
      <c r="AI95" s="176"/>
    </row>
    <row r="96" spans="1:35" s="174" customFormat="1" ht="36" customHeight="1">
      <c r="A96" s="162"/>
      <c r="B96" s="164" t="s">
        <v>432</v>
      </c>
      <c r="C96" s="190" t="s">
        <v>433</v>
      </c>
      <c r="D96" s="301" t="s">
        <v>51</v>
      </c>
      <c r="E96" s="147"/>
      <c r="F96" s="147"/>
      <c r="G96" s="147"/>
      <c r="H96" s="147"/>
      <c r="I96" s="147"/>
      <c r="J96" s="147"/>
      <c r="K96" s="147"/>
      <c r="L96" s="147"/>
      <c r="M96" s="61" t="s">
        <v>41</v>
      </c>
      <c r="N96" s="187" t="s">
        <v>42</v>
      </c>
      <c r="O96" s="179">
        <v>120</v>
      </c>
      <c r="P96" s="151">
        <f>O96/60</f>
        <v>2</v>
      </c>
      <c r="Q96" s="191" t="s">
        <v>43</v>
      </c>
      <c r="R96" s="196" t="s">
        <v>434</v>
      </c>
      <c r="S96" s="181" t="s">
        <v>435</v>
      </c>
      <c r="T96" s="168" t="s">
        <v>436</v>
      </c>
      <c r="U96" s="230" t="s">
        <v>40</v>
      </c>
      <c r="V96" s="1370" t="s">
        <v>46</v>
      </c>
      <c r="W96" s="1370"/>
      <c r="X96" s="1370"/>
      <c r="Y96" s="1370"/>
      <c r="Z96" s="1370"/>
      <c r="AA96" s="164" t="s">
        <v>437</v>
      </c>
      <c r="AB96" s="153" t="s">
        <v>71</v>
      </c>
      <c r="AC96" s="173"/>
      <c r="AD96" s="158" t="s">
        <v>92</v>
      </c>
      <c r="AE96" s="140"/>
      <c r="AH96" s="175"/>
      <c r="AI96" s="176"/>
    </row>
    <row r="97" spans="1:35" s="174" customFormat="1">
      <c r="A97" s="162"/>
      <c r="B97" s="164" t="s">
        <v>438</v>
      </c>
      <c r="C97" s="164" t="s">
        <v>439</v>
      </c>
      <c r="D97" s="301" t="s">
        <v>51</v>
      </c>
      <c r="E97" s="301" t="s">
        <v>51</v>
      </c>
      <c r="F97" s="301" t="s">
        <v>51</v>
      </c>
      <c r="G97" s="301" t="s">
        <v>51</v>
      </c>
      <c r="H97" s="147"/>
      <c r="I97" s="301" t="s">
        <v>51</v>
      </c>
      <c r="J97" s="301" t="s">
        <v>51</v>
      </c>
      <c r="K97" s="301" t="s">
        <v>51</v>
      </c>
      <c r="L97" s="301" t="s">
        <v>51</v>
      </c>
      <c r="M97" s="61" t="s">
        <v>41</v>
      </c>
      <c r="N97" s="191" t="s">
        <v>42</v>
      </c>
      <c r="O97" s="150">
        <v>440</v>
      </c>
      <c r="P97" s="244">
        <f t="shared" si="11"/>
        <v>7.333333333333333</v>
      </c>
      <c r="Q97" s="191" t="s">
        <v>87</v>
      </c>
      <c r="R97" s="194"/>
      <c r="S97" s="194"/>
      <c r="T97" s="216"/>
      <c r="U97" s="295" t="s">
        <v>51</v>
      </c>
      <c r="V97" s="161"/>
      <c r="W97" s="161"/>
      <c r="X97" s="161"/>
      <c r="Y97" s="161"/>
      <c r="Z97" s="161"/>
      <c r="AA97" s="300"/>
      <c r="AB97" s="188" t="s">
        <v>71</v>
      </c>
      <c r="AC97" s="173"/>
      <c r="AD97" s="158" t="s">
        <v>378</v>
      </c>
      <c r="AE97" s="140"/>
      <c r="AH97" s="175"/>
      <c r="AI97" s="176"/>
    </row>
    <row r="98" spans="1:35" s="174" customFormat="1">
      <c r="A98" s="162"/>
      <c r="B98" s="164" t="s">
        <v>440</v>
      </c>
      <c r="C98" s="157" t="s">
        <v>441</v>
      </c>
      <c r="D98" s="301" t="s">
        <v>51</v>
      </c>
      <c r="E98" s="301" t="s">
        <v>51</v>
      </c>
      <c r="F98" s="301" t="s">
        <v>51</v>
      </c>
      <c r="G98" s="301" t="s">
        <v>51</v>
      </c>
      <c r="H98" s="147"/>
      <c r="I98" s="301" t="s">
        <v>51</v>
      </c>
      <c r="J98" s="301" t="s">
        <v>51</v>
      </c>
      <c r="K98" s="301" t="s">
        <v>51</v>
      </c>
      <c r="L98" s="301" t="s">
        <v>51</v>
      </c>
      <c r="M98" s="61" t="s">
        <v>41</v>
      </c>
      <c r="N98" s="191" t="s">
        <v>42</v>
      </c>
      <c r="O98" s="150">
        <f>180+45</f>
        <v>225</v>
      </c>
      <c r="P98" s="244">
        <f t="shared" si="11"/>
        <v>3.75</v>
      </c>
      <c r="Q98" s="191" t="s">
        <v>87</v>
      </c>
      <c r="R98" s="194"/>
      <c r="S98" s="194"/>
      <c r="T98" s="216"/>
      <c r="U98" s="295" t="s">
        <v>51</v>
      </c>
      <c r="V98" s="161"/>
      <c r="W98" s="161"/>
      <c r="X98" s="161"/>
      <c r="Y98" s="161"/>
      <c r="Z98" s="161"/>
      <c r="AA98" s="300" t="s">
        <v>442</v>
      </c>
      <c r="AB98" s="188" t="s">
        <v>71</v>
      </c>
      <c r="AC98" s="173"/>
      <c r="AD98" s="158" t="s">
        <v>378</v>
      </c>
      <c r="AE98" s="140"/>
      <c r="AH98" s="175"/>
      <c r="AI98" s="176"/>
    </row>
    <row r="99" spans="1:35" s="174" customFormat="1" ht="46.5">
      <c r="A99" s="162" t="s">
        <v>58</v>
      </c>
      <c r="B99" s="164" t="s">
        <v>443</v>
      </c>
      <c r="C99" s="157" t="s">
        <v>444</v>
      </c>
      <c r="D99" s="146" t="s">
        <v>96</v>
      </c>
      <c r="E99" s="146" t="s">
        <v>96</v>
      </c>
      <c r="F99" s="146" t="s">
        <v>96</v>
      </c>
      <c r="G99" s="146" t="s">
        <v>96</v>
      </c>
      <c r="H99" s="147"/>
      <c r="I99" s="147"/>
      <c r="J99" s="147"/>
      <c r="K99" s="147"/>
      <c r="L99" s="147"/>
      <c r="M99" s="105" t="s">
        <v>41</v>
      </c>
      <c r="N99" s="1215">
        <v>44788</v>
      </c>
      <c r="O99" s="150">
        <v>60</v>
      </c>
      <c r="P99" s="244">
        <v>1</v>
      </c>
      <c r="Q99" s="168" t="s">
        <v>43</v>
      </c>
      <c r="R99" s="302" t="s">
        <v>445</v>
      </c>
      <c r="S99" s="302" t="s">
        <v>445</v>
      </c>
      <c r="T99" s="302" t="s">
        <v>445</v>
      </c>
      <c r="U99" s="295" t="s">
        <v>40</v>
      </c>
      <c r="V99" s="1370" t="s">
        <v>46</v>
      </c>
      <c r="W99" s="1370"/>
      <c r="X99" s="1370"/>
      <c r="Y99" s="1370"/>
      <c r="Z99" s="1370"/>
      <c r="AA99" s="300" t="s">
        <v>446</v>
      </c>
      <c r="AB99" s="303" t="s">
        <v>37</v>
      </c>
      <c r="AC99" s="173"/>
      <c r="AD99" s="158"/>
      <c r="AE99" s="140"/>
      <c r="AH99" s="175"/>
      <c r="AI99" s="176"/>
    </row>
    <row r="100" spans="1:35" s="174" customFormat="1" ht="46.5">
      <c r="A100" s="162" t="s">
        <v>58</v>
      </c>
      <c r="B100" s="164" t="s">
        <v>447</v>
      </c>
      <c r="C100" s="157" t="s">
        <v>448</v>
      </c>
      <c r="D100" s="147"/>
      <c r="E100" s="147"/>
      <c r="F100" s="147"/>
      <c r="G100" s="147"/>
      <c r="H100" s="147"/>
      <c r="I100" s="146" t="s">
        <v>96</v>
      </c>
      <c r="J100" s="146" t="s">
        <v>96</v>
      </c>
      <c r="K100" s="146" t="s">
        <v>96</v>
      </c>
      <c r="L100" s="146" t="s">
        <v>96</v>
      </c>
      <c r="M100" s="105" t="s">
        <v>41</v>
      </c>
      <c r="N100" s="1215">
        <v>44788</v>
      </c>
      <c r="O100" s="150">
        <v>60</v>
      </c>
      <c r="P100" s="244">
        <v>1</v>
      </c>
      <c r="Q100" s="168" t="s">
        <v>43</v>
      </c>
      <c r="R100" s="302" t="s">
        <v>445</v>
      </c>
      <c r="S100" s="302" t="s">
        <v>445</v>
      </c>
      <c r="T100" s="302" t="s">
        <v>445</v>
      </c>
      <c r="U100" s="295" t="s">
        <v>40</v>
      </c>
      <c r="V100" s="1370" t="s">
        <v>46</v>
      </c>
      <c r="W100" s="1370"/>
      <c r="X100" s="1370"/>
      <c r="Y100" s="1370"/>
      <c r="Z100" s="1370"/>
      <c r="AA100" s="300" t="s">
        <v>446</v>
      </c>
      <c r="AB100" s="303" t="s">
        <v>37</v>
      </c>
      <c r="AC100" s="173"/>
      <c r="AD100" s="158"/>
      <c r="AE100" s="199"/>
      <c r="AH100" s="175"/>
      <c r="AI100" s="176"/>
    </row>
    <row r="101" spans="1:35">
      <c r="A101" s="162"/>
      <c r="B101" s="157" t="s">
        <v>449</v>
      </c>
      <c r="C101" s="157" t="s">
        <v>450</v>
      </c>
      <c r="D101" s="301" t="s">
        <v>51</v>
      </c>
      <c r="E101" s="301" t="s">
        <v>51</v>
      </c>
      <c r="F101" s="224" t="s">
        <v>51</v>
      </c>
      <c r="G101" s="224" t="s">
        <v>51</v>
      </c>
      <c r="H101" s="147"/>
      <c r="I101" s="224" t="s">
        <v>51</v>
      </c>
      <c r="J101" s="301" t="s">
        <v>51</v>
      </c>
      <c r="K101" s="301" t="s">
        <v>51</v>
      </c>
      <c r="L101" s="301" t="s">
        <v>51</v>
      </c>
      <c r="M101" s="61" t="s">
        <v>41</v>
      </c>
      <c r="N101" s="191" t="s">
        <v>42</v>
      </c>
      <c r="O101" s="150">
        <v>120</v>
      </c>
      <c r="P101" s="244">
        <v>2</v>
      </c>
      <c r="Q101" s="191" t="s">
        <v>329</v>
      </c>
      <c r="R101" s="153" t="s">
        <v>451</v>
      </c>
      <c r="S101" s="194"/>
      <c r="T101" s="216"/>
      <c r="U101" s="191" t="s">
        <v>51</v>
      </c>
      <c r="V101" s="155"/>
      <c r="W101" s="155"/>
      <c r="X101" s="155"/>
      <c r="Y101" s="155"/>
      <c r="Z101" s="155"/>
      <c r="AA101" s="300" t="s">
        <v>452</v>
      </c>
      <c r="AB101" s="188"/>
      <c r="AC101" s="157"/>
      <c r="AD101" s="158"/>
    </row>
    <row r="102" spans="1:35" s="110" customFormat="1" ht="47" thickBot="1">
      <c r="A102" s="162"/>
      <c r="B102" s="157" t="s">
        <v>453</v>
      </c>
      <c r="C102" s="157" t="s">
        <v>454</v>
      </c>
      <c r="D102" s="1161"/>
      <c r="E102" s="1161"/>
      <c r="F102" s="146" t="s">
        <v>96</v>
      </c>
      <c r="G102" s="146" t="s">
        <v>96</v>
      </c>
      <c r="H102" s="147"/>
      <c r="I102" s="146" t="s">
        <v>96</v>
      </c>
      <c r="J102" s="1161"/>
      <c r="K102" s="1161"/>
      <c r="L102" s="1161"/>
      <c r="M102" s="67" t="s">
        <v>41</v>
      </c>
      <c r="N102" s="191" t="s">
        <v>42</v>
      </c>
      <c r="O102" s="150">
        <f>P102*60</f>
        <v>900</v>
      </c>
      <c r="P102" s="244">
        <v>15</v>
      </c>
      <c r="Q102" s="191" t="s">
        <v>455</v>
      </c>
      <c r="R102" s="1162"/>
      <c r="S102" s="1162"/>
      <c r="T102" s="1163"/>
      <c r="U102" s="191" t="s">
        <v>51</v>
      </c>
      <c r="V102" s="1164"/>
      <c r="W102" s="1164"/>
      <c r="X102" s="1164"/>
      <c r="Y102" s="1164"/>
      <c r="Z102" s="1164"/>
      <c r="AA102" s="300" t="s">
        <v>456</v>
      </c>
      <c r="AB102" s="303" t="s">
        <v>37</v>
      </c>
      <c r="AC102" s="153" t="s">
        <v>71</v>
      </c>
      <c r="AD102" s="1190" t="s">
        <v>92</v>
      </c>
      <c r="AE102" s="140"/>
      <c r="AF102" s="174"/>
      <c r="AG102" s="174"/>
      <c r="AH102" s="212"/>
    </row>
    <row r="103" spans="1:35" ht="33.65" customHeight="1" thickBot="1">
      <c r="A103" s="162"/>
      <c r="B103" s="262" t="s">
        <v>457</v>
      </c>
      <c r="C103" s="263"/>
      <c r="D103" s="264"/>
      <c r="E103" s="264"/>
      <c r="F103" s="264"/>
      <c r="G103" s="264"/>
      <c r="H103" s="264"/>
      <c r="I103" s="264"/>
      <c r="J103" s="264"/>
      <c r="K103" s="264"/>
      <c r="L103" s="264"/>
      <c r="M103" s="32"/>
      <c r="N103" s="284"/>
      <c r="O103" s="265"/>
      <c r="P103" s="265"/>
      <c r="Q103" s="266"/>
      <c r="R103" s="264"/>
      <c r="S103" s="264"/>
      <c r="T103" s="264"/>
      <c r="U103" s="264"/>
      <c r="V103" s="264"/>
      <c r="W103" s="264"/>
      <c r="X103" s="264"/>
      <c r="Y103" s="264"/>
      <c r="Z103" s="264"/>
      <c r="AA103" s="267"/>
      <c r="AB103" s="268"/>
      <c r="AC103" s="268"/>
      <c r="AD103" s="268"/>
      <c r="AF103" s="174"/>
      <c r="AG103" s="174"/>
      <c r="AH103" s="175"/>
      <c r="AI103" s="176"/>
    </row>
    <row r="104" spans="1:35">
      <c r="A104" s="162"/>
      <c r="B104" s="1394" t="s">
        <v>458</v>
      </c>
      <c r="C104" s="1394"/>
      <c r="D104" s="1394"/>
      <c r="E104" s="1394"/>
      <c r="F104" s="1394"/>
      <c r="G104" s="1394"/>
      <c r="H104" s="1394"/>
      <c r="I104" s="1394"/>
      <c r="J104" s="1394"/>
      <c r="K104" s="1394"/>
      <c r="L104" s="1394"/>
      <c r="M104" s="108"/>
      <c r="N104" s="305"/>
      <c r="O104" s="306"/>
      <c r="P104" s="306"/>
      <c r="Q104" s="307"/>
      <c r="R104" s="308"/>
      <c r="S104" s="308"/>
      <c r="T104" s="308"/>
      <c r="U104" s="308"/>
      <c r="V104" s="308"/>
      <c r="W104" s="308"/>
      <c r="X104" s="309"/>
      <c r="Y104" s="308"/>
      <c r="Z104" s="309"/>
      <c r="AA104" s="310"/>
      <c r="AB104" s="310"/>
      <c r="AC104" s="310"/>
      <c r="AD104" s="310"/>
      <c r="AF104" s="174"/>
      <c r="AG104" s="174"/>
      <c r="AH104" s="131"/>
      <c r="AI104" s="140"/>
    </row>
    <row r="105" spans="1:35" ht="45" customHeight="1">
      <c r="A105" s="162" t="s">
        <v>64</v>
      </c>
      <c r="B105" s="311" t="s">
        <v>459</v>
      </c>
      <c r="C105" s="311" t="s">
        <v>460</v>
      </c>
      <c r="D105" s="312" t="s">
        <v>96</v>
      </c>
      <c r="E105" s="312" t="s">
        <v>96</v>
      </c>
      <c r="F105" s="312" t="s">
        <v>96</v>
      </c>
      <c r="G105" s="312" t="s">
        <v>96</v>
      </c>
      <c r="H105" s="147"/>
      <c r="I105" s="312" t="s">
        <v>96</v>
      </c>
      <c r="J105" s="312" t="s">
        <v>96</v>
      </c>
      <c r="K105" s="312" t="s">
        <v>96</v>
      </c>
      <c r="L105" s="312" t="s">
        <v>96</v>
      </c>
      <c r="M105" s="1248" t="s">
        <v>41</v>
      </c>
      <c r="N105" s="1216" t="s">
        <v>42</v>
      </c>
      <c r="O105" s="314">
        <v>60</v>
      </c>
      <c r="P105" s="315">
        <f>O105/60</f>
        <v>1</v>
      </c>
      <c r="Q105" s="313" t="s">
        <v>43</v>
      </c>
      <c r="R105" s="1262" t="s">
        <v>2345</v>
      </c>
      <c r="S105" s="1263" t="s">
        <v>2346</v>
      </c>
      <c r="T105" s="1264" t="s">
        <v>37</v>
      </c>
      <c r="U105" s="313" t="s">
        <v>40</v>
      </c>
      <c r="V105" s="1383" t="s">
        <v>463</v>
      </c>
      <c r="W105" s="1383"/>
      <c r="X105" s="1384"/>
      <c r="Y105" s="1383"/>
      <c r="Z105" s="1384"/>
      <c r="AA105" s="318" t="s">
        <v>464</v>
      </c>
      <c r="AB105" s="1250" t="s">
        <v>71</v>
      </c>
      <c r="AC105" s="320"/>
      <c r="AD105" s="1265" t="s">
        <v>203</v>
      </c>
      <c r="AF105" s="174"/>
      <c r="AG105" s="174"/>
      <c r="AH105" s="131"/>
      <c r="AI105" s="140"/>
    </row>
    <row r="106" spans="1:35" ht="62">
      <c r="A106" s="162" t="s">
        <v>465</v>
      </c>
      <c r="B106" s="311" t="s">
        <v>466</v>
      </c>
      <c r="C106" s="311" t="s">
        <v>467</v>
      </c>
      <c r="D106" s="322"/>
      <c r="E106" s="322"/>
      <c r="F106" s="1268" t="s">
        <v>51</v>
      </c>
      <c r="G106" s="1268" t="s">
        <v>51</v>
      </c>
      <c r="H106" s="147"/>
      <c r="I106" s="1268" t="s">
        <v>51</v>
      </c>
      <c r="J106" s="1268" t="s">
        <v>51</v>
      </c>
      <c r="K106" s="1268" t="s">
        <v>51</v>
      </c>
      <c r="L106" s="1268" t="s">
        <v>51</v>
      </c>
      <c r="M106" s="1248" t="s">
        <v>41</v>
      </c>
      <c r="N106" s="1216" t="s">
        <v>42</v>
      </c>
      <c r="O106" s="314" t="s">
        <v>468</v>
      </c>
      <c r="P106" s="315" t="s">
        <v>468</v>
      </c>
      <c r="Q106" s="313" t="s">
        <v>316</v>
      </c>
      <c r="R106" s="323"/>
      <c r="S106" s="323"/>
      <c r="T106" s="323"/>
      <c r="U106" s="313" t="s">
        <v>51</v>
      </c>
      <c r="V106" s="1383" t="s">
        <v>469</v>
      </c>
      <c r="W106" s="1383"/>
      <c r="X106" s="1384"/>
      <c r="Y106" s="1383"/>
      <c r="Z106" s="1384"/>
      <c r="AA106" s="1229" t="s">
        <v>2354</v>
      </c>
      <c r="AB106" s="1250" t="s">
        <v>71</v>
      </c>
      <c r="AC106" s="320"/>
      <c r="AD106" s="1251" t="s">
        <v>203</v>
      </c>
      <c r="AF106" s="174"/>
      <c r="AG106" s="174"/>
      <c r="AH106" s="131"/>
      <c r="AI106" s="140"/>
    </row>
    <row r="107" spans="1:35" ht="46.5">
      <c r="A107" s="1228" t="s">
        <v>64</v>
      </c>
      <c r="B107" s="311" t="s">
        <v>470</v>
      </c>
      <c r="C107" s="311" t="s">
        <v>471</v>
      </c>
      <c r="D107" s="322"/>
      <c r="E107" s="322"/>
      <c r="F107" s="322"/>
      <c r="G107" s="322"/>
      <c r="H107" s="322"/>
      <c r="I107" s="312" t="s">
        <v>96</v>
      </c>
      <c r="J107" s="312" t="s">
        <v>96</v>
      </c>
      <c r="K107" s="312" t="s">
        <v>96</v>
      </c>
      <c r="L107" s="312" t="s">
        <v>96</v>
      </c>
      <c r="M107" s="1248" t="s">
        <v>41</v>
      </c>
      <c r="N107" s="1216" t="s">
        <v>42</v>
      </c>
      <c r="O107" s="314">
        <v>60</v>
      </c>
      <c r="P107" s="315">
        <f>O107/60</f>
        <v>1</v>
      </c>
      <c r="Q107" s="313" t="s">
        <v>43</v>
      </c>
      <c r="R107" s="316" t="s">
        <v>472</v>
      </c>
      <c r="S107" s="313" t="s">
        <v>473</v>
      </c>
      <c r="T107" s="324"/>
      <c r="U107" s="313" t="s">
        <v>40</v>
      </c>
      <c r="V107" s="1383" t="s">
        <v>463</v>
      </c>
      <c r="W107" s="1383"/>
      <c r="X107" s="1384"/>
      <c r="Y107" s="1383"/>
      <c r="Z107" s="1384"/>
      <c r="AA107" s="318" t="s">
        <v>474</v>
      </c>
      <c r="AB107" s="1217" t="s">
        <v>2351</v>
      </c>
      <c r="AC107" s="320"/>
      <c r="AD107" s="1251" t="s">
        <v>203</v>
      </c>
      <c r="AF107" s="174"/>
      <c r="AG107" s="174"/>
      <c r="AH107" s="131"/>
      <c r="AI107" s="140"/>
    </row>
    <row r="108" spans="1:35" ht="62">
      <c r="A108" s="162" t="s">
        <v>465</v>
      </c>
      <c r="B108" s="311" t="s">
        <v>475</v>
      </c>
      <c r="C108" s="311" t="s">
        <v>476</v>
      </c>
      <c r="D108" s="322"/>
      <c r="E108" s="322"/>
      <c r="F108" s="322"/>
      <c r="G108" s="322"/>
      <c r="H108" s="147"/>
      <c r="I108" s="322"/>
      <c r="J108" s="322"/>
      <c r="K108" s="322"/>
      <c r="L108" s="322"/>
      <c r="M108" s="1248" t="s">
        <v>41</v>
      </c>
      <c r="N108" s="1216" t="s">
        <v>42</v>
      </c>
      <c r="O108" s="1249">
        <f>(21*60)</f>
        <v>1260</v>
      </c>
      <c r="P108" s="1219">
        <v>21</v>
      </c>
      <c r="Q108" s="313" t="s">
        <v>209</v>
      </c>
      <c r="R108" s="317"/>
      <c r="S108" s="317"/>
      <c r="T108" s="324"/>
      <c r="U108" s="313" t="s">
        <v>40</v>
      </c>
      <c r="V108" s="311" t="s">
        <v>477</v>
      </c>
      <c r="W108" s="1217">
        <v>0.25</v>
      </c>
      <c r="X108" s="1216" t="s">
        <v>42</v>
      </c>
      <c r="Y108" s="1262" t="s">
        <v>2352</v>
      </c>
      <c r="Z108" s="1267" t="s">
        <v>2353</v>
      </c>
      <c r="AA108" s="1229" t="s">
        <v>2334</v>
      </c>
      <c r="AB108" s="319"/>
      <c r="AC108" s="1250" t="s">
        <v>71</v>
      </c>
      <c r="AD108" s="1251">
        <v>44655</v>
      </c>
      <c r="AF108" s="174"/>
      <c r="AG108" s="174"/>
      <c r="AH108" s="131"/>
      <c r="AI108" s="140"/>
    </row>
    <row r="109" spans="1:35" ht="108.5">
      <c r="A109" s="162" t="s">
        <v>465</v>
      </c>
      <c r="B109" s="311" t="s">
        <v>478</v>
      </c>
      <c r="C109" s="311" t="s">
        <v>479</v>
      </c>
      <c r="D109" s="322"/>
      <c r="E109" s="312" t="s">
        <v>96</v>
      </c>
      <c r="F109" s="312" t="s">
        <v>96</v>
      </c>
      <c r="G109" s="312" t="s">
        <v>96</v>
      </c>
      <c r="H109" s="147"/>
      <c r="I109" s="312" t="s">
        <v>96</v>
      </c>
      <c r="J109" s="312" t="s">
        <v>96</v>
      </c>
      <c r="K109" s="312" t="s">
        <v>96</v>
      </c>
      <c r="L109" s="312" t="s">
        <v>96</v>
      </c>
      <c r="M109" s="1248" t="s">
        <v>41</v>
      </c>
      <c r="N109" s="1216" t="s">
        <v>42</v>
      </c>
      <c r="O109" s="314">
        <f>8*60*2</f>
        <v>960</v>
      </c>
      <c r="P109" s="315">
        <f>O109/60</f>
        <v>16</v>
      </c>
      <c r="Q109" s="313" t="s">
        <v>209</v>
      </c>
      <c r="T109" s="324"/>
      <c r="U109" s="313" t="s">
        <v>40</v>
      </c>
      <c r="V109" s="311" t="s">
        <v>480</v>
      </c>
      <c r="W109" s="1217">
        <v>0.25</v>
      </c>
      <c r="X109" s="1216" t="s">
        <v>42</v>
      </c>
      <c r="Y109" s="1262" t="s">
        <v>2379</v>
      </c>
      <c r="Z109" s="1263" t="s">
        <v>2380</v>
      </c>
      <c r="AA109" s="1229" t="s">
        <v>2347</v>
      </c>
      <c r="AB109" s="1217"/>
      <c r="AC109" s="1250" t="s">
        <v>71</v>
      </c>
      <c r="AD109" s="1251">
        <v>44662</v>
      </c>
      <c r="AF109" s="174"/>
      <c r="AG109" s="174"/>
      <c r="AH109" s="131"/>
      <c r="AI109" s="140"/>
    </row>
    <row r="110" spans="1:35" ht="46.5">
      <c r="A110" s="162" t="s">
        <v>58</v>
      </c>
      <c r="B110" s="311" t="s">
        <v>481</v>
      </c>
      <c r="C110" s="311" t="s">
        <v>482</v>
      </c>
      <c r="D110" s="322"/>
      <c r="E110" s="312" t="s">
        <v>96</v>
      </c>
      <c r="F110" s="312" t="s">
        <v>96</v>
      </c>
      <c r="G110" s="312" t="s">
        <v>96</v>
      </c>
      <c r="H110" s="147"/>
      <c r="I110" s="312" t="s">
        <v>96</v>
      </c>
      <c r="J110" s="312" t="s">
        <v>96</v>
      </c>
      <c r="K110" s="312" t="s">
        <v>96</v>
      </c>
      <c r="L110" s="312" t="s">
        <v>96</v>
      </c>
      <c r="M110" s="107" t="s">
        <v>41</v>
      </c>
      <c r="N110" s="1216">
        <v>44774</v>
      </c>
      <c r="O110" s="325" t="s">
        <v>37</v>
      </c>
      <c r="P110" s="325" t="s">
        <v>37</v>
      </c>
      <c r="Q110" s="313" t="s">
        <v>43</v>
      </c>
      <c r="R110" s="317"/>
      <c r="S110" s="317"/>
      <c r="T110" s="324"/>
      <c r="U110" s="313" t="s">
        <v>40</v>
      </c>
      <c r="V110" s="1383" t="s">
        <v>463</v>
      </c>
      <c r="W110" s="1383"/>
      <c r="X110" s="1384"/>
      <c r="Y110" s="1383"/>
      <c r="Z110" s="1384"/>
      <c r="AA110" s="1229" t="s">
        <v>2299</v>
      </c>
      <c r="AB110" s="319" t="s">
        <v>37</v>
      </c>
      <c r="AC110" s="320"/>
      <c r="AD110" s="321"/>
      <c r="AF110" s="174"/>
      <c r="AG110" s="174"/>
      <c r="AH110" s="131"/>
      <c r="AI110" s="140"/>
    </row>
    <row r="111" spans="1:35" ht="46.5">
      <c r="A111" s="162" t="s">
        <v>465</v>
      </c>
      <c r="B111" s="311" t="s">
        <v>483</v>
      </c>
      <c r="C111" s="311" t="s">
        <v>484</v>
      </c>
      <c r="D111" s="322"/>
      <c r="E111" s="312" t="s">
        <v>96</v>
      </c>
      <c r="F111" s="312" t="s">
        <v>96</v>
      </c>
      <c r="G111" s="312" t="s">
        <v>96</v>
      </c>
      <c r="H111" s="147"/>
      <c r="I111" s="312" t="s">
        <v>96</v>
      </c>
      <c r="J111" s="312" t="s">
        <v>96</v>
      </c>
      <c r="K111" s="312" t="s">
        <v>96</v>
      </c>
      <c r="L111" s="312" t="s">
        <v>96</v>
      </c>
      <c r="M111" s="1248" t="s">
        <v>41</v>
      </c>
      <c r="N111" s="1216" t="s">
        <v>42</v>
      </c>
      <c r="O111" s="1218">
        <v>30</v>
      </c>
      <c r="P111" s="1219">
        <f>O111/60</f>
        <v>0.5</v>
      </c>
      <c r="Q111" s="313" t="s">
        <v>43</v>
      </c>
      <c r="R111" s="316" t="s">
        <v>2484</v>
      </c>
      <c r="S111" s="1356" t="s">
        <v>2485</v>
      </c>
      <c r="T111" s="324"/>
      <c r="U111" s="313" t="s">
        <v>40</v>
      </c>
      <c r="V111" s="1383" t="s">
        <v>463</v>
      </c>
      <c r="W111" s="1383"/>
      <c r="X111" s="1384"/>
      <c r="Y111" s="1383"/>
      <c r="Z111" s="1384"/>
      <c r="AA111" s="326"/>
      <c r="AB111" s="1250" t="s">
        <v>71</v>
      </c>
      <c r="AC111" s="320"/>
      <c r="AD111" s="1251">
        <v>44670</v>
      </c>
      <c r="AF111" s="174"/>
      <c r="AG111" s="174"/>
      <c r="AH111" s="131"/>
      <c r="AI111" s="140"/>
    </row>
    <row r="112" spans="1:35" ht="46.5">
      <c r="A112" s="162" t="s">
        <v>58</v>
      </c>
      <c r="B112" s="311" t="s">
        <v>485</v>
      </c>
      <c r="C112" s="1220" t="s">
        <v>2280</v>
      </c>
      <c r="D112" s="322"/>
      <c r="E112" s="312" t="s">
        <v>96</v>
      </c>
      <c r="F112" s="312" t="s">
        <v>96</v>
      </c>
      <c r="G112" s="312" t="s">
        <v>96</v>
      </c>
      <c r="H112" s="147"/>
      <c r="I112" s="312" t="s">
        <v>96</v>
      </c>
      <c r="J112" s="312" t="s">
        <v>96</v>
      </c>
      <c r="K112" s="312" t="s">
        <v>96</v>
      </c>
      <c r="L112" s="312" t="s">
        <v>96</v>
      </c>
      <c r="M112" s="107" t="s">
        <v>41</v>
      </c>
      <c r="N112" s="313" t="s">
        <v>486</v>
      </c>
      <c r="O112" s="325" t="s">
        <v>37</v>
      </c>
      <c r="P112" s="325" t="s">
        <v>37</v>
      </c>
      <c r="Q112" s="313" t="s">
        <v>43</v>
      </c>
      <c r="R112" s="317"/>
      <c r="S112" s="317"/>
      <c r="T112" s="324"/>
      <c r="U112" s="313" t="s">
        <v>40</v>
      </c>
      <c r="V112" s="1383" t="s">
        <v>463</v>
      </c>
      <c r="W112" s="1383"/>
      <c r="X112" s="1384"/>
      <c r="Y112" s="1383"/>
      <c r="Z112" s="1384"/>
      <c r="AA112" s="326"/>
      <c r="AB112" s="319" t="s">
        <v>37</v>
      </c>
      <c r="AC112" s="320"/>
      <c r="AD112" s="321"/>
      <c r="AF112" s="174"/>
      <c r="AG112" s="174"/>
      <c r="AH112" s="131"/>
      <c r="AI112" s="140"/>
    </row>
    <row r="113" spans="1:35" s="110" customFormat="1" ht="46.5">
      <c r="A113" s="162" t="s">
        <v>58</v>
      </c>
      <c r="B113" s="311" t="s">
        <v>487</v>
      </c>
      <c r="C113" s="1220" t="s">
        <v>2280</v>
      </c>
      <c r="D113" s="322"/>
      <c r="E113" s="312" t="s">
        <v>96</v>
      </c>
      <c r="F113" s="312" t="s">
        <v>96</v>
      </c>
      <c r="G113" s="312" t="s">
        <v>96</v>
      </c>
      <c r="H113" s="147"/>
      <c r="I113" s="312" t="s">
        <v>96</v>
      </c>
      <c r="J113" s="312" t="s">
        <v>96</v>
      </c>
      <c r="K113" s="312" t="s">
        <v>96</v>
      </c>
      <c r="L113" s="312" t="s">
        <v>96</v>
      </c>
      <c r="M113" s="107" t="s">
        <v>41</v>
      </c>
      <c r="N113" s="313" t="s">
        <v>486</v>
      </c>
      <c r="O113" s="325" t="s">
        <v>37</v>
      </c>
      <c r="P113" s="325" t="s">
        <v>37</v>
      </c>
      <c r="Q113" s="313" t="s">
        <v>43</v>
      </c>
      <c r="R113" s="317"/>
      <c r="S113" s="317"/>
      <c r="T113" s="324"/>
      <c r="U113" s="313" t="s">
        <v>40</v>
      </c>
      <c r="V113" s="1383" t="s">
        <v>463</v>
      </c>
      <c r="W113" s="1383"/>
      <c r="X113" s="1384"/>
      <c r="Y113" s="1383"/>
      <c r="Z113" s="1384"/>
      <c r="AA113" s="326"/>
      <c r="AB113" s="319" t="s">
        <v>37</v>
      </c>
      <c r="AC113" s="320"/>
      <c r="AD113" s="321"/>
      <c r="AE113" s="140"/>
      <c r="AF113" s="174"/>
      <c r="AG113" s="174"/>
      <c r="AH113" s="212"/>
    </row>
    <row r="114" spans="1:35" s="174" customFormat="1" ht="16" thickBot="1">
      <c r="A114" s="162"/>
      <c r="B114" s="327" t="s">
        <v>488</v>
      </c>
      <c r="C114" s="328"/>
      <c r="D114" s="329"/>
      <c r="E114" s="329"/>
      <c r="F114" s="329"/>
      <c r="G114" s="329"/>
      <c r="H114" s="329"/>
      <c r="I114" s="329"/>
      <c r="J114" s="329"/>
      <c r="K114" s="329"/>
      <c r="L114" s="329"/>
      <c r="M114" s="106"/>
      <c r="N114" s="330"/>
      <c r="O114" s="331"/>
      <c r="P114" s="331"/>
      <c r="Q114" s="332"/>
      <c r="R114" s="329"/>
      <c r="S114" s="329"/>
      <c r="T114" s="329"/>
      <c r="U114" s="329"/>
      <c r="V114" s="329"/>
      <c r="W114" s="329"/>
      <c r="X114" s="329"/>
      <c r="Y114" s="329"/>
      <c r="Z114" s="329"/>
      <c r="AA114" s="333"/>
      <c r="AB114" s="334"/>
      <c r="AC114" s="334"/>
      <c r="AD114" s="334"/>
      <c r="AE114" s="140"/>
      <c r="AH114" s="175"/>
      <c r="AI114" s="176"/>
    </row>
    <row r="115" spans="1:35" s="174" customFormat="1" ht="46.5">
      <c r="A115" s="162"/>
      <c r="B115" s="164" t="s">
        <v>489</v>
      </c>
      <c r="C115" s="269" t="s">
        <v>490</v>
      </c>
      <c r="D115" s="146" t="s">
        <v>96</v>
      </c>
      <c r="E115" s="146" t="s">
        <v>96</v>
      </c>
      <c r="F115" s="146" t="s">
        <v>96</v>
      </c>
      <c r="G115" s="146" t="s">
        <v>96</v>
      </c>
      <c r="H115" s="147"/>
      <c r="I115" s="146" t="s">
        <v>96</v>
      </c>
      <c r="J115" s="146" t="s">
        <v>96</v>
      </c>
      <c r="K115" s="146" t="s">
        <v>96</v>
      </c>
      <c r="L115" s="146" t="s">
        <v>96</v>
      </c>
      <c r="M115" s="1221" t="s">
        <v>41</v>
      </c>
      <c r="N115" s="1215" t="s">
        <v>42</v>
      </c>
      <c r="O115" s="335">
        <f>(60*11)+20</f>
        <v>680</v>
      </c>
      <c r="P115" s="273">
        <f>11+(20/60)</f>
        <v>11.333333333333334</v>
      </c>
      <c r="Q115" s="191" t="s">
        <v>209</v>
      </c>
      <c r="R115" s="149"/>
      <c r="S115" s="149"/>
      <c r="T115" s="336"/>
      <c r="U115" s="245" t="s">
        <v>40</v>
      </c>
      <c r="V115" s="131" t="s">
        <v>491</v>
      </c>
      <c r="W115" s="230">
        <v>0.5</v>
      </c>
      <c r="X115" s="337" t="s">
        <v>42</v>
      </c>
      <c r="Y115" s="274" t="s">
        <v>492</v>
      </c>
      <c r="Z115" s="230" t="s">
        <v>493</v>
      </c>
      <c r="AA115" s="1222" t="s">
        <v>498</v>
      </c>
      <c r="AB115" s="153"/>
      <c r="AC115" s="153" t="s">
        <v>71</v>
      </c>
      <c r="AD115" s="158" t="s">
        <v>92</v>
      </c>
      <c r="AE115" s="140"/>
      <c r="AH115" s="175"/>
      <c r="AI115" s="176"/>
    </row>
    <row r="116" spans="1:35" s="174" customFormat="1" ht="81" customHeight="1">
      <c r="A116" s="162" t="s">
        <v>465</v>
      </c>
      <c r="B116" s="164" t="s">
        <v>2281</v>
      </c>
      <c r="C116" s="269" t="s">
        <v>2282</v>
      </c>
      <c r="D116" s="294"/>
      <c r="E116" s="294"/>
      <c r="F116" s="294"/>
      <c r="G116" s="294"/>
      <c r="H116" s="147"/>
      <c r="I116" s="294"/>
      <c r="J116" s="294"/>
      <c r="K116" s="146" t="s">
        <v>2283</v>
      </c>
      <c r="L116" s="294"/>
      <c r="M116" s="107" t="s">
        <v>41</v>
      </c>
      <c r="N116" s="187">
        <v>44742</v>
      </c>
      <c r="O116" s="343" t="s">
        <v>37</v>
      </c>
      <c r="P116" s="343" t="s">
        <v>37</v>
      </c>
      <c r="Q116" s="191" t="s">
        <v>209</v>
      </c>
      <c r="R116" s="171"/>
      <c r="S116" s="171"/>
      <c r="T116" s="216"/>
      <c r="U116" s="191" t="s">
        <v>40</v>
      </c>
      <c r="V116" s="168" t="s">
        <v>445</v>
      </c>
      <c r="W116" s="168">
        <v>0.25</v>
      </c>
      <c r="X116" s="187">
        <v>44742</v>
      </c>
      <c r="Y116" s="1223" t="s">
        <v>445</v>
      </c>
      <c r="Z116" s="342" t="s">
        <v>445</v>
      </c>
      <c r="AA116" s="300" t="s">
        <v>2284</v>
      </c>
      <c r="AB116" s="303"/>
      <c r="AC116" s="153" t="s">
        <v>71</v>
      </c>
      <c r="AD116" s="158" t="s">
        <v>92</v>
      </c>
      <c r="AE116" s="140"/>
      <c r="AH116" s="131"/>
      <c r="AI116" s="140"/>
    </row>
    <row r="117" spans="1:35" s="174" customFormat="1" ht="87.65" customHeight="1">
      <c r="A117" s="162"/>
      <c r="B117" s="157" t="s">
        <v>494</v>
      </c>
      <c r="C117" s="157" t="s">
        <v>495</v>
      </c>
      <c r="D117" s="146" t="s">
        <v>96</v>
      </c>
      <c r="E117" s="146" t="s">
        <v>96</v>
      </c>
      <c r="F117" s="146" t="s">
        <v>96</v>
      </c>
      <c r="G117" s="146" t="s">
        <v>96</v>
      </c>
      <c r="H117" s="147"/>
      <c r="I117" s="146" t="s">
        <v>96</v>
      </c>
      <c r="J117" s="146" t="s">
        <v>96</v>
      </c>
      <c r="K117" s="146" t="s">
        <v>96</v>
      </c>
      <c r="L117" s="146" t="s">
        <v>96</v>
      </c>
      <c r="M117" s="67" t="s">
        <v>41</v>
      </c>
      <c r="N117" s="187" t="s">
        <v>42</v>
      </c>
      <c r="O117" s="335">
        <v>30</v>
      </c>
      <c r="P117" s="151">
        <v>0.5</v>
      </c>
      <c r="Q117" s="191" t="s">
        <v>43</v>
      </c>
      <c r="R117" s="338" t="s">
        <v>496</v>
      </c>
      <c r="S117" s="339" t="s">
        <v>497</v>
      </c>
      <c r="T117" s="216"/>
      <c r="U117" s="191" t="s">
        <v>51</v>
      </c>
      <c r="V117" s="155"/>
      <c r="W117" s="155"/>
      <c r="X117" s="155"/>
      <c r="Y117" s="155"/>
      <c r="Z117" s="155"/>
      <c r="AA117" s="340" t="s">
        <v>498</v>
      </c>
      <c r="AB117" s="153" t="s">
        <v>71</v>
      </c>
      <c r="AC117" s="157"/>
      <c r="AD117" s="158" t="s">
        <v>92</v>
      </c>
      <c r="AE117" s="140"/>
      <c r="AH117" s="175"/>
      <c r="AI117" s="176"/>
    </row>
    <row r="118" spans="1:35" s="174" customFormat="1" ht="77.5">
      <c r="A118" s="162"/>
      <c r="B118" s="157" t="s">
        <v>499</v>
      </c>
      <c r="C118" s="157" t="s">
        <v>500</v>
      </c>
      <c r="D118" s="279" t="s">
        <v>51</v>
      </c>
      <c r="E118" s="279" t="s">
        <v>51</v>
      </c>
      <c r="F118" s="146" t="s">
        <v>96</v>
      </c>
      <c r="G118" s="146" t="s">
        <v>96</v>
      </c>
      <c r="H118" s="147"/>
      <c r="I118" s="146" t="s">
        <v>96</v>
      </c>
      <c r="J118" s="146" t="s">
        <v>96</v>
      </c>
      <c r="K118" s="146" t="s">
        <v>501</v>
      </c>
      <c r="L118" s="146" t="s">
        <v>96</v>
      </c>
      <c r="M118" s="1221" t="s">
        <v>41</v>
      </c>
      <c r="N118" s="1215" t="s">
        <v>42</v>
      </c>
      <c r="O118" s="341">
        <v>330</v>
      </c>
      <c r="P118" s="180">
        <v>5.5</v>
      </c>
      <c r="Q118" s="191" t="s">
        <v>209</v>
      </c>
      <c r="R118" s="171"/>
      <c r="S118" s="171"/>
      <c r="T118" s="216"/>
      <c r="U118" s="191" t="s">
        <v>40</v>
      </c>
      <c r="V118" s="168" t="s">
        <v>502</v>
      </c>
      <c r="W118" s="168">
        <v>0.25</v>
      </c>
      <c r="X118" s="168" t="s">
        <v>42</v>
      </c>
      <c r="Y118" s="153" t="s">
        <v>503</v>
      </c>
      <c r="Z118" s="342" t="s">
        <v>504</v>
      </c>
      <c r="AA118" s="300" t="s">
        <v>505</v>
      </c>
      <c r="AC118" s="153" t="s">
        <v>71</v>
      </c>
      <c r="AD118" s="158" t="s">
        <v>92</v>
      </c>
      <c r="AE118" s="140"/>
      <c r="AH118" s="175"/>
      <c r="AI118" s="176"/>
    </row>
    <row r="119" spans="1:35" s="174" customFormat="1" ht="114" customHeight="1">
      <c r="A119" s="162"/>
      <c r="B119" s="157" t="s">
        <v>506</v>
      </c>
      <c r="C119" s="157" t="s">
        <v>507</v>
      </c>
      <c r="D119" s="294"/>
      <c r="E119" s="294"/>
      <c r="F119" s="294"/>
      <c r="G119" s="294"/>
      <c r="H119" s="147"/>
      <c r="I119" s="294"/>
      <c r="J119" s="294"/>
      <c r="K119" s="146" t="s">
        <v>508</v>
      </c>
      <c r="L119" s="294"/>
      <c r="M119" s="1221" t="s">
        <v>41</v>
      </c>
      <c r="N119" s="1215" t="s">
        <v>42</v>
      </c>
      <c r="O119" s="343">
        <v>155</v>
      </c>
      <c r="P119" s="180">
        <f>155/60</f>
        <v>2.5833333333333335</v>
      </c>
      <c r="Q119" s="191" t="s">
        <v>209</v>
      </c>
      <c r="R119" s="171"/>
      <c r="S119" s="171"/>
      <c r="T119" s="216"/>
      <c r="U119" s="191" t="s">
        <v>40</v>
      </c>
      <c r="V119" s="168" t="s">
        <v>502</v>
      </c>
      <c r="W119" s="168">
        <v>0.25</v>
      </c>
      <c r="X119" s="168" t="s">
        <v>42</v>
      </c>
      <c r="Y119" s="153" t="s">
        <v>503</v>
      </c>
      <c r="Z119" s="342" t="s">
        <v>504</v>
      </c>
      <c r="AA119" s="300" t="s">
        <v>509</v>
      </c>
      <c r="AB119" s="303"/>
      <c r="AC119" s="153" t="s">
        <v>71</v>
      </c>
      <c r="AD119" s="158" t="s">
        <v>92</v>
      </c>
      <c r="AE119" s="140"/>
      <c r="AH119" s="175"/>
      <c r="AI119" s="176"/>
    </row>
    <row r="120" spans="1:35" s="174" customFormat="1" ht="114" customHeight="1">
      <c r="A120" s="162"/>
      <c r="B120" s="157" t="s">
        <v>510</v>
      </c>
      <c r="C120" s="164" t="s">
        <v>511</v>
      </c>
      <c r="D120" s="146" t="s">
        <v>96</v>
      </c>
      <c r="E120" s="146" t="s">
        <v>96</v>
      </c>
      <c r="F120" s="146" t="s">
        <v>96</v>
      </c>
      <c r="G120" s="146" t="s">
        <v>96</v>
      </c>
      <c r="H120" s="147"/>
      <c r="I120" s="146" t="s">
        <v>96</v>
      </c>
      <c r="J120" s="146" t="s">
        <v>96</v>
      </c>
      <c r="K120" s="146" t="s">
        <v>96</v>
      </c>
      <c r="L120" s="146" t="s">
        <v>96</v>
      </c>
      <c r="M120" s="67" t="s">
        <v>41</v>
      </c>
      <c r="N120" s="187" t="s">
        <v>42</v>
      </c>
      <c r="O120" s="341">
        <v>30</v>
      </c>
      <c r="P120" s="180">
        <v>0.5</v>
      </c>
      <c r="Q120" s="191" t="s">
        <v>43</v>
      </c>
      <c r="R120" s="338" t="s">
        <v>512</v>
      </c>
      <c r="S120" s="344" t="s">
        <v>513</v>
      </c>
      <c r="T120" s="181"/>
      <c r="U120" s="191" t="s">
        <v>120</v>
      </c>
      <c r="V120" s="1382"/>
      <c r="W120" s="1382"/>
      <c r="X120" s="1382"/>
      <c r="Y120" s="1382"/>
      <c r="Z120" s="1382"/>
      <c r="AA120" s="300" t="s">
        <v>514</v>
      </c>
      <c r="AB120" s="153" t="s">
        <v>71</v>
      </c>
      <c r="AC120" s="164"/>
      <c r="AD120" s="158" t="s">
        <v>92</v>
      </c>
      <c r="AE120" s="140"/>
      <c r="AH120" s="175"/>
      <c r="AI120" s="176"/>
    </row>
    <row r="121" spans="1:35" s="174" customFormat="1" ht="62.15" customHeight="1">
      <c r="A121" s="162" t="s">
        <v>465</v>
      </c>
      <c r="B121" s="140" t="s">
        <v>515</v>
      </c>
      <c r="C121" s="1224" t="s">
        <v>2285</v>
      </c>
      <c r="D121" s="146" t="s">
        <v>96</v>
      </c>
      <c r="E121" s="146" t="s">
        <v>96</v>
      </c>
      <c r="F121" s="146" t="s">
        <v>96</v>
      </c>
      <c r="G121" s="146" t="s">
        <v>96</v>
      </c>
      <c r="H121" s="147"/>
      <c r="I121" s="146" t="s">
        <v>96</v>
      </c>
      <c r="J121" s="146" t="s">
        <v>96</v>
      </c>
      <c r="K121" s="146" t="s">
        <v>96</v>
      </c>
      <c r="L121" s="146" t="s">
        <v>96</v>
      </c>
      <c r="M121" s="87" t="s">
        <v>41</v>
      </c>
      <c r="N121" s="1215">
        <v>44834</v>
      </c>
      <c r="O121" s="1225">
        <v>60</v>
      </c>
      <c r="P121" s="1226">
        <f>O121/60</f>
        <v>1</v>
      </c>
      <c r="Q121" s="191" t="s">
        <v>43</v>
      </c>
      <c r="R121" s="345" t="s">
        <v>37</v>
      </c>
      <c r="S121" s="345" t="s">
        <v>445</v>
      </c>
      <c r="T121" s="216"/>
      <c r="U121" s="194"/>
      <c r="V121" s="194"/>
      <c r="W121" s="194"/>
      <c r="X121" s="194"/>
      <c r="Y121" s="194"/>
      <c r="Z121" s="194"/>
      <c r="AA121" s="1227" t="s">
        <v>2286</v>
      </c>
      <c r="AB121" s="345" t="s">
        <v>37</v>
      </c>
      <c r="AC121" s="164"/>
      <c r="AD121" s="158"/>
      <c r="AE121" s="140"/>
      <c r="AH121" s="175"/>
      <c r="AI121" s="176"/>
    </row>
    <row r="122" spans="1:35" s="280" customFormat="1">
      <c r="A122" s="162"/>
      <c r="B122" s="164" t="s">
        <v>518</v>
      </c>
      <c r="C122" s="164" t="s">
        <v>519</v>
      </c>
      <c r="D122" s="301" t="s">
        <v>51</v>
      </c>
      <c r="E122" s="301" t="s">
        <v>51</v>
      </c>
      <c r="F122" s="301" t="s">
        <v>51</v>
      </c>
      <c r="G122" s="301" t="s">
        <v>51</v>
      </c>
      <c r="H122" s="147"/>
      <c r="I122" s="301" t="s">
        <v>51</v>
      </c>
      <c r="J122" s="301" t="s">
        <v>51</v>
      </c>
      <c r="K122" s="301" t="s">
        <v>51</v>
      </c>
      <c r="L122" s="301" t="s">
        <v>51</v>
      </c>
      <c r="M122" s="67" t="s">
        <v>41</v>
      </c>
      <c r="N122" s="187" t="s">
        <v>520</v>
      </c>
      <c r="O122" s="341">
        <f>60*6</f>
        <v>360</v>
      </c>
      <c r="P122" s="180">
        <v>6</v>
      </c>
      <c r="Q122" s="191" t="s">
        <v>521</v>
      </c>
      <c r="R122" s="217"/>
      <c r="S122" s="217"/>
      <c r="T122" s="236"/>
      <c r="U122" s="181" t="s">
        <v>120</v>
      </c>
      <c r="V122" s="155"/>
      <c r="W122" s="155"/>
      <c r="X122" s="155"/>
      <c r="Y122" s="155"/>
      <c r="Z122" s="155"/>
      <c r="AA122" s="300" t="s">
        <v>522</v>
      </c>
      <c r="AB122" s="153" t="s">
        <v>71</v>
      </c>
      <c r="AC122" s="164"/>
      <c r="AD122" s="158" t="s">
        <v>92</v>
      </c>
      <c r="AE122" s="140"/>
      <c r="AF122" s="174"/>
    </row>
    <row r="123" spans="1:35" s="110" customFormat="1" ht="38.15" customHeight="1" thickBot="1">
      <c r="A123" s="162"/>
      <c r="B123" s="157" t="s">
        <v>347</v>
      </c>
      <c r="C123" s="145" t="s">
        <v>348</v>
      </c>
      <c r="D123" s="147"/>
      <c r="E123" s="147"/>
      <c r="F123" s="147"/>
      <c r="G123" s="147"/>
      <c r="H123" s="147"/>
      <c r="I123" s="147"/>
      <c r="J123" s="147"/>
      <c r="K123" s="147"/>
      <c r="L123" s="279" t="s">
        <v>51</v>
      </c>
      <c r="M123" s="61" t="s">
        <v>41</v>
      </c>
      <c r="N123" s="187" t="s">
        <v>42</v>
      </c>
      <c r="O123" s="150">
        <f>+P123*60</f>
        <v>420</v>
      </c>
      <c r="P123" s="151">
        <v>7</v>
      </c>
      <c r="Q123" s="152" t="s">
        <v>329</v>
      </c>
      <c r="R123" s="194"/>
      <c r="S123" s="194"/>
      <c r="T123" s="216"/>
      <c r="U123" s="154" t="s">
        <v>40</v>
      </c>
      <c r="V123" s="154" t="s">
        <v>349</v>
      </c>
      <c r="W123" s="154">
        <f>30/60</f>
        <v>0.5</v>
      </c>
      <c r="X123" s="187" t="s">
        <v>42</v>
      </c>
      <c r="Y123" s="954" t="s">
        <v>350</v>
      </c>
      <c r="Z123" s="154" t="s">
        <v>351</v>
      </c>
      <c r="AA123" s="281" t="s">
        <v>523</v>
      </c>
      <c r="AB123" s="1165" t="s">
        <v>71</v>
      </c>
      <c r="AC123" s="154"/>
      <c r="AD123" s="158" t="s">
        <v>92</v>
      </c>
      <c r="AE123" s="140"/>
      <c r="AF123" s="174"/>
      <c r="AG123" s="174"/>
      <c r="AH123" s="212"/>
    </row>
    <row r="124" spans="1:35" s="174" customFormat="1" ht="50.9" customHeight="1" thickBot="1">
      <c r="A124" s="162"/>
      <c r="B124" s="262" t="s">
        <v>524</v>
      </c>
      <c r="C124" s="263"/>
      <c r="D124" s="264"/>
      <c r="E124" s="264"/>
      <c r="F124" s="264"/>
      <c r="G124" s="264"/>
      <c r="H124" s="264"/>
      <c r="I124" s="264"/>
      <c r="J124" s="264"/>
      <c r="K124" s="264"/>
      <c r="L124" s="264"/>
      <c r="M124" s="32"/>
      <c r="N124" s="284"/>
      <c r="O124" s="265"/>
      <c r="P124" s="265"/>
      <c r="Q124" s="266"/>
      <c r="R124" s="264"/>
      <c r="S124" s="264"/>
      <c r="T124" s="264"/>
      <c r="U124" s="264"/>
      <c r="V124" s="264"/>
      <c r="W124" s="264"/>
      <c r="X124" s="264"/>
      <c r="Y124" s="264"/>
      <c r="Z124" s="264"/>
      <c r="AA124" s="267"/>
      <c r="AB124" s="268"/>
      <c r="AC124" s="268"/>
      <c r="AD124" s="268"/>
      <c r="AE124" s="140"/>
      <c r="AH124" s="175"/>
      <c r="AI124" s="176"/>
    </row>
    <row r="125" spans="1:35" s="174" customFormat="1" ht="46.5">
      <c r="A125" s="162"/>
      <c r="B125" s="164"/>
      <c r="C125" s="269" t="s">
        <v>525</v>
      </c>
      <c r="D125" s="271"/>
      <c r="E125" s="271"/>
      <c r="F125" s="271"/>
      <c r="G125" s="271"/>
      <c r="H125" s="271"/>
      <c r="I125" s="271"/>
      <c r="J125" s="271"/>
      <c r="K125" s="271"/>
      <c r="L125" s="271"/>
      <c r="M125" s="63" t="s">
        <v>41</v>
      </c>
      <c r="N125" s="245" t="s">
        <v>42</v>
      </c>
      <c r="O125" s="346">
        <f>P125*60</f>
        <v>960</v>
      </c>
      <c r="P125" s="347">
        <v>16</v>
      </c>
      <c r="Q125" s="191" t="s">
        <v>87</v>
      </c>
      <c r="R125" s="217"/>
      <c r="S125" s="217"/>
      <c r="T125" s="236"/>
      <c r="U125" s="191" t="s">
        <v>51</v>
      </c>
      <c r="V125" s="155"/>
      <c r="W125" s="155"/>
      <c r="X125" s="155"/>
      <c r="Y125" s="155"/>
      <c r="Z125" s="155"/>
      <c r="AA125" s="348" t="s">
        <v>526</v>
      </c>
      <c r="AB125" s="181"/>
      <c r="AC125" s="181"/>
      <c r="AD125" s="253"/>
      <c r="AE125" s="140"/>
      <c r="AH125" s="131"/>
      <c r="AI125" s="140"/>
    </row>
    <row r="126" spans="1:35" s="174" customFormat="1" ht="31">
      <c r="A126" s="162"/>
      <c r="B126" s="349"/>
      <c r="C126" s="350" t="s">
        <v>527</v>
      </c>
      <c r="D126" s="147"/>
      <c r="E126" s="147"/>
      <c r="F126" s="147"/>
      <c r="G126" s="147"/>
      <c r="H126" s="147"/>
      <c r="I126" s="147"/>
      <c r="J126" s="147"/>
      <c r="K126" s="147"/>
      <c r="L126" s="147"/>
      <c r="M126" s="61" t="s">
        <v>41</v>
      </c>
      <c r="N126" s="191" t="s">
        <v>42</v>
      </c>
      <c r="O126" s="351">
        <f>P126*60</f>
        <v>330</v>
      </c>
      <c r="P126" s="244">
        <v>5.5</v>
      </c>
      <c r="Q126" s="191" t="s">
        <v>209</v>
      </c>
      <c r="R126" s="217"/>
      <c r="S126" s="217"/>
      <c r="T126" s="236"/>
      <c r="U126" s="191" t="s">
        <v>51</v>
      </c>
      <c r="V126" s="155"/>
      <c r="W126" s="155"/>
      <c r="X126" s="155"/>
      <c r="Y126" s="155"/>
      <c r="Z126" s="155"/>
      <c r="AA126" s="340"/>
      <c r="AB126" s="181"/>
      <c r="AC126" s="181"/>
      <c r="AD126" s="253"/>
      <c r="AE126" s="140"/>
      <c r="AH126" s="131"/>
      <c r="AI126" s="140"/>
    </row>
    <row r="127" spans="1:35" s="141" customFormat="1" ht="30" customHeight="1">
      <c r="A127" s="162"/>
      <c r="B127" s="140"/>
      <c r="C127" s="140" t="s">
        <v>528</v>
      </c>
      <c r="D127" s="200"/>
      <c r="E127" s="200"/>
      <c r="F127" s="200"/>
      <c r="G127" s="200"/>
      <c r="H127" s="200"/>
      <c r="I127" s="200"/>
      <c r="J127" s="200"/>
      <c r="K127" s="200"/>
      <c r="L127" s="200"/>
      <c r="M127" s="61" t="s">
        <v>41</v>
      </c>
      <c r="N127" s="191" t="s">
        <v>42</v>
      </c>
      <c r="O127" s="351">
        <v>120</v>
      </c>
      <c r="P127" s="244">
        <v>2</v>
      </c>
      <c r="Q127" s="191" t="s">
        <v>87</v>
      </c>
      <c r="R127" s="217"/>
      <c r="S127" s="217"/>
      <c r="T127" s="236"/>
      <c r="U127" s="191" t="s">
        <v>51</v>
      </c>
      <c r="V127" s="155"/>
      <c r="W127" s="155"/>
      <c r="X127" s="155"/>
      <c r="Y127" s="155"/>
      <c r="Z127" s="155"/>
      <c r="AA127" s="300" t="s">
        <v>529</v>
      </c>
      <c r="AB127" s="181"/>
      <c r="AC127" s="181"/>
      <c r="AD127" s="253"/>
      <c r="AE127" s="140"/>
      <c r="AH127" s="353"/>
      <c r="AI127" s="354"/>
    </row>
    <row r="128" spans="1:35" s="141" customFormat="1">
      <c r="A128" s="162"/>
      <c r="B128" s="164"/>
      <c r="C128" s="164"/>
      <c r="D128" s="168"/>
      <c r="E128" s="168"/>
      <c r="F128" s="168"/>
      <c r="G128" s="168"/>
      <c r="H128" s="168"/>
      <c r="I128" s="168"/>
      <c r="J128" s="168"/>
      <c r="K128" s="168"/>
      <c r="L128" s="168"/>
      <c r="M128" s="65"/>
      <c r="N128" s="191"/>
      <c r="O128" s="352"/>
      <c r="P128" s="191"/>
      <c r="Q128" s="191"/>
      <c r="R128" s="191"/>
      <c r="S128" s="191"/>
      <c r="T128" s="191"/>
      <c r="U128" s="191"/>
      <c r="V128" s="191"/>
      <c r="W128" s="191"/>
      <c r="X128" s="191"/>
      <c r="Y128" s="191"/>
      <c r="Z128" s="191"/>
      <c r="AA128" s="300"/>
      <c r="AB128" s="300"/>
      <c r="AC128" s="300"/>
      <c r="AD128" s="253"/>
      <c r="AE128" s="140"/>
    </row>
    <row r="129" spans="1:35" s="141" customFormat="1" ht="30" customHeight="1">
      <c r="A129" s="355" t="s">
        <v>530</v>
      </c>
      <c r="B129" s="356"/>
      <c r="C129" s="110"/>
      <c r="D129" s="131"/>
      <c r="E129" s="131"/>
      <c r="F129" s="131"/>
      <c r="G129" s="131"/>
      <c r="H129" s="131"/>
      <c r="I129" s="131"/>
      <c r="J129" s="131"/>
      <c r="K129" s="131"/>
      <c r="L129" s="131"/>
      <c r="M129" s="33"/>
      <c r="N129" s="228"/>
      <c r="O129" s="256"/>
      <c r="P129" s="228"/>
      <c r="Q129" s="131"/>
      <c r="R129" s="174"/>
      <c r="S129" s="174"/>
      <c r="T129" s="174"/>
      <c r="U129" s="174"/>
      <c r="V129" s="174"/>
      <c r="W129" s="174"/>
      <c r="X129" s="174"/>
      <c r="Y129" s="174"/>
      <c r="Z129" s="131"/>
      <c r="AA129" s="140"/>
      <c r="AB129" s="140"/>
      <c r="AC129" s="140"/>
      <c r="AD129" s="233"/>
      <c r="AE129" s="140"/>
    </row>
    <row r="130" spans="1:35" s="141" customFormat="1" ht="37.5" customHeight="1">
      <c r="A130" s="56" t="s">
        <v>41</v>
      </c>
      <c r="B130" s="357" t="s">
        <v>531</v>
      </c>
      <c r="C130" s="358"/>
      <c r="D130" s="131"/>
      <c r="E130" s="131"/>
      <c r="F130" s="131"/>
      <c r="G130" s="131"/>
      <c r="H130" s="131"/>
      <c r="I130" s="131"/>
      <c r="J130" s="131"/>
      <c r="K130" s="131"/>
      <c r="L130" s="131"/>
      <c r="M130" s="33"/>
      <c r="N130" s="228"/>
      <c r="O130" s="228"/>
      <c r="P130" s="256"/>
      <c r="Q130" s="131"/>
      <c r="R130" s="174"/>
      <c r="S130" s="174"/>
      <c r="T130" s="174"/>
      <c r="U130" s="174"/>
      <c r="V130" s="174"/>
      <c r="W130" s="174"/>
      <c r="X130" s="174"/>
      <c r="Y130" s="174"/>
      <c r="Z130" s="131"/>
      <c r="AA130" s="140"/>
      <c r="AB130" s="140"/>
      <c r="AC130" s="140"/>
      <c r="AD130" s="233"/>
      <c r="AE130" s="140"/>
    </row>
    <row r="131" spans="1:35" s="141" customFormat="1" ht="30" customHeight="1">
      <c r="A131" s="57" t="s">
        <v>41</v>
      </c>
      <c r="B131" s="357" t="s">
        <v>532</v>
      </c>
      <c r="C131" s="358"/>
      <c r="D131" s="131"/>
      <c r="E131" s="131"/>
      <c r="F131" s="131"/>
      <c r="G131" s="131"/>
      <c r="H131" s="131"/>
      <c r="I131" s="131"/>
      <c r="J131" s="131"/>
      <c r="K131" s="131"/>
      <c r="L131" s="131"/>
      <c r="M131" s="33"/>
      <c r="N131" s="228"/>
      <c r="O131" s="228"/>
      <c r="P131" s="256"/>
      <c r="Q131" s="131"/>
      <c r="R131" s="174"/>
      <c r="S131" s="174"/>
      <c r="T131" s="174"/>
      <c r="U131" s="174"/>
      <c r="V131" s="174"/>
      <c r="W131" s="174"/>
      <c r="X131" s="174"/>
      <c r="Y131" s="174"/>
      <c r="Z131" s="131"/>
      <c r="AA131" s="140"/>
      <c r="AB131" s="140"/>
      <c r="AC131" s="140"/>
      <c r="AD131" s="233"/>
      <c r="AE131" s="140"/>
    </row>
    <row r="132" spans="1:35" s="141" customFormat="1" ht="30" customHeight="1">
      <c r="A132" s="58" t="s">
        <v>41</v>
      </c>
      <c r="B132" s="357" t="s">
        <v>533</v>
      </c>
      <c r="C132" s="358"/>
      <c r="D132" s="131"/>
      <c r="E132" s="131"/>
      <c r="F132" s="131"/>
      <c r="G132" s="131"/>
      <c r="H132" s="131"/>
      <c r="I132" s="131"/>
      <c r="J132" s="131"/>
      <c r="K132" s="131"/>
      <c r="L132" s="131"/>
      <c r="M132" s="33"/>
      <c r="N132" s="228"/>
      <c r="O132" s="228"/>
      <c r="P132" s="256"/>
      <c r="Q132" s="131"/>
      <c r="R132" s="174"/>
      <c r="S132" s="174"/>
      <c r="T132" s="174"/>
      <c r="U132" s="174"/>
      <c r="V132" s="174"/>
      <c r="W132" s="174"/>
      <c r="X132" s="174"/>
      <c r="Y132" s="174"/>
      <c r="Z132" s="131"/>
      <c r="AA132" s="140"/>
      <c r="AB132" s="140"/>
      <c r="AC132" s="140"/>
      <c r="AD132" s="233"/>
      <c r="AE132" s="140"/>
    </row>
    <row r="133" spans="1:35" s="141" customFormat="1" ht="30" customHeight="1">
      <c r="A133" s="52" t="s">
        <v>41</v>
      </c>
      <c r="B133" s="357" t="s">
        <v>534</v>
      </c>
      <c r="C133" s="359"/>
      <c r="D133" s="131"/>
      <c r="E133" s="131"/>
      <c r="F133" s="131"/>
      <c r="G133" s="131"/>
      <c r="H133" s="131"/>
      <c r="I133" s="131"/>
      <c r="J133" s="131"/>
      <c r="K133" s="131"/>
      <c r="L133" s="131"/>
      <c r="M133" s="33"/>
      <c r="N133" s="228"/>
      <c r="O133" s="256"/>
      <c r="P133" s="228"/>
      <c r="Q133" s="131"/>
      <c r="R133" s="174"/>
      <c r="S133" s="174"/>
      <c r="T133" s="174"/>
      <c r="U133" s="174"/>
      <c r="V133" s="174"/>
      <c r="W133" s="174"/>
      <c r="X133" s="174"/>
      <c r="Y133" s="174"/>
      <c r="Z133" s="131"/>
      <c r="AA133" s="140"/>
      <c r="AB133" s="140"/>
      <c r="AC133" s="140"/>
      <c r="AD133" s="233"/>
      <c r="AE133" s="140"/>
    </row>
    <row r="134" spans="1:35" s="141" customFormat="1" ht="36" customHeight="1" thickBot="1">
      <c r="A134" s="255"/>
      <c r="B134" s="357"/>
      <c r="C134" s="174"/>
      <c r="D134" s="360"/>
      <c r="E134" s="360"/>
      <c r="F134" s="360"/>
      <c r="G134" s="360"/>
      <c r="H134" s="360"/>
      <c r="I134" s="360"/>
      <c r="J134" s="360"/>
      <c r="K134" s="360"/>
      <c r="L134" s="360"/>
      <c r="M134" s="33"/>
      <c r="N134" s="228"/>
      <c r="O134" s="256"/>
      <c r="P134" s="228"/>
      <c r="Q134" s="131"/>
      <c r="R134" s="174"/>
      <c r="S134" s="174"/>
      <c r="T134" s="174"/>
      <c r="U134" s="174"/>
      <c r="V134" s="174"/>
      <c r="W134" s="174"/>
      <c r="X134" s="174"/>
      <c r="Y134" s="174"/>
      <c r="Z134" s="131"/>
      <c r="AA134" s="140"/>
      <c r="AB134" s="140"/>
      <c r="AC134" s="140"/>
      <c r="AD134" s="233"/>
      <c r="AE134" s="140"/>
    </row>
    <row r="135" spans="1:35" s="141" customFormat="1" ht="70.75" customHeight="1">
      <c r="A135" s="1385" t="s">
        <v>535</v>
      </c>
      <c r="B135" s="1386"/>
      <c r="C135" s="1387" t="s">
        <v>2530</v>
      </c>
      <c r="D135" s="1387"/>
      <c r="E135" s="1387"/>
      <c r="F135" s="1387"/>
      <c r="G135" s="1387"/>
      <c r="H135" s="1387"/>
      <c r="I135" s="1387"/>
      <c r="J135" s="1387"/>
      <c r="K135" s="1387"/>
      <c r="L135" s="1388"/>
      <c r="M135" s="33"/>
      <c r="N135" s="228"/>
      <c r="O135" s="256"/>
      <c r="P135" s="228"/>
      <c r="Q135" s="131"/>
      <c r="R135" s="174"/>
      <c r="S135" s="174"/>
      <c r="T135" s="174"/>
      <c r="U135" s="174"/>
      <c r="V135" s="174"/>
      <c r="W135" s="174"/>
      <c r="X135" s="174"/>
      <c r="Y135" s="174"/>
      <c r="Z135" s="131"/>
      <c r="AA135" s="140"/>
      <c r="AB135" s="140"/>
      <c r="AC135" s="140"/>
      <c r="AD135" s="233"/>
      <c r="AE135" s="140"/>
    </row>
    <row r="136" spans="1:35" s="141" customFormat="1" ht="32.4" customHeight="1">
      <c r="A136" s="1389" t="s">
        <v>537</v>
      </c>
      <c r="B136" s="1390"/>
      <c r="C136" s="1391" t="s">
        <v>538</v>
      </c>
      <c r="D136" s="1391"/>
      <c r="E136" s="1391"/>
      <c r="F136" s="1391"/>
      <c r="G136" s="1391"/>
      <c r="H136" s="1391"/>
      <c r="I136" s="1391"/>
      <c r="J136" s="1391"/>
      <c r="K136" s="1391"/>
      <c r="L136" s="1392"/>
      <c r="M136" s="33"/>
      <c r="N136" s="228"/>
      <c r="O136" s="256"/>
      <c r="P136" s="228"/>
      <c r="Q136" s="131"/>
      <c r="R136" s="174"/>
      <c r="S136" s="174"/>
      <c r="T136" s="174"/>
      <c r="U136" s="174"/>
      <c r="V136" s="174"/>
      <c r="W136" s="174"/>
      <c r="X136" s="174"/>
      <c r="Y136" s="174"/>
      <c r="Z136" s="131"/>
      <c r="AA136" s="140"/>
      <c r="AB136" s="140"/>
      <c r="AC136" s="140"/>
      <c r="AD136" s="233"/>
      <c r="AE136" s="140"/>
    </row>
    <row r="137" spans="1:35" ht="30" customHeight="1" thickBot="1">
      <c r="A137" s="1378" t="s">
        <v>539</v>
      </c>
      <c r="B137" s="1379"/>
      <c r="C137" s="1380" t="s">
        <v>540</v>
      </c>
      <c r="D137" s="1380"/>
      <c r="E137" s="1380"/>
      <c r="F137" s="1380"/>
      <c r="G137" s="1380"/>
      <c r="H137" s="1380"/>
      <c r="I137" s="1380"/>
      <c r="J137" s="1380"/>
      <c r="K137" s="1380"/>
      <c r="L137" s="1381"/>
      <c r="N137" s="228"/>
      <c r="O137" s="256"/>
      <c r="P137" s="228"/>
      <c r="R137" s="174"/>
      <c r="S137" s="174"/>
      <c r="T137" s="174"/>
      <c r="U137" s="174"/>
      <c r="V137" s="174"/>
      <c r="W137" s="174"/>
      <c r="X137" s="174"/>
      <c r="Y137" s="174"/>
    </row>
    <row r="138" spans="1:35" ht="30" customHeight="1">
      <c r="A138" s="174"/>
      <c r="C138" s="140"/>
      <c r="N138" s="228"/>
      <c r="O138" s="256"/>
      <c r="P138" s="228"/>
      <c r="R138" s="174"/>
      <c r="S138" s="174"/>
      <c r="T138" s="174"/>
      <c r="U138" s="174"/>
      <c r="V138" s="174"/>
      <c r="W138" s="174"/>
      <c r="X138" s="174"/>
      <c r="Y138" s="174"/>
    </row>
    <row r="139" spans="1:35" ht="30" customHeight="1">
      <c r="A139" s="174"/>
      <c r="C139" s="140"/>
      <c r="N139" s="228"/>
      <c r="O139" s="256"/>
      <c r="P139" s="228"/>
      <c r="R139" s="174"/>
      <c r="S139" s="174"/>
      <c r="T139" s="174"/>
      <c r="U139" s="174"/>
      <c r="V139" s="174"/>
      <c r="W139" s="174"/>
      <c r="X139" s="174"/>
      <c r="Y139" s="174"/>
    </row>
    <row r="140" spans="1:35" ht="30" customHeight="1">
      <c r="A140" s="174"/>
      <c r="C140" s="140"/>
      <c r="L140" s="361"/>
      <c r="N140" s="228"/>
      <c r="O140" s="256"/>
      <c r="P140" s="228"/>
      <c r="R140" s="174"/>
      <c r="S140" s="174"/>
      <c r="T140" s="174"/>
      <c r="U140" s="174"/>
      <c r="V140" s="174"/>
      <c r="W140" s="174"/>
      <c r="X140" s="174"/>
      <c r="Y140" s="174"/>
    </row>
    <row r="141" spans="1:35" ht="30" customHeight="1">
      <c r="A141" s="174"/>
      <c r="C141" s="140"/>
      <c r="N141" s="228"/>
      <c r="O141" s="256"/>
      <c r="P141" s="228"/>
      <c r="R141" s="174"/>
      <c r="S141" s="174"/>
      <c r="T141" s="174"/>
      <c r="U141" s="174"/>
      <c r="V141" s="174"/>
      <c r="W141" s="174"/>
      <c r="X141" s="174"/>
      <c r="Y141" s="174"/>
    </row>
    <row r="142" spans="1:35" s="140" customFormat="1" ht="30" customHeight="1">
      <c r="A142" s="174"/>
      <c r="D142" s="131"/>
      <c r="E142" s="131"/>
      <c r="F142" s="131"/>
      <c r="G142" s="131"/>
      <c r="H142" s="131"/>
      <c r="I142" s="131"/>
      <c r="J142" s="131"/>
      <c r="K142" s="131"/>
      <c r="L142" s="131"/>
      <c r="M142" s="33"/>
      <c r="N142" s="228"/>
      <c r="O142" s="256"/>
      <c r="P142" s="228"/>
      <c r="Q142" s="131"/>
      <c r="R142" s="174"/>
      <c r="S142" s="174"/>
      <c r="T142" s="174"/>
      <c r="U142" s="174"/>
      <c r="V142" s="174"/>
      <c r="W142" s="174"/>
      <c r="X142" s="174"/>
      <c r="Y142" s="174"/>
      <c r="Z142" s="131"/>
      <c r="AD142" s="233"/>
      <c r="AF142" s="304"/>
      <c r="AG142" s="304"/>
      <c r="AH142" s="304"/>
      <c r="AI142" s="304"/>
    </row>
    <row r="143" spans="1:35" s="140" customFormat="1" ht="30" customHeight="1">
      <c r="A143" s="174"/>
      <c r="C143" s="174"/>
      <c r="D143" s="131"/>
      <c r="E143" s="131"/>
      <c r="F143" s="131"/>
      <c r="G143" s="131"/>
      <c r="H143" s="131"/>
      <c r="I143" s="131"/>
      <c r="J143" s="131"/>
      <c r="K143" s="131"/>
      <c r="L143" s="131"/>
      <c r="M143" s="33"/>
      <c r="N143" s="131"/>
      <c r="O143" s="228"/>
      <c r="P143" s="256"/>
      <c r="Q143" s="131"/>
      <c r="R143" s="131"/>
      <c r="S143" s="131"/>
      <c r="T143" s="131"/>
      <c r="U143" s="131"/>
      <c r="V143" s="131"/>
      <c r="W143" s="131"/>
      <c r="X143" s="131"/>
      <c r="Y143" s="131"/>
      <c r="Z143" s="131"/>
      <c r="AD143" s="233"/>
      <c r="AF143" s="304"/>
      <c r="AG143" s="304"/>
      <c r="AH143" s="304"/>
      <c r="AI143" s="304"/>
    </row>
    <row r="144" spans="1:35">
      <c r="A144" s="174"/>
    </row>
  </sheetData>
  <mergeCells count="69">
    <mergeCell ref="V51:Z51"/>
    <mergeCell ref="V44:Z44"/>
    <mergeCell ref="H35:K35"/>
    <mergeCell ref="V69:Z69"/>
    <mergeCell ref="V70:Z70"/>
    <mergeCell ref="V58:Z58"/>
    <mergeCell ref="V59:Z59"/>
    <mergeCell ref="V61:Z61"/>
    <mergeCell ref="V52:Z52"/>
    <mergeCell ref="V49:Z49"/>
    <mergeCell ref="V50:Z50"/>
    <mergeCell ref="V53:Z53"/>
    <mergeCell ref="A135:B135"/>
    <mergeCell ref="C135:L135"/>
    <mergeCell ref="V82:Z82"/>
    <mergeCell ref="A136:B136"/>
    <mergeCell ref="C136:L136"/>
    <mergeCell ref="V86:Z86"/>
    <mergeCell ref="V83:Z83"/>
    <mergeCell ref="V84:Z84"/>
    <mergeCell ref="V85:Z85"/>
    <mergeCell ref="B104:L104"/>
    <mergeCell ref="V105:Z105"/>
    <mergeCell ref="V106:Z106"/>
    <mergeCell ref="V107:Z107"/>
    <mergeCell ref="V110:Z110"/>
    <mergeCell ref="A137:B137"/>
    <mergeCell ref="C137:L137"/>
    <mergeCell ref="V120:Z120"/>
    <mergeCell ref="V87:Z87"/>
    <mergeCell ref="V89:Z89"/>
    <mergeCell ref="V96:Z96"/>
    <mergeCell ref="V92:Z92"/>
    <mergeCell ref="V94:Z94"/>
    <mergeCell ref="V95:Z95"/>
    <mergeCell ref="V90:Z90"/>
    <mergeCell ref="V91:Z91"/>
    <mergeCell ref="V99:Z99"/>
    <mergeCell ref="V100:Z100"/>
    <mergeCell ref="V111:Z111"/>
    <mergeCell ref="V112:Z112"/>
    <mergeCell ref="V113:Z113"/>
    <mergeCell ref="AD3:AF3"/>
    <mergeCell ref="V6:Z6"/>
    <mergeCell ref="V27:Z27"/>
    <mergeCell ref="V10:Z10"/>
    <mergeCell ref="V11:Z11"/>
    <mergeCell ref="V12:Z12"/>
    <mergeCell ref="V14:Z14"/>
    <mergeCell ref="V15:Z15"/>
    <mergeCell ref="V18:Z18"/>
    <mergeCell ref="V19:Z19"/>
    <mergeCell ref="V20:Z20"/>
    <mergeCell ref="V22:Z22"/>
    <mergeCell ref="V24:Z24"/>
    <mergeCell ref="V26:Z26"/>
    <mergeCell ref="V9:Z9"/>
    <mergeCell ref="V8:Z8"/>
    <mergeCell ref="B1:AA1"/>
    <mergeCell ref="D3:L3"/>
    <mergeCell ref="M3:T3"/>
    <mergeCell ref="V29:Z29"/>
    <mergeCell ref="V30:Z30"/>
    <mergeCell ref="V31:Z31"/>
    <mergeCell ref="V32:Z32"/>
    <mergeCell ref="V41:Z41"/>
    <mergeCell ref="V34:Z34"/>
    <mergeCell ref="V35:Z35"/>
    <mergeCell ref="V36:Z36"/>
  </mergeCells>
  <hyperlinks>
    <hyperlink ref="R14" r:id="rId1" xr:uid="{056F8B33-572C-457E-8110-227B87C20803}"/>
    <hyperlink ref="Y93" r:id="rId2" display="GLB4061 (assessment)" xr:uid="{F6FB898B-AB61-436B-9655-DA02EC361FCB}"/>
    <hyperlink ref="R11" r:id="rId3" xr:uid="{5E36D167-19BE-4B7F-8784-7C9D9DDC975C}"/>
    <hyperlink ref="R30" r:id="rId4" xr:uid="{8A0BE25C-CA73-4495-9630-A4E0F74CB5F0}"/>
    <hyperlink ref="R44" r:id="rId5" xr:uid="{CF93978A-D22A-4050-AD6F-20F261836EFB}"/>
    <hyperlink ref="R49" r:id="rId6" xr:uid="{7010610B-A864-49F5-A0B2-1C879BD1E04C}"/>
    <hyperlink ref="R50" r:id="rId7" xr:uid="{9CF313E8-81B0-459E-9A06-FA776B6C601F}"/>
    <hyperlink ref="Y75" r:id="rId8" display="GLB3268 (assessment)" xr:uid="{A75B2EAD-404C-4AA5-AB4E-B73D612A4E4D}"/>
    <hyperlink ref="R83" r:id="rId9" xr:uid="{26934BF9-5E95-4B8A-9D21-A79D643AE97F}"/>
    <hyperlink ref="R84" r:id="rId10" xr:uid="{E6911EE0-1E31-4FD8-80C8-89D54A1E2421}"/>
    <hyperlink ref="R85" r:id="rId11" xr:uid="{A5E2CE20-AEE6-47D1-9599-1DA218EE953E}"/>
    <hyperlink ref="R86" r:id="rId12" xr:uid="{FE962685-B26E-4A43-A39E-58EC3C19E073}"/>
    <hyperlink ref="R82" r:id="rId13" xr:uid="{748B3B64-65F2-44E2-88C3-EE0EFFB32C27}"/>
    <hyperlink ref="Y76" r:id="rId14" display="GLB3267 (assessment)" xr:uid="{27E63C7A-0FE6-4B2E-B28B-D349DDAEFE88}"/>
    <hyperlink ref="Y77" r:id="rId15" display="GLB3282 (assessment)" xr:uid="{485C3124-DCFA-4C0C-8A57-A27DA77A7CBD}"/>
    <hyperlink ref="Y78" r:id="rId16" display="GLB3787 (assessment)" xr:uid="{A7595D36-961F-49A9-B472-D036734C8BBB}"/>
    <hyperlink ref="Y74" r:id="rId17" display="GLB3268 (assessment)" xr:uid="{5D4D3C24-2650-4DBB-A49B-DAA319AD0556}"/>
    <hyperlink ref="R92" r:id="rId18" xr:uid="{AF66209F-B154-4F4C-995D-50B1E1FF4C77}"/>
    <hyperlink ref="R87" r:id="rId19" xr:uid="{D8CCCCDD-4EF4-4DA5-A0A8-DE8116FB05F2}"/>
    <hyperlink ref="R94" r:id="rId20" xr:uid="{F8EB42B3-787A-4362-AAA7-FF2B4F6EFD80}"/>
    <hyperlink ref="R96" r:id="rId21" xr:uid="{A993290E-3DBD-42BC-9A46-0777B8F965AD}"/>
    <hyperlink ref="R27" r:id="rId22" xr:uid="{DE94C456-8261-45B6-89AA-F4B0E433E9BA}"/>
    <hyperlink ref="R95" r:id="rId23" xr:uid="{F0019249-E0DB-4F5F-B437-90691DEF60F8}"/>
    <hyperlink ref="R42" r:id="rId24" xr:uid="{03FA2050-FCC1-46F4-8E4B-BF3A593C913F}"/>
    <hyperlink ref="Y47" r:id="rId25" xr:uid="{114F1586-F745-4784-98E1-5C00DA3579B6}"/>
    <hyperlink ref="R15" r:id="rId26" xr:uid="{F8C89B8C-854F-4E7C-9915-0235BDC82EB0}"/>
    <hyperlink ref="R22" r:id="rId27" xr:uid="{07E58313-7826-4AA1-AF9B-F3EB7FE75AD0}"/>
    <hyperlink ref="R89" r:id="rId28" xr:uid="{7F636365-A53D-4E46-BDB8-100E64160C32}"/>
    <hyperlink ref="R6" r:id="rId29" xr:uid="{E465F150-1C65-4B4A-A123-1712FEF9F76B}"/>
    <hyperlink ref="R7" r:id="rId30" xr:uid="{17787A02-2614-4765-98E3-EA1BCF319E82}"/>
    <hyperlink ref="R32" r:id="rId31" xr:uid="{648EC50A-0EF3-42F6-8E3E-69CA24AF5909}"/>
    <hyperlink ref="R12" r:id="rId32" xr:uid="{73C634CB-5C8E-4325-8CE3-3023B342DD92}"/>
    <hyperlink ref="Y13" r:id="rId33" xr:uid="{E46FF4B7-82B6-46B4-A7C3-04ECFE34691F}"/>
    <hyperlink ref="Y25" r:id="rId34" xr:uid="{18DEFBF8-9D2F-463C-B15B-D0A616C7E70A}"/>
    <hyperlink ref="Y28" r:id="rId35" xr:uid="{DA604EA7-0C0C-459F-AFCF-47EFCB7E81F5}"/>
    <hyperlink ref="Y48" r:id="rId36" xr:uid="{3DE15DD5-2CF2-4434-8610-252709C92903}"/>
    <hyperlink ref="Y43" r:id="rId37" xr:uid="{5B5664E1-EBBB-4FA6-A3B1-30644861F2E4}"/>
    <hyperlink ref="R8" r:id="rId38" xr:uid="{FCC76028-ABC1-4088-A4ED-9CDA66FD64C9}"/>
    <hyperlink ref="R41" r:id="rId39" xr:uid="{11341506-2CD1-48D4-B612-7C7EBA5D7AA7}"/>
    <hyperlink ref="R24" r:id="rId40" xr:uid="{6F629503-6E0B-4ACC-A3D1-A3BBEB2C9781}"/>
    <hyperlink ref="R101" r:id="rId41" location="/subpage/s3lwh" xr:uid="{6672A739-6001-4F29-A436-46FBC4068272}"/>
    <hyperlink ref="Q73" r:id="rId42" xr:uid="{AAA1A0AD-CF25-4E05-9CD2-1A685B2686E7}"/>
    <hyperlink ref="Y16" r:id="rId43" xr:uid="{BC9A9C10-C0C6-417F-847E-0168100E3FA9}"/>
    <hyperlink ref="R17" r:id="rId44" xr:uid="{AF26295A-B0F3-4DDC-901E-6D77B50FFB2B}"/>
    <hyperlink ref="R29" r:id="rId45" xr:uid="{0DB57853-11DA-46AD-97B5-F531D046B97B}"/>
    <hyperlink ref="R18" r:id="rId46" xr:uid="{F0836335-A266-4A3C-B44A-5868E764D83B}"/>
    <hyperlink ref="R19" r:id="rId47" xr:uid="{7A68D677-7927-499B-84BA-B1368B0DA246}"/>
    <hyperlink ref="AB11" r:id="rId48" xr:uid="{8963BDEC-C4F2-409F-9555-9955EC0A5481}"/>
    <hyperlink ref="AB12" r:id="rId49" display="GAAL E-Learning Catalog" xr:uid="{FA1461A6-270D-4C01-86AE-747A69FCD6DA}"/>
    <hyperlink ref="AB14" r:id="rId50" display="GAAL E-Learning Catalog" xr:uid="{3972E34D-697E-4EC4-A8B9-725D9AE01280}"/>
    <hyperlink ref="AC13" r:id="rId51" xr:uid="{41A00672-930D-4763-BCA6-B2DDD12EFE74}"/>
    <hyperlink ref="AB15" r:id="rId52" display="GAAL E-Learning Catalog" xr:uid="{41615F0B-3A90-4B4A-936B-CC15DF608E10}"/>
    <hyperlink ref="AB17" r:id="rId53" display="GAAL E-Learning Catalog" xr:uid="{59302256-A90D-40F5-87ED-DAFAEE811DCB}"/>
    <hyperlink ref="AB18" r:id="rId54" display="GAAL E-Learning Catalog" xr:uid="{5C65957C-571F-4160-B02F-9CC60D9FC09E}"/>
    <hyperlink ref="AB19" r:id="rId55" display="GAAL E-Learning Catalog" xr:uid="{6CED9263-F4A1-45BD-A9C7-4238E07BBDE0}"/>
    <hyperlink ref="AB24" r:id="rId56" display="GAAL E-Learning Catalog" xr:uid="{B8610F97-7062-4468-823E-4B84645E5D5A}"/>
    <hyperlink ref="AC25" r:id="rId57" display="GAAL E-Learning Catalog" xr:uid="{22077AAA-2EE2-41CE-8937-D0CD378A4F87}"/>
    <hyperlink ref="AB25" r:id="rId58" display="GAAL E-Learning Catalog" xr:uid="{8971A3E4-81B2-4291-997D-6485584964B8}"/>
    <hyperlink ref="AB27" r:id="rId59" xr:uid="{51E0587D-A485-470D-894D-492327CA6722}"/>
    <hyperlink ref="AB29" r:id="rId60" display="GAAL E-Learning Catalog" xr:uid="{0C6D6124-4145-4278-830C-3D554D3CABB8}"/>
    <hyperlink ref="AB32" r:id="rId61" display="GAAL E-Learning Catalog" xr:uid="{C25BFA04-6DBF-473A-9E19-2FAC3A7DC529}"/>
    <hyperlink ref="AB42" r:id="rId62" display="GAAL E-Learning Catalog" xr:uid="{547A2B30-78D3-45E5-ABEF-E8944A67475D}"/>
    <hyperlink ref="AB44" r:id="rId63" display="GAAL E-Learning Catalog" xr:uid="{6F5C1C6E-0215-4880-A896-4CBB61B188FD}"/>
    <hyperlink ref="AB48" r:id="rId64" display="GAAL E-Learning Catalog" xr:uid="{233F24DC-B0F9-49EA-905C-D99ACC5C7F9A}"/>
    <hyperlink ref="AB51" r:id="rId65" display="GAAL E-Learning Catalog" xr:uid="{B63C1CB9-1DF9-4808-9AA2-C6188204600C}"/>
    <hyperlink ref="AB84" r:id="rId66" display="GAAL E-Learning Catalog" xr:uid="{E9C15712-3CCF-4483-A613-9C67DA40B878}"/>
    <hyperlink ref="AB85" r:id="rId67" display="GAAL E-Learning Catalog" xr:uid="{BBA50247-D218-4250-9D6F-EF1CC5138A0B}"/>
    <hyperlink ref="AB86" r:id="rId68" display="GAAL E-Learning Catalog" xr:uid="{21A133EA-5FCA-4E6E-B138-E9BF38115136}"/>
    <hyperlink ref="AB87" r:id="rId69" display="GAAL E-Learning Catalog" xr:uid="{66E8270E-BFD0-4296-8C14-B6D65DCF3C73}"/>
    <hyperlink ref="AB89" r:id="rId70" display="GAAL E-Learning Catalog" xr:uid="{AF88D08B-1507-45F0-B02D-F241C71E8881}"/>
    <hyperlink ref="AB96" r:id="rId71" display="GAAL E-Learning Catalog" xr:uid="{B2C6B2BB-F843-4068-A736-5BAD39DAE988}"/>
    <hyperlink ref="AB92" r:id="rId72" display="GAAL E-Learning Catalog" xr:uid="{F336AB1D-9D80-4BD7-BD6E-6A92F17F5D61}"/>
    <hyperlink ref="AB82" r:id="rId73" display="GAAL E-Learning Catalog" xr:uid="{F7556A4E-A7D6-4853-9A17-FD93D56C79E3}"/>
    <hyperlink ref="AB93" r:id="rId74" display="GAAL E-Learning Catalog" xr:uid="{60717BB3-11B2-41ED-A580-EA4BBD4F1BC6}"/>
    <hyperlink ref="AC93" r:id="rId75" display="GAAL E-Learning Catalog" xr:uid="{19BC4786-B1F6-42FC-B283-86E5DA35A8D8}"/>
    <hyperlink ref="AB94" r:id="rId76" display="GAAL E-Learning Catalog" xr:uid="{84F61D02-8B4D-4D5C-AE23-49DD3EB35A1C}"/>
    <hyperlink ref="AB95" r:id="rId77" display="GAAL E-Learning Catalog" xr:uid="{860E3A9B-A410-47B8-8180-CD1988C9415A}"/>
    <hyperlink ref="AB90" r:id="rId78" xr:uid="{76DC1A7D-E045-4309-B671-0A0495870163}"/>
    <hyperlink ref="AB91" r:id="rId79" xr:uid="{72F47028-E1CB-4562-98F3-939198188A1A}"/>
    <hyperlink ref="AB97" r:id="rId80" display="GAAL E-Learning Catalog" xr:uid="{BDE63ED5-F48D-446A-9B26-B79D0116FE6E}"/>
    <hyperlink ref="AB98" r:id="rId81" display="GAAL E-Learning Catalog" xr:uid="{31F432B2-5BBB-4574-800B-EE29FB9636FC}"/>
    <hyperlink ref="AB50" r:id="rId82" display="GAAL E-Learning Catalog" xr:uid="{D141A751-C040-465D-A310-554F2126B942}"/>
    <hyperlink ref="AB78" r:id="rId83" display="GAAL E-Learning Catalog" xr:uid="{A66DD46E-ADF7-4589-94F2-288390798B8B}"/>
    <hyperlink ref="AB83" r:id="rId84" display="GAAL E-Learning Catalog" xr:uid="{9605DA95-A879-4D9A-85B8-AFCAEBD86CDC}"/>
    <hyperlink ref="R10" r:id="rId85" xr:uid="{9B0AE592-54DC-4ADD-91CA-8519080CA8E2}"/>
    <hyperlink ref="AB77" r:id="rId86" display="GAAL E-Learning Catalog" xr:uid="{3048F663-3DB1-475A-B95B-70BE9319FD93}"/>
    <hyperlink ref="AB76" r:id="rId87" display="GAAL E-Learning Catalog" xr:uid="{A5B2F658-2ABD-4780-B8B0-DDD105699162}"/>
    <hyperlink ref="R31" r:id="rId88" xr:uid="{D6554146-97E4-4C94-8547-400BF5AEF528}"/>
    <hyperlink ref="AB31" r:id="rId89" xr:uid="{83E3485E-F949-4330-804F-35D3C1374A17}"/>
    <hyperlink ref="AB30" r:id="rId90" xr:uid="{2BDEB1AE-D509-45D1-91FF-3C65403C8A92}"/>
    <hyperlink ref="AB49" r:id="rId91" xr:uid="{FA87F73E-090B-4E0A-BB2F-F3CC48F62B13}"/>
    <hyperlink ref="AB80" r:id="rId92" display="GAAL E-Learning Catalog" xr:uid="{0FFEA79C-5F49-4385-85F9-B031C8B50050}"/>
    <hyperlink ref="AA80" r:id="rId93" xr:uid="{A2F9F162-B582-4E8A-AB1F-A4F5523ED364}"/>
    <hyperlink ref="Y80" r:id="rId94" xr:uid="{4D4DCBD9-0BED-4929-930E-9DAEE823B007}"/>
    <hyperlink ref="Y46" r:id="rId95" display="GLB4238 (assessment)" xr:uid="{4DEBC00A-9228-486D-AB50-6B98F1534807}"/>
    <hyperlink ref="Y45" r:id="rId96" xr:uid="{5B7E37D0-90DD-498D-B222-FBDEDE7AA4A9}"/>
    <hyperlink ref="AB45" r:id="rId97" display="GAAL E-Learning Catalog" xr:uid="{D41C0B18-BC40-4144-86D0-0E7907C2A251}"/>
    <hyperlink ref="AC46" r:id="rId98" display="GAAL E-Learning Catalog" xr:uid="{34A7EA41-9BFE-4AD8-B9F5-DEAD1A499892}"/>
    <hyperlink ref="AC45" r:id="rId99" display="GAAL E-Learning Catalog" xr:uid="{BC1D486E-762D-4AC7-8809-7F9C855F02B5}"/>
    <hyperlink ref="AB46" r:id="rId100" display="GAAL E-Learning Catalog" xr:uid="{86A238BF-0FCD-4614-878C-172C56776476}"/>
    <hyperlink ref="R45" r:id="rId101" display="https://sabacloud.deloitteresources.com/Saba/Web_spf/E103PRD0001/app/me/learningeventdetail/cours000000000817709?returnurl=common%2Fsearchresults%2FM101%2FLEARNINGEVENT,OFFERINGTEMPLATE,CERTIFICATION,CURRICULUM,OFFERING,PACKAGE,LXPCONTENT,LEARNINGPATHWAY" xr:uid="{B24530B1-9AF1-45ED-918B-9F6AFC09499E}"/>
    <hyperlink ref="R46" r:id="rId102" display="https://sabacloud.deloitteresources.com/Saba/Web_spf/E103PRD0001/common/ledetail/GLB4238" xr:uid="{C0C282EC-8BD1-4E13-AD54-0B340B9FF51E}"/>
    <hyperlink ref="AC48" r:id="rId103" xr:uid="{20710DB3-BDC8-49E6-90D9-052FC02F87A7}"/>
    <hyperlink ref="AC43" r:id="rId104" xr:uid="{3DDD9482-F788-48BA-BDD4-01484A634BC2}"/>
    <hyperlink ref="AC47" r:id="rId105" display="https://americas.internal.deloitteonline.com/sites/elearning/Lists/Learning Catalog/DispForm.aspx?ID=568&amp;Source=https%3A%2F%2Famericas%2Einternal%2Edeloitteonline%2Ecom%2Fsites%2Felearning%2FSitePages%2FHome%2Easpx%23InplviewHash2f5b703c%2Dd1f3%2D43ba%2D9d87%2Dce34f63df61f%3DPaged%253DTRUE%2Dp%5FGroupCol1%253DIAS%2525207%2DPageFirstRow%253D91%2DWebPartID%253D%257B2F5B703C%2D%2DD1F3%2D%2D43BA%2D%2D9D87%2D%2DCE34F63DF61F%257D&amp;ContentTypeId=0x01007F53F7D1EC3E0042AA82EFCC2560E8D8" xr:uid="{816F3686-69D4-45FF-892A-40EE6166C8B9}"/>
    <hyperlink ref="Y23" r:id="rId106" xr:uid="{E18367CF-10D9-4496-A883-8103ECA9D26B}"/>
    <hyperlink ref="R26" r:id="rId107" xr:uid="{C8F9B333-297E-4987-949D-BB8C82432905}"/>
    <hyperlink ref="AB26" r:id="rId108" xr:uid="{245A4FAA-DFD5-41E1-BA87-2A0A47B8C488}"/>
    <hyperlink ref="R88" r:id="rId109" xr:uid="{3FFB13F9-1042-4655-AB68-6687EC7042F0}"/>
    <hyperlink ref="AB88" r:id="rId110" xr:uid="{A4C0D112-4799-4FFA-BA89-7DCC8B686F34}"/>
    <hyperlink ref="R20" r:id="rId111" display="https://sabacloud.deloitteresources.com/Saba/Web_spf/E103PRD0001/common/ledetail/GL-AUD-0000283022" xr:uid="{F7F69331-279F-48F8-9C46-67D4F2CAD045}"/>
    <hyperlink ref="AB20" r:id="rId112" display="https://audit.global.deloitteonline.com/sites/globalauditlearning/Lists/Delivery and Implementation list/DispForm.aspx?ID=1045&amp;Source=https%3A%2F%2Faudit%2Eglobal%2Edeloitteonline%2Ecom%2Fsites%2Fglobalauditlearning%2FLists%2FDelivery%2520and%2520Implementation%2520list%2FAllItems%2Easpx%23InplviewHash08b822c2%2D1208%2D40fc%2D87f3%2Da7fca2005a47%3DFilterField1%253DLinkTitleNoMenu%2DFilterValue1%253DAccounting%252520Research%252520Skills%252520%25252D%252520IFRS%252520Standards%252520Fundamentals&amp;ContentTypeId=0x0100311192680CD4254DB96D0836C8B7E4A8" xr:uid="{D67D5BD1-12BD-47CA-B326-42E31545990F}"/>
    <hyperlink ref="Y115" r:id="rId113" xr:uid="{CA0F2F56-0F6C-4D88-9F17-4A8C41A1926C}"/>
    <hyperlink ref="AB117" r:id="rId114" xr:uid="{288DC138-82DF-41D9-8A56-2F02F2AEB7CC}"/>
    <hyperlink ref="R117" r:id="rId115" xr:uid="{88586E1E-892E-4C97-A258-3B568F0740A5}"/>
    <hyperlink ref="R120" r:id="rId116" xr:uid="{2EEE88BC-369F-4A60-991F-A930F4FF7D6C}"/>
    <hyperlink ref="AB120" r:id="rId117" xr:uid="{F7BCDEDC-6B86-4B41-B135-AB369CB8DE9D}"/>
    <hyperlink ref="Y118" r:id="rId118" xr:uid="{1DC9111A-F018-4776-95EB-BE331684A782}"/>
    <hyperlink ref="AC118" r:id="rId119" xr:uid="{5B4F9EA5-3530-45B5-90EB-06F84E27868C}"/>
    <hyperlink ref="AC115" r:id="rId120" xr:uid="{7189B92C-6E9E-4742-BA92-245FFEDF6D23}"/>
    <hyperlink ref="AB122" r:id="rId121" xr:uid="{A382E9F1-BA57-4247-BE95-260B2029F654}"/>
    <hyperlink ref="Y119" r:id="rId122" xr:uid="{B57CD5B5-33B2-464C-A62D-9CFAA671967C}"/>
    <hyperlink ref="AC119" r:id="rId123" xr:uid="{13F437D4-CF68-49F6-866B-DFF2E6C40062}"/>
    <hyperlink ref="AB73" r:id="rId124" display="https://audit.global.deloitteonline.com/sites/globalauditlearning/Lists/Delivery and Implementation list/DispForm.aspx?ID=598&amp;Source=https%3A%2F%2Faudit%2Eglobal%2Edeloitteonline%2Ecom%2Fsites%2Fglobalauditlearning%2FPages%2FLearningCatalog%2Easpx&amp;ContentTypeId=0x0100311192680CD4254DB96D0836C8B7E4A8" xr:uid="{CC31149D-BB6A-44D9-8334-6D7AA432C914}"/>
    <hyperlink ref="R59" r:id="rId125" xr:uid="{2EC26D39-08EE-4CF9-B3B5-ABB85D812275}"/>
    <hyperlink ref="R61" r:id="rId126" xr:uid="{0D75C6C6-E6D0-4345-8959-43BF4114E549}"/>
    <hyperlink ref="R58" r:id="rId127" xr:uid="{C7B9E618-EC63-4764-A05A-89D0F1537932}"/>
    <hyperlink ref="AB61" r:id="rId128" display="GAAL E-Learning Catalog" xr:uid="{1393B5B8-A9FB-4F56-9C7C-80894BED88FC}"/>
    <hyperlink ref="R63" r:id="rId129" xr:uid="{00460AE8-4276-4795-8270-FC77420A6185}"/>
    <hyperlink ref="AB63" r:id="rId130" xr:uid="{76FAE210-CD7D-4C68-B7BD-F1E4787CD564}"/>
    <hyperlink ref="R107" r:id="rId131" xr:uid="{B758D060-16B6-4F81-A28E-317D6100523C}"/>
    <hyperlink ref="R9" r:id="rId132" display="https://sabacloud.deloitteresources.com/Saba/Web_spf/E103PRD0001/common/leclassview/dowbt-01530783" xr:uid="{54326A43-6FE6-4FEF-97BB-A1D28FC44427}"/>
    <hyperlink ref="Y123" r:id="rId133" xr:uid="{CF0F6972-8359-43D2-8CC1-6A09B01D0710}"/>
    <hyperlink ref="Y79" r:id="rId134" xr:uid="{AA2D6F21-55C2-465F-9A2D-DB60491E5C09}"/>
    <hyperlink ref="AB79" r:id="rId135" display="GAAL E-Learning Catalog" xr:uid="{050F11D4-642C-447D-9AEB-055C07A19C25}"/>
    <hyperlink ref="AB123" r:id="rId136" xr:uid="{8B55ADF8-D850-4421-9610-EDD916B73D3D}"/>
    <hyperlink ref="AC102" r:id="rId137" xr:uid="{444B8FCE-4A30-40AB-B83A-4D3DF435ABDB}"/>
    <hyperlink ref="AB10" r:id="rId138" display="https://audit.global.deloitteonline.com/sites/globalauditlearning/Lists/Delivery and Implementation list/DispForm.aspx?ID=322&amp;Source=https%3A%2F%2Faudit%2Eglobal%2Edeloitteonline%2Ecom%2Fsites%2Fglobalauditlearning%2FPages%2FLearningCatalog%2Easpx%23InplviewHash769e3c6a%2De21f%2D40a3%2Db388%2D37d423ffbdab%3DPaged%253DTRUE%2Dp%5FGroupCol1%253DTE505%25252d4e%2DFolderCTID%253D0x012001%2DPageFirstRow%253D241%2DWebPartID%253D%257B769E3C6A%2D%2DE21F%2D%2D40A3%2D%2DB388%2D%2D37D423FFBDAB%257D&amp;ContentTypeId=0x0100311192680CD4254DB96D0836C8B7E4A8" xr:uid="{15934009-792E-4D54-ADBE-C47665F3704F}"/>
    <hyperlink ref="R64" r:id="rId139" xr:uid="{85510835-3051-40CB-9B26-8552BB34465F}"/>
    <hyperlink ref="AB64" r:id="rId140" display="https://audit.global.deloitteonline.com/sites/globalauditlearning/Lists/Delivery and Implementation list/EditForm.aspx?ID=1079&amp;Source=https%3A%2F%2Faudit%2Eglobal%2Edeloitteonline%2Ecom%2Fsites%2Fglobalauditlearning%2FPages%2FLearningCatalog%2Easpx" xr:uid="{63ECA0FD-6B51-42F6-9FB8-D88C9BC52243}"/>
    <hyperlink ref="AC116" r:id="rId141" xr:uid="{002ABA0C-5527-4F09-B789-9B38C926753D}"/>
    <hyperlink ref="R70" r:id="rId142" display="https://sabacloud.deloitteresources.com/Saba/Web_spf/E103PRD0001/common/leclassview/dowbt-0001851899" xr:uid="{AFEAEF35-96BC-4BFB-B36C-E936A6552C75}"/>
    <hyperlink ref="AB66" r:id="rId143" xr:uid="{48C46FEC-BD27-4D01-B13C-AA1E0E2635D7}"/>
    <hyperlink ref="AB67" r:id="rId144" xr:uid="{E11C9628-F523-4982-8751-071316A96ED6}"/>
    <hyperlink ref="AB68" r:id="rId145" xr:uid="{58525DA9-47A0-4B4B-A062-76F1933D4F7F}"/>
    <hyperlink ref="AC108" r:id="rId146" xr:uid="{65BAFA47-48A0-4F3A-8706-7FD31CDF7B66}"/>
    <hyperlink ref="R105" r:id="rId147" xr:uid="{9F2D3DAD-2CBF-4E2E-8283-A1FEEA03C342}"/>
    <hyperlink ref="AB105" r:id="rId148" xr:uid="{5AC70CD2-AC7C-4333-81E4-6BE4AB05D63A}"/>
    <hyperlink ref="AC109" r:id="rId149" xr:uid="{E540E808-3650-4D11-BBB6-557D514C8A1E}"/>
    <hyperlink ref="AB106" r:id="rId150" xr:uid="{A641D952-E6DC-4A38-9E0C-0D03241394C9}"/>
    <hyperlink ref="AB111" r:id="rId151" xr:uid="{9BF184A6-DF07-4F91-BB49-45646CDE857D}"/>
    <hyperlink ref="Y108" r:id="rId152" xr:uid="{7897881F-E94B-4882-B0C3-D31C702FA2B2}"/>
    <hyperlink ref="AB22" r:id="rId153" display="https://audit.global.deloitteonline.com/sites/globalauditlearning/Lists/Delivery and Implementation list/DispForm.aspx?ID=1073&amp;Source=https%3A%2F%2Faudit%2Eglobal%2Edeloitteonline%2Ecom%2Fsites%2Fglobalauditlearning%2FLists%2FDelivery%2520and%2520Implementation%2520list%2FAllItems%2Easpx&amp;ContentTypeId=0x0100311192680CD4254DB96D0836C8B7E4A8" xr:uid="{6854B1A1-64C0-4519-88B0-BE04CCE2E8CB}"/>
    <hyperlink ref="AB65" r:id="rId154" xr:uid="{FF626B25-4841-4222-BADC-CEA6DF3B5444}"/>
    <hyperlink ref="Y66" r:id="rId155" xr:uid="{3DAC01B5-40C3-4B41-880F-F9E1BD3B3D04}"/>
    <hyperlink ref="Y67" r:id="rId156" xr:uid="{DA9923A0-C303-438E-B319-714A98837C2D}"/>
    <hyperlink ref="Y68" r:id="rId157" xr:uid="{EB18767C-BEE8-46F4-941E-8E9BBE561751}"/>
    <hyperlink ref="Y109" r:id="rId158" xr:uid="{6B719B90-8F91-425E-A6C9-CA33C70FA208}"/>
    <hyperlink ref="AB23" r:id="rId159" display="GAAL E-Learning Catalog" xr:uid="{1C6C08DB-0FC6-4911-80A0-31CD7694C778}"/>
    <hyperlink ref="AC23" r:id="rId160" xr:uid="{E2E76E11-B8DD-4130-A74A-7B51D9DA71BB}"/>
    <hyperlink ref="AC16" r:id="rId161" xr:uid="{F1E5A6C2-17B5-4919-AEE4-0E36696BCBFE}"/>
    <hyperlink ref="AB16" r:id="rId162" display="GAAL Learning Catalog" xr:uid="{CCE8AEC5-0567-4F88-BD0B-D28DBE2C2E21}"/>
    <hyperlink ref="AB28" r:id="rId163" display="GAAL Learning Catalog" xr:uid="{E4607DE6-3109-45E6-AD7E-5EBE3BD406F7}"/>
    <hyperlink ref="AC28" r:id="rId164" display="GAAL Learning Catalog" xr:uid="{95D127A9-4E9B-42FB-8C0D-75D82BCA2057}"/>
    <hyperlink ref="R111" r:id="rId165" xr:uid="{BDA4D7C7-8134-4CA0-9A46-85F20B763350}"/>
    <hyperlink ref="R90" r:id="rId166" xr:uid="{6A169E6B-B429-4C56-92F7-2B8C9E827D9D}"/>
    <hyperlink ref="T90" r:id="rId167" xr:uid="{FE8E553E-C143-4B6C-9B8B-91F7CEC6DAB3}"/>
    <hyperlink ref="R91" r:id="rId168" display="GLAUDLN-179" xr:uid="{F27D77B0-BBE8-45B4-9CBE-E9D6E7ACE52C}"/>
    <hyperlink ref="R69" r:id="rId169" xr:uid="{5DF1BC38-4E9C-4202-B10C-F087D431F7E9}"/>
    <hyperlink ref="AB69" r:id="rId170" xr:uid="{73B2E70B-3D4A-4593-9FD6-F0F7B3932D40}"/>
  </hyperlinks>
  <pageMargins left="0.74803149606299213" right="0.74803149606299213" top="0.98425196850393704" bottom="0.98425196850393704" header="0.51181102362204722" footer="0.51181102362204722"/>
  <pageSetup paperSize="8" scale="46" fitToHeight="0" orientation="landscape" r:id="rId171"/>
  <headerFooter alignWithMargins="0">
    <oddHeader>&amp;F</oddHeader>
    <oddFooter>Page &amp;P&amp;RGAAL Curriculum Chart 2018_5DEC17.xlsx</oddFooter>
  </headerFooter>
  <customProperties>
    <customPr name="EpmWorksheetKeyString_GUID" r:id="rId172"/>
  </customProperties>
  <drawing r:id="rId17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C5FC52-AEC2-4F04-9FD6-FB17837010C0}">
  <sheetPr>
    <tabColor theme="4" tint="-0.249977111117893"/>
    <pageSetUpPr fitToPage="1"/>
  </sheetPr>
  <dimension ref="A1:CO368"/>
  <sheetViews>
    <sheetView showGridLines="0" zoomScale="60" zoomScaleNormal="60" zoomScaleSheetLayoutView="70" workbookViewId="0">
      <pane ySplit="5" topLeftCell="A6" activePane="bottomLeft" state="frozen"/>
      <selection pane="bottomLeft" activeCell="A6" sqref="A6"/>
    </sheetView>
  </sheetViews>
  <sheetFormatPr defaultColWidth="9.42578125" defaultRowHeight="15.5" outlineLevelCol="1"/>
  <cols>
    <col min="1" max="1" width="12.78515625" style="362" customWidth="1"/>
    <col min="2" max="2" width="14.2109375" style="362" customWidth="1"/>
    <col min="3" max="3" width="57.42578125" style="363" customWidth="1"/>
    <col min="4" max="4" width="19.42578125" style="363" customWidth="1" outlineLevel="1"/>
    <col min="5" max="5" width="5.78515625" style="363" customWidth="1" outlineLevel="1"/>
    <col min="6" max="6" width="5.42578125" style="363" customWidth="1" outlineLevel="1"/>
    <col min="7" max="7" width="5.2109375" style="363" customWidth="1" outlineLevel="1"/>
    <col min="8" max="8" width="9.42578125" style="363" customWidth="1" outlineLevel="1"/>
    <col min="9" max="9" width="8" style="363" customWidth="1"/>
    <col min="10" max="10" width="16.42578125" style="362" customWidth="1"/>
    <col min="11" max="11" width="9.42578125" style="940" customWidth="1"/>
    <col min="12" max="12" width="12.7109375" style="363" customWidth="1"/>
    <col min="13" max="14" width="18.7109375" style="363" customWidth="1"/>
    <col min="15" max="15" width="24.28515625" style="364" bestFit="1" customWidth="1"/>
    <col min="16" max="24" width="18.7109375" style="363" customWidth="1"/>
    <col min="25" max="25" width="115.42578125" style="363" customWidth="1"/>
    <col min="26" max="16384" width="9.42578125" style="362"/>
  </cols>
  <sheetData>
    <row r="1" spans="1:93" ht="23.25" customHeight="1" thickBot="1">
      <c r="K1" s="109"/>
      <c r="L1" s="126"/>
    </row>
    <row r="2" spans="1:93" ht="27" customHeight="1" thickTop="1">
      <c r="B2" s="1482"/>
      <c r="C2" s="1482"/>
      <c r="D2" s="1482"/>
      <c r="E2" s="1482"/>
      <c r="F2" s="1482"/>
      <c r="G2" s="1482"/>
      <c r="H2" s="1482"/>
      <c r="I2" s="1482"/>
      <c r="J2" s="1482"/>
      <c r="K2" s="1482"/>
      <c r="L2" s="1482"/>
      <c r="M2" s="1482"/>
      <c r="N2" s="1482"/>
      <c r="O2" s="1482"/>
      <c r="P2" s="365"/>
      <c r="Q2" s="366"/>
      <c r="R2" s="366"/>
      <c r="S2" s="365"/>
      <c r="T2" s="365"/>
      <c r="U2" s="365"/>
      <c r="V2" s="365"/>
      <c r="W2" s="365"/>
      <c r="X2" s="365"/>
      <c r="Y2" s="365"/>
    </row>
    <row r="3" spans="1:93" s="367" customFormat="1" ht="46.5">
      <c r="A3" s="367" t="s">
        <v>0</v>
      </c>
      <c r="B3" s="368"/>
      <c r="C3" s="369"/>
      <c r="D3" s="369"/>
      <c r="E3" s="1483" t="s">
        <v>541</v>
      </c>
      <c r="F3" s="1484"/>
      <c r="G3" s="1484"/>
      <c r="H3" s="1484" t="s">
        <v>542</v>
      </c>
      <c r="I3" s="1485"/>
      <c r="J3" s="370" t="s">
        <v>543</v>
      </c>
      <c r="K3" s="934"/>
      <c r="M3" s="369"/>
      <c r="N3" s="372"/>
      <c r="O3" s="369"/>
      <c r="P3" s="369"/>
      <c r="Q3" s="353"/>
      <c r="R3" s="353"/>
      <c r="S3" s="369"/>
      <c r="T3" s="369"/>
      <c r="U3" s="369"/>
      <c r="V3" s="369"/>
      <c r="W3" s="369"/>
      <c r="X3" s="369"/>
      <c r="Y3" s="369"/>
    </row>
    <row r="4" spans="1:93" s="364" customFormat="1" ht="82.5" customHeight="1" thickBot="1">
      <c r="A4" s="126"/>
      <c r="B4" s="126" t="s">
        <v>544</v>
      </c>
      <c r="C4" s="126" t="s">
        <v>7</v>
      </c>
      <c r="D4" s="126" t="s">
        <v>20</v>
      </c>
      <c r="E4" s="126" t="s">
        <v>545</v>
      </c>
      <c r="F4" s="126" t="s">
        <v>546</v>
      </c>
      <c r="G4" s="126" t="s">
        <v>547</v>
      </c>
      <c r="H4" s="126" t="s">
        <v>548</v>
      </c>
      <c r="I4" s="126" t="s">
        <v>549</v>
      </c>
      <c r="J4" s="126" t="s">
        <v>550</v>
      </c>
      <c r="K4" s="126" t="s">
        <v>16</v>
      </c>
      <c r="L4" s="126" t="s">
        <v>551</v>
      </c>
      <c r="M4" s="126" t="s">
        <v>552</v>
      </c>
      <c r="N4" s="126" t="s">
        <v>553</v>
      </c>
      <c r="O4" s="126" t="s">
        <v>21</v>
      </c>
      <c r="P4" s="126" t="s">
        <v>22</v>
      </c>
      <c r="Q4" s="126" t="s">
        <v>554</v>
      </c>
      <c r="R4" s="126" t="s">
        <v>555</v>
      </c>
      <c r="S4" s="126" t="s">
        <v>24</v>
      </c>
      <c r="T4" s="126" t="s">
        <v>25</v>
      </c>
      <c r="U4" s="126" t="s">
        <v>26</v>
      </c>
      <c r="V4" s="126" t="s">
        <v>27</v>
      </c>
      <c r="W4" s="126" t="s">
        <v>28</v>
      </c>
      <c r="X4" s="126" t="s">
        <v>29</v>
      </c>
      <c r="Y4" s="126" t="s">
        <v>556</v>
      </c>
    </row>
    <row r="5" spans="1:93" s="385" customFormat="1" ht="33.65" customHeight="1" thickTop="1">
      <c r="A5" s="373"/>
      <c r="B5" s="1423" t="s">
        <v>557</v>
      </c>
      <c r="C5" s="1423"/>
      <c r="D5" s="374"/>
      <c r="E5" s="375"/>
      <c r="F5" s="375"/>
      <c r="G5" s="376"/>
      <c r="H5" s="376"/>
      <c r="I5" s="376"/>
      <c r="J5" s="377"/>
      <c r="K5" s="935"/>
      <c r="L5" s="378"/>
      <c r="M5" s="379"/>
      <c r="N5" s="380"/>
      <c r="O5" s="381"/>
      <c r="P5" s="382"/>
      <c r="Q5" s="383"/>
      <c r="R5" s="383"/>
      <c r="S5" s="382"/>
      <c r="T5" s="384"/>
      <c r="U5" s="384"/>
      <c r="V5" s="384"/>
      <c r="W5" s="384"/>
      <c r="X5" s="384"/>
      <c r="Y5" s="374"/>
    </row>
    <row r="6" spans="1:93" s="398" customFormat="1">
      <c r="A6" s="386"/>
      <c r="B6" s="387" t="s">
        <v>558</v>
      </c>
      <c r="C6" s="388" t="s">
        <v>559</v>
      </c>
      <c r="D6" s="364" t="s">
        <v>43</v>
      </c>
      <c r="E6" s="389" t="s">
        <v>560</v>
      </c>
      <c r="F6" s="389" t="s">
        <v>560</v>
      </c>
      <c r="G6" s="389" t="s">
        <v>560</v>
      </c>
      <c r="H6" s="389" t="s">
        <v>560</v>
      </c>
      <c r="I6" s="389"/>
      <c r="J6" s="390"/>
      <c r="K6" s="11" t="s">
        <v>41</v>
      </c>
      <c r="L6" s="391" t="s">
        <v>72</v>
      </c>
      <c r="M6" s="392" t="s">
        <v>42</v>
      </c>
      <c r="N6" s="393">
        <v>1.5</v>
      </c>
      <c r="O6" s="394" t="s">
        <v>561</v>
      </c>
      <c r="P6" s="395" t="s">
        <v>562</v>
      </c>
      <c r="Q6" s="1235" t="s">
        <v>563</v>
      </c>
      <c r="R6" s="396"/>
      <c r="S6" s="392" t="s">
        <v>370</v>
      </c>
      <c r="T6" s="1486" t="s">
        <v>46</v>
      </c>
      <c r="U6" s="1486"/>
      <c r="V6" s="1486"/>
      <c r="W6" s="1486"/>
      <c r="X6" s="1486"/>
      <c r="Y6" s="397"/>
    </row>
    <row r="7" spans="1:93" s="398" customFormat="1" ht="31">
      <c r="A7" s="386"/>
      <c r="B7" s="399" t="s">
        <v>564</v>
      </c>
      <c r="C7" s="400" t="s">
        <v>565</v>
      </c>
      <c r="D7" s="401" t="s">
        <v>43</v>
      </c>
      <c r="E7" s="402" t="s">
        <v>560</v>
      </c>
      <c r="F7" s="402" t="s">
        <v>560</v>
      </c>
      <c r="G7" s="402" t="s">
        <v>560</v>
      </c>
      <c r="H7" s="403" t="s">
        <v>560</v>
      </c>
      <c r="I7" s="404"/>
      <c r="J7" s="405"/>
      <c r="K7" s="11" t="s">
        <v>41</v>
      </c>
      <c r="L7" s="406" t="s">
        <v>72</v>
      </c>
      <c r="M7" s="392" t="s">
        <v>42</v>
      </c>
      <c r="N7" s="407">
        <v>1</v>
      </c>
      <c r="O7" s="408" t="s">
        <v>566</v>
      </c>
      <c r="P7" s="339" t="s">
        <v>567</v>
      </c>
      <c r="Q7" s="396" t="s">
        <v>563</v>
      </c>
      <c r="R7" s="396"/>
      <c r="S7" s="392" t="s">
        <v>370</v>
      </c>
      <c r="T7" s="1440" t="s">
        <v>46</v>
      </c>
      <c r="U7" s="1441"/>
      <c r="V7" s="1441"/>
      <c r="W7" s="1441"/>
      <c r="X7" s="1442"/>
      <c r="Y7" s="409" t="s">
        <v>568</v>
      </c>
      <c r="Z7" s="410"/>
      <c r="AA7" s="411"/>
      <c r="AB7" s="411"/>
      <c r="AC7" s="411"/>
      <c r="AD7" s="411"/>
      <c r="AE7" s="411"/>
      <c r="AF7" s="411"/>
      <c r="AG7" s="411"/>
      <c r="AH7" s="411"/>
      <c r="AI7" s="411"/>
      <c r="AJ7" s="411"/>
      <c r="AK7" s="411"/>
      <c r="AL7" s="411"/>
      <c r="AM7" s="411"/>
      <c r="AN7" s="411"/>
      <c r="AO7" s="411"/>
      <c r="AP7" s="411"/>
      <c r="AQ7" s="411"/>
      <c r="AR7" s="411"/>
      <c r="AS7" s="411"/>
      <c r="AT7" s="411"/>
      <c r="AU7" s="411"/>
      <c r="AV7" s="411"/>
      <c r="AW7" s="411"/>
      <c r="AX7" s="411"/>
      <c r="AY7" s="411"/>
      <c r="AZ7" s="411"/>
      <c r="BA7" s="411"/>
      <c r="BB7" s="411"/>
      <c r="BC7" s="411"/>
      <c r="BD7" s="411"/>
      <c r="BE7" s="411"/>
      <c r="BF7" s="411"/>
      <c r="BG7" s="411"/>
      <c r="BH7" s="411"/>
      <c r="BI7" s="411"/>
      <c r="BJ7" s="411"/>
      <c r="BK7" s="411"/>
      <c r="BL7" s="411"/>
      <c r="BM7" s="411"/>
      <c r="BN7" s="411"/>
      <c r="BO7" s="411"/>
      <c r="BP7" s="411"/>
      <c r="BQ7" s="411"/>
      <c r="BR7" s="411"/>
      <c r="BS7" s="411"/>
      <c r="BT7" s="411"/>
      <c r="BU7" s="411"/>
      <c r="BV7" s="411"/>
      <c r="BW7" s="411"/>
      <c r="BX7" s="411"/>
      <c r="BY7" s="411"/>
      <c r="BZ7" s="411"/>
      <c r="CA7" s="411"/>
      <c r="CB7" s="411"/>
      <c r="CC7" s="411"/>
      <c r="CD7" s="411"/>
      <c r="CE7" s="411"/>
      <c r="CF7" s="411"/>
      <c r="CG7" s="411"/>
      <c r="CH7" s="411"/>
      <c r="CI7" s="411"/>
      <c r="CJ7" s="411"/>
      <c r="CK7" s="411"/>
      <c r="CL7" s="411"/>
      <c r="CM7" s="411"/>
      <c r="CN7" s="411"/>
      <c r="CO7" s="411"/>
    </row>
    <row r="8" spans="1:93" s="398" customFormat="1" ht="16.399999999999999" customHeight="1">
      <c r="A8" s="364"/>
      <c r="B8" s="412" t="s">
        <v>569</v>
      </c>
      <c r="C8" s="413" t="s">
        <v>570</v>
      </c>
      <c r="D8" s="414" t="s">
        <v>43</v>
      </c>
      <c r="E8" s="415" t="s">
        <v>560</v>
      </c>
      <c r="F8" s="415" t="s">
        <v>560</v>
      </c>
      <c r="G8" s="415" t="s">
        <v>560</v>
      </c>
      <c r="H8" s="416" t="s">
        <v>560</v>
      </c>
      <c r="I8" s="415"/>
      <c r="J8" s="417"/>
      <c r="K8" s="11" t="s">
        <v>41</v>
      </c>
      <c r="L8" s="414" t="s">
        <v>84</v>
      </c>
      <c r="M8" s="418" t="s">
        <v>42</v>
      </c>
      <c r="N8" s="407">
        <v>1</v>
      </c>
      <c r="O8" s="408" t="s">
        <v>571</v>
      </c>
      <c r="P8" s="339" t="s">
        <v>572</v>
      </c>
      <c r="Q8" s="396" t="s">
        <v>563</v>
      </c>
      <c r="R8" s="396"/>
      <c r="S8" s="392" t="s">
        <v>370</v>
      </c>
      <c r="T8" s="1420" t="s">
        <v>46</v>
      </c>
      <c r="U8" s="1420"/>
      <c r="V8" s="1420"/>
      <c r="W8" s="1420"/>
      <c r="X8" s="1420"/>
      <c r="Y8" s="415"/>
      <c r="AA8" s="411"/>
      <c r="AB8" s="411"/>
      <c r="AC8" s="411"/>
      <c r="AD8" s="411"/>
      <c r="AE8" s="411"/>
      <c r="AF8" s="411"/>
      <c r="AG8" s="411"/>
      <c r="AH8" s="411"/>
      <c r="AI8" s="411"/>
      <c r="AJ8" s="411"/>
      <c r="AK8" s="411"/>
      <c r="AL8" s="411"/>
      <c r="AM8" s="411"/>
      <c r="AN8" s="411"/>
      <c r="AO8" s="411"/>
      <c r="AP8" s="411"/>
      <c r="AQ8" s="411"/>
      <c r="AR8" s="411"/>
      <c r="AS8" s="411"/>
      <c r="AT8" s="411"/>
      <c r="AU8" s="411"/>
      <c r="AV8" s="411"/>
      <c r="AW8" s="411"/>
      <c r="AX8" s="411"/>
      <c r="AY8" s="411"/>
      <c r="AZ8" s="411"/>
      <c r="BA8" s="411"/>
      <c r="BB8" s="411"/>
      <c r="BC8" s="411"/>
      <c r="BD8" s="411"/>
      <c r="BE8" s="411"/>
      <c r="BF8" s="411"/>
      <c r="BG8" s="411"/>
      <c r="BH8" s="411"/>
      <c r="BI8" s="411"/>
      <c r="BJ8" s="411"/>
      <c r="BK8" s="411"/>
      <c r="BL8" s="411"/>
      <c r="BM8" s="411"/>
      <c r="BN8" s="411"/>
      <c r="BO8" s="411"/>
      <c r="BP8" s="411"/>
      <c r="BQ8" s="411"/>
      <c r="BR8" s="411"/>
      <c r="BS8" s="411"/>
      <c r="BT8" s="411"/>
      <c r="BU8" s="411"/>
      <c r="BV8" s="411"/>
      <c r="BW8" s="411"/>
      <c r="BX8" s="411"/>
      <c r="BY8" s="411"/>
      <c r="BZ8" s="411"/>
      <c r="CA8" s="411"/>
      <c r="CB8" s="411"/>
      <c r="CC8" s="411"/>
      <c r="CD8" s="411"/>
      <c r="CE8" s="411"/>
      <c r="CF8" s="411"/>
      <c r="CG8" s="411"/>
      <c r="CH8" s="411"/>
      <c r="CI8" s="411"/>
      <c r="CJ8" s="411"/>
      <c r="CK8" s="411"/>
      <c r="CL8" s="411"/>
      <c r="CM8" s="411"/>
      <c r="CN8" s="411"/>
      <c r="CO8" s="411"/>
    </row>
    <row r="9" spans="1:93" s="398" customFormat="1" ht="15.65" customHeight="1">
      <c r="A9" s="1469" t="s">
        <v>64</v>
      </c>
      <c r="B9" s="1454" t="s">
        <v>573</v>
      </c>
      <c r="C9" s="1450" t="s">
        <v>574</v>
      </c>
      <c r="D9" s="1437" t="s">
        <v>43</v>
      </c>
      <c r="E9" s="1424" t="s">
        <v>560</v>
      </c>
      <c r="F9" s="1424" t="s">
        <v>560</v>
      </c>
      <c r="G9" s="1424" t="s">
        <v>560</v>
      </c>
      <c r="H9" s="1452" t="s">
        <v>560</v>
      </c>
      <c r="I9" s="402"/>
      <c r="J9" s="417"/>
      <c r="K9" s="11" t="s">
        <v>41</v>
      </c>
      <c r="L9" s="406" t="s">
        <v>365</v>
      </c>
      <c r="M9" s="418" t="s">
        <v>42</v>
      </c>
      <c r="N9" s="407">
        <v>1</v>
      </c>
      <c r="O9" s="408" t="s">
        <v>575</v>
      </c>
      <c r="P9" s="339" t="s">
        <v>576</v>
      </c>
      <c r="Q9" s="396" t="s">
        <v>563</v>
      </c>
      <c r="R9" s="396"/>
      <c r="S9" s="392" t="s">
        <v>370</v>
      </c>
      <c r="T9" s="1420" t="s">
        <v>46</v>
      </c>
      <c r="U9" s="1420"/>
      <c r="V9" s="1420"/>
      <c r="W9" s="1420"/>
      <c r="X9" s="1420"/>
      <c r="Y9" s="1479" t="s">
        <v>577</v>
      </c>
      <c r="AA9" s="411"/>
      <c r="AB9" s="411"/>
      <c r="AC9" s="411"/>
      <c r="AD9" s="411"/>
      <c r="AE9" s="411"/>
      <c r="AF9" s="411"/>
      <c r="AG9" s="411"/>
      <c r="AH9" s="411"/>
      <c r="AI9" s="411"/>
      <c r="AJ9" s="411"/>
      <c r="AK9" s="411"/>
      <c r="AL9" s="411"/>
      <c r="AM9" s="411"/>
      <c r="AN9" s="411"/>
      <c r="AO9" s="411"/>
      <c r="AP9" s="411"/>
      <c r="AQ9" s="411"/>
      <c r="AR9" s="411"/>
      <c r="AS9" s="411"/>
      <c r="AT9" s="411"/>
      <c r="AU9" s="411"/>
      <c r="AV9" s="411"/>
      <c r="AW9" s="411"/>
      <c r="AX9" s="411"/>
      <c r="AY9" s="411"/>
      <c r="AZ9" s="411"/>
      <c r="BA9" s="411"/>
      <c r="BB9" s="411"/>
      <c r="BC9" s="411"/>
      <c r="BD9" s="411"/>
      <c r="BE9" s="411"/>
      <c r="BF9" s="411"/>
      <c r="BG9" s="411"/>
      <c r="BH9" s="411"/>
      <c r="BI9" s="411"/>
      <c r="BJ9" s="411"/>
      <c r="BK9" s="411"/>
      <c r="BL9" s="411"/>
      <c r="BM9" s="411"/>
      <c r="BN9" s="411"/>
      <c r="BO9" s="411"/>
      <c r="BP9" s="411"/>
      <c r="BQ9" s="411"/>
      <c r="BR9" s="411"/>
      <c r="BS9" s="411"/>
      <c r="BT9" s="411"/>
      <c r="BU9" s="411"/>
      <c r="BV9" s="411"/>
      <c r="BW9" s="411"/>
      <c r="BX9" s="411"/>
      <c r="BY9" s="411"/>
      <c r="BZ9" s="411"/>
      <c r="CA9" s="411"/>
      <c r="CB9" s="411"/>
      <c r="CC9" s="411"/>
      <c r="CD9" s="411"/>
      <c r="CE9" s="411"/>
      <c r="CF9" s="411"/>
      <c r="CG9" s="411"/>
      <c r="CH9" s="411"/>
      <c r="CI9" s="411"/>
      <c r="CJ9" s="411"/>
      <c r="CK9" s="411"/>
      <c r="CL9" s="411"/>
      <c r="CM9" s="411"/>
      <c r="CN9" s="411"/>
      <c r="CO9" s="411"/>
    </row>
    <row r="10" spans="1:93" s="398" customFormat="1" ht="15.65" customHeight="1">
      <c r="A10" s="1469"/>
      <c r="B10" s="1454"/>
      <c r="C10" s="1481"/>
      <c r="D10" s="1438"/>
      <c r="E10" s="1425"/>
      <c r="F10" s="1425"/>
      <c r="G10" s="1425"/>
      <c r="H10" s="1453"/>
      <c r="I10" s="402"/>
      <c r="J10" s="417"/>
      <c r="K10" s="15" t="s">
        <v>41</v>
      </c>
      <c r="L10" s="406" t="s">
        <v>203</v>
      </c>
      <c r="M10" s="1256">
        <v>44895</v>
      </c>
      <c r="N10" s="1246">
        <v>1.1000000000000001</v>
      </c>
      <c r="O10" s="407" t="s">
        <v>37</v>
      </c>
      <c r="P10" s="339"/>
      <c r="Q10" s="396"/>
      <c r="R10" s="396"/>
      <c r="S10" s="392" t="s">
        <v>370</v>
      </c>
      <c r="T10" s="1420" t="s">
        <v>46</v>
      </c>
      <c r="U10" s="1420"/>
      <c r="V10" s="1420"/>
      <c r="W10" s="1420"/>
      <c r="X10" s="1420"/>
      <c r="Y10" s="1480"/>
      <c r="AA10" s="411"/>
      <c r="AB10" s="411"/>
      <c r="AC10" s="411"/>
      <c r="AD10" s="411"/>
      <c r="AE10" s="411"/>
      <c r="AF10" s="411"/>
      <c r="AG10" s="411"/>
      <c r="AH10" s="411"/>
      <c r="AI10" s="411"/>
      <c r="AJ10" s="411"/>
      <c r="AK10" s="411"/>
      <c r="AL10" s="411"/>
      <c r="AM10" s="411"/>
      <c r="AN10" s="411"/>
      <c r="AO10" s="411"/>
      <c r="AP10" s="411"/>
      <c r="AQ10" s="411"/>
      <c r="AR10" s="411"/>
      <c r="AS10" s="411"/>
      <c r="AT10" s="411"/>
      <c r="AU10" s="411"/>
      <c r="AV10" s="411"/>
      <c r="AW10" s="411"/>
      <c r="AX10" s="411"/>
      <c r="AY10" s="411"/>
      <c r="AZ10" s="411"/>
      <c r="BA10" s="411"/>
      <c r="BB10" s="411"/>
      <c r="BC10" s="411"/>
      <c r="BD10" s="411"/>
      <c r="BE10" s="411"/>
      <c r="BF10" s="411"/>
      <c r="BG10" s="411"/>
      <c r="BH10" s="411"/>
      <c r="BI10" s="411"/>
      <c r="BJ10" s="411"/>
      <c r="BK10" s="411"/>
      <c r="BL10" s="411"/>
      <c r="BM10" s="411"/>
      <c r="BN10" s="411"/>
      <c r="BO10" s="411"/>
      <c r="BP10" s="411"/>
      <c r="BQ10" s="411"/>
      <c r="BR10" s="411"/>
      <c r="BS10" s="411"/>
      <c r="BT10" s="411"/>
      <c r="BU10" s="411"/>
      <c r="BV10" s="411"/>
      <c r="BW10" s="411"/>
      <c r="BX10" s="411"/>
      <c r="BY10" s="411"/>
      <c r="BZ10" s="411"/>
      <c r="CA10" s="411"/>
      <c r="CB10" s="411"/>
      <c r="CC10" s="411"/>
      <c r="CD10" s="411"/>
      <c r="CE10" s="411"/>
      <c r="CF10" s="411"/>
      <c r="CG10" s="411"/>
      <c r="CH10" s="411"/>
      <c r="CI10" s="411"/>
      <c r="CJ10" s="411"/>
      <c r="CK10" s="411"/>
      <c r="CL10" s="411"/>
      <c r="CM10" s="411"/>
      <c r="CN10" s="411"/>
      <c r="CO10" s="411"/>
    </row>
    <row r="11" spans="1:93" s="398" customFormat="1">
      <c r="A11" s="1469"/>
      <c r="B11" s="1454"/>
      <c r="C11" s="1481"/>
      <c r="D11" s="1437" t="s">
        <v>578</v>
      </c>
      <c r="E11" s="1424"/>
      <c r="F11" s="1424" t="s">
        <v>560</v>
      </c>
      <c r="G11" s="1424" t="s">
        <v>560</v>
      </c>
      <c r="H11" s="1452" t="s">
        <v>560</v>
      </c>
      <c r="I11" s="402"/>
      <c r="J11" s="417"/>
      <c r="K11" s="11" t="s">
        <v>41</v>
      </c>
      <c r="L11" s="406" t="s">
        <v>365</v>
      </c>
      <c r="M11" s="418" t="s">
        <v>42</v>
      </c>
      <c r="N11" s="407">
        <v>6.6</v>
      </c>
      <c r="O11" s="419" t="s">
        <v>579</v>
      </c>
      <c r="P11" s="419"/>
      <c r="Q11" s="1235" t="s">
        <v>580</v>
      </c>
      <c r="R11" s="396"/>
      <c r="S11" s="392" t="s">
        <v>581</v>
      </c>
      <c r="T11" s="420"/>
      <c r="U11" s="420"/>
      <c r="V11" s="420"/>
      <c r="W11" s="420"/>
      <c r="X11" s="420"/>
      <c r="Y11" s="415"/>
      <c r="AA11" s="411"/>
      <c r="AB11" s="411"/>
      <c r="AC11" s="411"/>
      <c r="AD11" s="411"/>
      <c r="AE11" s="411"/>
      <c r="AF11" s="411"/>
      <c r="AG11" s="411"/>
      <c r="AH11" s="411"/>
      <c r="AI11" s="411"/>
      <c r="AJ11" s="411"/>
      <c r="AK11" s="411"/>
      <c r="AL11" s="411"/>
      <c r="AM11" s="411"/>
      <c r="AN11" s="411"/>
      <c r="AO11" s="411"/>
      <c r="AP11" s="411"/>
      <c r="AQ11" s="411"/>
      <c r="AR11" s="411"/>
      <c r="AS11" s="411"/>
      <c r="AT11" s="411"/>
      <c r="AU11" s="411"/>
      <c r="AV11" s="411"/>
      <c r="AW11" s="411"/>
      <c r="AX11" s="411"/>
      <c r="AY11" s="411"/>
      <c r="AZ11" s="411"/>
      <c r="BA11" s="411"/>
      <c r="BB11" s="411"/>
      <c r="BC11" s="411"/>
      <c r="BD11" s="411"/>
      <c r="BE11" s="411"/>
      <c r="BF11" s="411"/>
      <c r="BG11" s="411"/>
      <c r="BH11" s="411"/>
      <c r="BI11" s="411"/>
      <c r="BJ11" s="411"/>
      <c r="BK11" s="411"/>
      <c r="BL11" s="411"/>
      <c r="BM11" s="411"/>
      <c r="BN11" s="411"/>
      <c r="BO11" s="411"/>
      <c r="BP11" s="411"/>
      <c r="BQ11" s="411"/>
      <c r="BR11" s="411"/>
      <c r="BS11" s="411"/>
      <c r="BT11" s="411"/>
      <c r="BU11" s="411"/>
      <c r="BV11" s="411"/>
      <c r="BW11" s="411"/>
      <c r="BX11" s="411"/>
      <c r="BY11" s="411"/>
      <c r="BZ11" s="411"/>
      <c r="CA11" s="411"/>
      <c r="CB11" s="411"/>
      <c r="CC11" s="411"/>
      <c r="CD11" s="411"/>
      <c r="CE11" s="411"/>
      <c r="CF11" s="411"/>
      <c r="CG11" s="411"/>
      <c r="CH11" s="411"/>
      <c r="CI11" s="411"/>
      <c r="CJ11" s="411"/>
      <c r="CK11" s="411"/>
      <c r="CL11" s="411"/>
      <c r="CM11" s="411"/>
      <c r="CN11" s="411"/>
      <c r="CO11" s="411"/>
    </row>
    <row r="12" spans="1:93" s="398" customFormat="1" ht="15.65" customHeight="1">
      <c r="A12" s="1469"/>
      <c r="B12" s="1454"/>
      <c r="C12" s="1451"/>
      <c r="D12" s="1438"/>
      <c r="E12" s="1425"/>
      <c r="F12" s="1425"/>
      <c r="G12" s="1425"/>
      <c r="H12" s="1453"/>
      <c r="I12" s="402"/>
      <c r="J12" s="417"/>
      <c r="K12" s="15" t="s">
        <v>41</v>
      </c>
      <c r="L12" s="406" t="s">
        <v>203</v>
      </c>
      <c r="M12" s="1256">
        <v>44895</v>
      </c>
      <c r="N12" s="1246">
        <v>6.6</v>
      </c>
      <c r="O12" s="407" t="s">
        <v>37</v>
      </c>
      <c r="P12" s="419"/>
      <c r="Q12" s="396"/>
      <c r="R12" s="396"/>
      <c r="S12" s="1279" t="s">
        <v>2383</v>
      </c>
      <c r="T12" s="421"/>
      <c r="U12" s="421"/>
      <c r="V12" s="421"/>
      <c r="W12" s="421"/>
      <c r="X12" s="421"/>
      <c r="Y12" s="415"/>
    </row>
    <row r="13" spans="1:93" s="398" customFormat="1">
      <c r="A13" s="386"/>
      <c r="B13" s="1454"/>
      <c r="C13" s="422" t="s">
        <v>582</v>
      </c>
      <c r="D13" s="406" t="s">
        <v>43</v>
      </c>
      <c r="E13" s="415"/>
      <c r="F13" s="415"/>
      <c r="G13" s="415"/>
      <c r="H13" s="415"/>
      <c r="I13" s="415"/>
      <c r="J13" s="419"/>
      <c r="K13" s="11" t="s">
        <v>41</v>
      </c>
      <c r="L13" s="423" t="s">
        <v>162</v>
      </c>
      <c r="M13" s="418" t="s">
        <v>42</v>
      </c>
      <c r="N13" s="407">
        <v>0.75</v>
      </c>
      <c r="O13" s="424" t="s">
        <v>583</v>
      </c>
      <c r="P13" s="425" t="s">
        <v>584</v>
      </c>
      <c r="Q13" s="396" t="s">
        <v>563</v>
      </c>
      <c r="R13" s="396"/>
      <c r="S13" s="425" t="s">
        <v>370</v>
      </c>
      <c r="T13" s="1420" t="s">
        <v>46</v>
      </c>
      <c r="U13" s="1420"/>
      <c r="V13" s="1420"/>
      <c r="W13" s="1420"/>
      <c r="X13" s="1420"/>
      <c r="Y13" s="426"/>
      <c r="AA13" s="411"/>
      <c r="AB13" s="411"/>
      <c r="AC13" s="411"/>
      <c r="AD13" s="411"/>
      <c r="AE13" s="411"/>
      <c r="AF13" s="411"/>
      <c r="AG13" s="411"/>
      <c r="AH13" s="411"/>
      <c r="AI13" s="411"/>
      <c r="AJ13" s="411"/>
      <c r="AK13" s="411"/>
      <c r="AL13" s="411"/>
      <c r="AM13" s="411"/>
      <c r="AN13" s="411"/>
      <c r="AO13" s="411"/>
      <c r="AP13" s="411"/>
      <c r="AQ13" s="411"/>
      <c r="AR13" s="411"/>
      <c r="AS13" s="411"/>
      <c r="AT13" s="411"/>
      <c r="AU13" s="411"/>
      <c r="AV13" s="411"/>
      <c r="AW13" s="411"/>
      <c r="AX13" s="411"/>
      <c r="AY13" s="411"/>
      <c r="AZ13" s="411"/>
      <c r="BA13" s="411"/>
      <c r="BB13" s="411"/>
      <c r="BC13" s="411"/>
      <c r="BD13" s="411"/>
      <c r="BE13" s="411"/>
      <c r="BF13" s="411"/>
      <c r="BG13" s="411"/>
      <c r="BH13" s="411"/>
      <c r="BI13" s="411"/>
      <c r="BJ13" s="411"/>
      <c r="BK13" s="411"/>
      <c r="BL13" s="411"/>
      <c r="BM13" s="411"/>
      <c r="BN13" s="411"/>
      <c r="BO13" s="411"/>
      <c r="BP13" s="411"/>
      <c r="BQ13" s="411"/>
      <c r="BR13" s="411"/>
      <c r="BS13" s="411"/>
      <c r="BT13" s="411"/>
      <c r="BU13" s="411"/>
      <c r="BV13" s="411"/>
      <c r="BW13" s="411"/>
      <c r="BX13" s="411"/>
      <c r="BY13" s="411"/>
      <c r="BZ13" s="411"/>
      <c r="CA13" s="411"/>
      <c r="CB13" s="411"/>
      <c r="CC13" s="411"/>
      <c r="CD13" s="411"/>
      <c r="CE13" s="411"/>
      <c r="CF13" s="411"/>
      <c r="CG13" s="411"/>
      <c r="CH13" s="411"/>
      <c r="CI13" s="411"/>
      <c r="CJ13" s="411"/>
      <c r="CK13" s="411"/>
      <c r="CL13" s="411"/>
      <c r="CM13" s="411"/>
      <c r="CN13" s="411"/>
      <c r="CO13" s="411"/>
    </row>
    <row r="14" spans="1:93" s="398" customFormat="1" ht="18" customHeight="1">
      <c r="A14" s="1469" t="s">
        <v>64</v>
      </c>
      <c r="B14" s="1443" t="s">
        <v>585</v>
      </c>
      <c r="C14" s="1450" t="s">
        <v>586</v>
      </c>
      <c r="D14" s="1437" t="s">
        <v>43</v>
      </c>
      <c r="E14" s="1424" t="s">
        <v>560</v>
      </c>
      <c r="F14" s="1424" t="s">
        <v>560</v>
      </c>
      <c r="G14" s="1424" t="s">
        <v>560</v>
      </c>
      <c r="H14" s="1452" t="s">
        <v>560</v>
      </c>
      <c r="I14" s="402"/>
      <c r="J14" s="419"/>
      <c r="K14" s="11" t="s">
        <v>41</v>
      </c>
      <c r="L14" s="414" t="s">
        <v>587</v>
      </c>
      <c r="M14" s="418" t="s">
        <v>42</v>
      </c>
      <c r="N14" s="407">
        <v>1</v>
      </c>
      <c r="O14" s="408" t="s">
        <v>588</v>
      </c>
      <c r="P14" s="339" t="s">
        <v>589</v>
      </c>
      <c r="Q14" s="396" t="s">
        <v>563</v>
      </c>
      <c r="R14" s="396"/>
      <c r="S14" s="392" t="s">
        <v>370</v>
      </c>
      <c r="T14" s="1420" t="s">
        <v>46</v>
      </c>
      <c r="U14" s="1420"/>
      <c r="V14" s="1420"/>
      <c r="W14" s="1420"/>
      <c r="X14" s="1420"/>
      <c r="Y14" s="415"/>
      <c r="AA14" s="411"/>
      <c r="AB14" s="411"/>
      <c r="AC14" s="411"/>
      <c r="AD14" s="411"/>
      <c r="AE14" s="411"/>
      <c r="AF14" s="411"/>
      <c r="AG14" s="411"/>
      <c r="AH14" s="411"/>
      <c r="AI14" s="411"/>
      <c r="AJ14" s="411"/>
      <c r="AK14" s="411"/>
      <c r="AL14" s="411"/>
      <c r="AM14" s="411"/>
      <c r="AN14" s="411"/>
      <c r="AO14" s="411"/>
      <c r="AP14" s="411"/>
      <c r="AQ14" s="411"/>
      <c r="AR14" s="411"/>
      <c r="AS14" s="411"/>
      <c r="AT14" s="411"/>
      <c r="AU14" s="411"/>
      <c r="AV14" s="411"/>
      <c r="AW14" s="411"/>
      <c r="AX14" s="411"/>
      <c r="AY14" s="411"/>
      <c r="AZ14" s="411"/>
      <c r="BA14" s="411"/>
      <c r="BB14" s="411"/>
      <c r="BC14" s="411"/>
      <c r="BD14" s="411"/>
      <c r="BE14" s="411"/>
      <c r="BF14" s="411"/>
      <c r="BG14" s="411"/>
      <c r="BH14" s="411"/>
      <c r="BI14" s="411"/>
      <c r="BJ14" s="411"/>
      <c r="BK14" s="411"/>
      <c r="BL14" s="411"/>
      <c r="BM14" s="411"/>
      <c r="BN14" s="411"/>
      <c r="BO14" s="411"/>
      <c r="BP14" s="411"/>
      <c r="BQ14" s="411"/>
      <c r="BR14" s="411"/>
      <c r="BS14" s="411"/>
      <c r="BT14" s="411"/>
      <c r="BU14" s="411"/>
      <c r="BV14" s="411"/>
      <c r="BW14" s="411"/>
      <c r="BX14" s="411"/>
      <c r="BY14" s="411"/>
      <c r="BZ14" s="411"/>
      <c r="CA14" s="411"/>
      <c r="CB14" s="411"/>
      <c r="CC14" s="411"/>
      <c r="CD14" s="411"/>
      <c r="CE14" s="411"/>
      <c r="CF14" s="411"/>
      <c r="CG14" s="411"/>
      <c r="CH14" s="411"/>
      <c r="CI14" s="411"/>
      <c r="CJ14" s="411"/>
      <c r="CK14" s="411"/>
      <c r="CL14" s="411"/>
      <c r="CM14" s="411"/>
      <c r="CN14" s="411"/>
      <c r="CO14" s="411"/>
    </row>
    <row r="15" spans="1:93">
      <c r="A15" s="1469"/>
      <c r="B15" s="1445"/>
      <c r="C15" s="1451"/>
      <c r="D15" s="1438"/>
      <c r="E15" s="1425"/>
      <c r="F15" s="1425"/>
      <c r="G15" s="1425"/>
      <c r="H15" s="1453"/>
      <c r="I15" s="402"/>
      <c r="K15" s="15" t="s">
        <v>41</v>
      </c>
      <c r="L15" s="414" t="s">
        <v>590</v>
      </c>
      <c r="M15" s="1256">
        <v>44895</v>
      </c>
      <c r="N15" s="1246">
        <v>1.3</v>
      </c>
      <c r="O15" s="407" t="s">
        <v>37</v>
      </c>
      <c r="Q15" s="396"/>
      <c r="R15" s="396"/>
      <c r="S15" s="392" t="s">
        <v>370</v>
      </c>
      <c r="T15" s="1422" t="s">
        <v>46</v>
      </c>
      <c r="U15" s="1422"/>
      <c r="V15" s="1422"/>
      <c r="W15" s="1422"/>
      <c r="X15" s="1422"/>
      <c r="Y15" s="415"/>
    </row>
    <row r="16" spans="1:93" s="398" customFormat="1">
      <c r="A16" s="386"/>
      <c r="B16" s="412" t="s">
        <v>591</v>
      </c>
      <c r="C16" s="413" t="s">
        <v>592</v>
      </c>
      <c r="D16" s="406" t="s">
        <v>43</v>
      </c>
      <c r="E16" s="415" t="s">
        <v>560</v>
      </c>
      <c r="F16" s="415" t="s">
        <v>560</v>
      </c>
      <c r="G16" s="415" t="s">
        <v>560</v>
      </c>
      <c r="H16" s="416" t="s">
        <v>560</v>
      </c>
      <c r="I16" s="415"/>
      <c r="J16" s="417"/>
      <c r="K16" s="11" t="s">
        <v>41</v>
      </c>
      <c r="L16" s="414" t="s">
        <v>593</v>
      </c>
      <c r="M16" s="418" t="s">
        <v>42</v>
      </c>
      <c r="N16" s="407">
        <v>0.5</v>
      </c>
      <c r="O16" s="408" t="s">
        <v>594</v>
      </c>
      <c r="P16" s="339" t="s">
        <v>595</v>
      </c>
      <c r="Q16" s="396" t="s">
        <v>563</v>
      </c>
      <c r="R16" s="396"/>
      <c r="S16" s="392" t="s">
        <v>370</v>
      </c>
      <c r="T16" s="1420" t="s">
        <v>46</v>
      </c>
      <c r="U16" s="1420"/>
      <c r="V16" s="1420"/>
      <c r="W16" s="1420"/>
      <c r="X16" s="1420"/>
      <c r="Y16" s="415"/>
      <c r="AA16" s="411"/>
      <c r="AB16" s="411"/>
      <c r="AC16" s="411"/>
      <c r="AD16" s="411"/>
      <c r="AE16" s="411"/>
      <c r="AF16" s="411"/>
      <c r="AG16" s="411"/>
      <c r="AH16" s="411"/>
      <c r="AI16" s="411"/>
      <c r="AJ16" s="411"/>
      <c r="AK16" s="411"/>
      <c r="AL16" s="411"/>
      <c r="AM16" s="411"/>
      <c r="AN16" s="411"/>
      <c r="AO16" s="411"/>
      <c r="AP16" s="411"/>
      <c r="AQ16" s="411"/>
      <c r="AR16" s="411"/>
      <c r="AS16" s="411"/>
      <c r="AT16" s="411"/>
      <c r="AU16" s="411"/>
      <c r="AV16" s="411"/>
      <c r="AW16" s="411"/>
      <c r="AX16" s="411"/>
      <c r="AY16" s="411"/>
      <c r="AZ16" s="411"/>
      <c r="BA16" s="411"/>
      <c r="BB16" s="411"/>
      <c r="BC16" s="411"/>
      <c r="BD16" s="411"/>
      <c r="BE16" s="411"/>
      <c r="BF16" s="411"/>
      <c r="BG16" s="411"/>
      <c r="BH16" s="411"/>
      <c r="BI16" s="411"/>
      <c r="BJ16" s="411"/>
      <c r="BK16" s="411"/>
      <c r="BL16" s="411"/>
      <c r="BM16" s="411"/>
      <c r="BN16" s="411"/>
      <c r="BO16" s="411"/>
      <c r="BP16" s="411"/>
      <c r="BQ16" s="411"/>
      <c r="BR16" s="411"/>
      <c r="BS16" s="411"/>
      <c r="BT16" s="411"/>
      <c r="BU16" s="411"/>
      <c r="BV16" s="411"/>
      <c r="BW16" s="411"/>
      <c r="BX16" s="411"/>
      <c r="BY16" s="411"/>
      <c r="BZ16" s="411"/>
      <c r="CA16" s="411"/>
      <c r="CB16" s="411"/>
      <c r="CC16" s="411"/>
      <c r="CD16" s="411"/>
      <c r="CE16" s="411"/>
      <c r="CF16" s="411"/>
      <c r="CG16" s="411"/>
      <c r="CH16" s="411"/>
      <c r="CI16" s="411"/>
      <c r="CJ16" s="411"/>
      <c r="CK16" s="411"/>
      <c r="CL16" s="411"/>
      <c r="CM16" s="411"/>
      <c r="CN16" s="411"/>
      <c r="CO16" s="411"/>
    </row>
    <row r="17" spans="1:93" s="398" customFormat="1">
      <c r="B17" s="1443" t="s">
        <v>596</v>
      </c>
      <c r="C17" s="422" t="s">
        <v>597</v>
      </c>
      <c r="D17" s="427" t="s">
        <v>43</v>
      </c>
      <c r="E17" s="402" t="s">
        <v>560</v>
      </c>
      <c r="F17" s="402" t="s">
        <v>560</v>
      </c>
      <c r="G17" s="402" t="s">
        <v>560</v>
      </c>
      <c r="H17" s="403" t="s">
        <v>560</v>
      </c>
      <c r="I17" s="402"/>
      <c r="J17" s="405"/>
      <c r="K17" s="11" t="s">
        <v>41</v>
      </c>
      <c r="L17" s="406" t="s">
        <v>365</v>
      </c>
      <c r="M17" s="418" t="s">
        <v>42</v>
      </c>
      <c r="N17" s="419">
        <v>1.5</v>
      </c>
      <c r="O17" s="408" t="s">
        <v>598</v>
      </c>
      <c r="P17" s="339" t="s">
        <v>599</v>
      </c>
      <c r="Q17" s="396" t="s">
        <v>563</v>
      </c>
      <c r="R17" s="396"/>
      <c r="S17" s="339" t="s">
        <v>370</v>
      </c>
      <c r="T17" s="1420" t="s">
        <v>46</v>
      </c>
      <c r="U17" s="1420"/>
      <c r="V17" s="1420"/>
      <c r="W17" s="1420"/>
      <c r="X17" s="1420"/>
      <c r="Y17" s="415"/>
      <c r="AA17" s="411"/>
      <c r="AB17" s="411"/>
      <c r="AC17" s="411"/>
      <c r="AD17" s="411"/>
      <c r="AE17" s="411"/>
      <c r="AF17" s="411"/>
      <c r="AG17" s="411"/>
      <c r="AH17" s="411"/>
      <c r="AI17" s="411"/>
      <c r="AJ17" s="411"/>
      <c r="AK17" s="411"/>
      <c r="AL17" s="411"/>
      <c r="AM17" s="411"/>
      <c r="AN17" s="411"/>
      <c r="AO17" s="411"/>
      <c r="AP17" s="411"/>
      <c r="AQ17" s="411"/>
      <c r="AR17" s="411"/>
      <c r="AS17" s="411"/>
      <c r="AT17" s="411"/>
      <c r="AU17" s="411"/>
      <c r="AV17" s="411"/>
      <c r="AW17" s="411"/>
      <c r="AX17" s="411"/>
      <c r="AY17" s="411"/>
      <c r="AZ17" s="411"/>
      <c r="BA17" s="411"/>
      <c r="BB17" s="411"/>
      <c r="BC17" s="411"/>
      <c r="BD17" s="411"/>
      <c r="BE17" s="411"/>
      <c r="BF17" s="411"/>
      <c r="BG17" s="411"/>
      <c r="BH17" s="411"/>
      <c r="BI17" s="411"/>
      <c r="BJ17" s="411"/>
      <c r="BK17" s="411"/>
      <c r="BL17" s="411"/>
      <c r="BM17" s="411"/>
      <c r="BN17" s="411"/>
      <c r="BO17" s="411"/>
      <c r="BP17" s="411"/>
      <c r="BQ17" s="411"/>
      <c r="BR17" s="411"/>
      <c r="BS17" s="411"/>
      <c r="BT17" s="411"/>
      <c r="BU17" s="411"/>
      <c r="BV17" s="411"/>
      <c r="BW17" s="411"/>
      <c r="BX17" s="411"/>
      <c r="BY17" s="411"/>
      <c r="BZ17" s="411"/>
      <c r="CA17" s="411"/>
      <c r="CB17" s="411"/>
      <c r="CC17" s="411"/>
      <c r="CD17" s="411"/>
      <c r="CE17" s="411"/>
      <c r="CF17" s="411"/>
      <c r="CG17" s="411"/>
      <c r="CH17" s="411"/>
      <c r="CI17" s="411"/>
      <c r="CJ17" s="411"/>
      <c r="CK17" s="411"/>
      <c r="CL17" s="411"/>
      <c r="CM17" s="411"/>
      <c r="CN17" s="411"/>
      <c r="CO17" s="411"/>
    </row>
    <row r="18" spans="1:93" s="398" customFormat="1" ht="15" customHeight="1">
      <c r="A18" s="1478" t="s">
        <v>64</v>
      </c>
      <c r="B18" s="1444"/>
      <c r="C18" s="1435" t="s">
        <v>600</v>
      </c>
      <c r="D18" s="1437" t="s">
        <v>43</v>
      </c>
      <c r="E18" s="1424" t="s">
        <v>560</v>
      </c>
      <c r="F18" s="1424" t="s">
        <v>560</v>
      </c>
      <c r="G18" s="1424" t="s">
        <v>560</v>
      </c>
      <c r="H18" s="1424" t="s">
        <v>560</v>
      </c>
      <c r="I18" s="402"/>
      <c r="J18" s="405"/>
      <c r="K18" s="11" t="s">
        <v>41</v>
      </c>
      <c r="L18" s="406" t="s">
        <v>365</v>
      </c>
      <c r="M18" s="418" t="s">
        <v>42</v>
      </c>
      <c r="N18" s="419">
        <v>1.5</v>
      </c>
      <c r="O18" s="408" t="s">
        <v>601</v>
      </c>
      <c r="P18" s="339" t="s">
        <v>602</v>
      </c>
      <c r="Q18" s="396" t="s">
        <v>563</v>
      </c>
      <c r="R18" s="396"/>
      <c r="S18" s="429" t="s">
        <v>370</v>
      </c>
      <c r="T18" s="1420" t="s">
        <v>46</v>
      </c>
      <c r="U18" s="1420"/>
      <c r="V18" s="1420"/>
      <c r="W18" s="1420"/>
      <c r="X18" s="1420"/>
      <c r="Y18" s="415"/>
      <c r="AA18" s="411"/>
      <c r="AB18" s="411"/>
      <c r="AC18" s="411"/>
      <c r="AD18" s="411"/>
      <c r="AE18" s="411"/>
      <c r="AF18" s="411"/>
      <c r="AG18" s="411"/>
      <c r="AH18" s="411"/>
      <c r="AI18" s="411"/>
      <c r="AJ18" s="411"/>
      <c r="AK18" s="411"/>
      <c r="AL18" s="411"/>
      <c r="AM18" s="411"/>
      <c r="AN18" s="411"/>
      <c r="AO18" s="411"/>
      <c r="AP18" s="411"/>
      <c r="AQ18" s="411"/>
      <c r="AR18" s="411"/>
      <c r="AS18" s="411"/>
      <c r="AT18" s="411"/>
      <c r="AU18" s="411"/>
      <c r="AV18" s="411"/>
      <c r="AW18" s="411"/>
      <c r="AX18" s="411"/>
      <c r="AY18" s="411"/>
      <c r="AZ18" s="411"/>
      <c r="BA18" s="411"/>
      <c r="BB18" s="411"/>
      <c r="BC18" s="411"/>
      <c r="BD18" s="411"/>
      <c r="BE18" s="411"/>
      <c r="BF18" s="411"/>
      <c r="BG18" s="411"/>
      <c r="BH18" s="411"/>
      <c r="BI18" s="411"/>
      <c r="BJ18" s="411"/>
      <c r="BK18" s="411"/>
      <c r="BL18" s="411"/>
      <c r="BM18" s="411"/>
      <c r="BN18" s="411"/>
      <c r="BO18" s="411"/>
      <c r="BP18" s="411"/>
      <c r="BQ18" s="411"/>
      <c r="BR18" s="411"/>
      <c r="BS18" s="411"/>
      <c r="BT18" s="411"/>
      <c r="BU18" s="411"/>
      <c r="BV18" s="411"/>
      <c r="BW18" s="411"/>
      <c r="BX18" s="411"/>
      <c r="BY18" s="411"/>
      <c r="BZ18" s="411"/>
      <c r="CA18" s="411"/>
      <c r="CB18" s="411"/>
      <c r="CC18" s="411"/>
      <c r="CD18" s="411"/>
      <c r="CE18" s="411"/>
      <c r="CF18" s="411"/>
      <c r="CG18" s="411"/>
      <c r="CH18" s="411"/>
      <c r="CI18" s="411"/>
      <c r="CJ18" s="411"/>
      <c r="CK18" s="411"/>
      <c r="CL18" s="411"/>
      <c r="CM18" s="411"/>
      <c r="CN18" s="411"/>
      <c r="CO18" s="411"/>
    </row>
    <row r="19" spans="1:93" s="398" customFormat="1" ht="15" customHeight="1">
      <c r="A19" s="1478"/>
      <c r="B19" s="1444"/>
      <c r="C19" s="1436"/>
      <c r="D19" s="1438"/>
      <c r="E19" s="1425"/>
      <c r="F19" s="1425"/>
      <c r="G19" s="1425"/>
      <c r="H19" s="1425"/>
      <c r="I19" s="1277"/>
      <c r="J19" s="405"/>
      <c r="K19" s="1280" t="s">
        <v>41</v>
      </c>
      <c r="L19" s="1281" t="s">
        <v>590</v>
      </c>
      <c r="M19" s="1256">
        <v>44804</v>
      </c>
      <c r="N19" s="1246">
        <v>1.5</v>
      </c>
      <c r="O19" s="1246" t="s">
        <v>37</v>
      </c>
      <c r="P19" s="1283"/>
      <c r="Q19" s="1278"/>
      <c r="R19" s="1278"/>
      <c r="S19" s="1284"/>
      <c r="T19" s="1422" t="s">
        <v>46</v>
      </c>
      <c r="U19" s="1422"/>
      <c r="V19" s="1422"/>
      <c r="W19" s="1422"/>
      <c r="X19" s="1422"/>
      <c r="Y19" s="415"/>
      <c r="AA19" s="411"/>
      <c r="AB19" s="411"/>
      <c r="AC19" s="411"/>
      <c r="AD19" s="411"/>
      <c r="AE19" s="411"/>
      <c r="AF19" s="411"/>
      <c r="AG19" s="411"/>
      <c r="AH19" s="411"/>
      <c r="AI19" s="411"/>
      <c r="AJ19" s="411"/>
      <c r="AK19" s="411"/>
      <c r="AL19" s="411"/>
      <c r="AM19" s="411"/>
      <c r="AN19" s="411"/>
      <c r="AO19" s="411"/>
      <c r="AP19" s="411"/>
      <c r="AQ19" s="411"/>
      <c r="AR19" s="411"/>
      <c r="AS19" s="411"/>
      <c r="AT19" s="411"/>
      <c r="AU19" s="411"/>
      <c r="AV19" s="411"/>
      <c r="AW19" s="411"/>
      <c r="AX19" s="411"/>
      <c r="AY19" s="411"/>
      <c r="AZ19" s="411"/>
      <c r="BA19" s="411"/>
      <c r="BB19" s="411"/>
      <c r="BC19" s="411"/>
      <c r="BD19" s="411"/>
      <c r="BE19" s="411"/>
      <c r="BF19" s="411"/>
      <c r="BG19" s="411"/>
      <c r="BH19" s="411"/>
      <c r="BI19" s="411"/>
      <c r="BJ19" s="411"/>
      <c r="BK19" s="411"/>
      <c r="BL19" s="411"/>
      <c r="BM19" s="411"/>
      <c r="BN19" s="411"/>
      <c r="BO19" s="411"/>
      <c r="BP19" s="411"/>
      <c r="BQ19" s="411"/>
      <c r="BR19" s="411"/>
      <c r="BS19" s="411"/>
      <c r="BT19" s="411"/>
      <c r="BU19" s="411"/>
      <c r="BV19" s="411"/>
      <c r="BW19" s="411"/>
      <c r="BX19" s="411"/>
      <c r="BY19" s="411"/>
      <c r="BZ19" s="411"/>
      <c r="CA19" s="411"/>
      <c r="CB19" s="411"/>
      <c r="CC19" s="411"/>
      <c r="CD19" s="411"/>
      <c r="CE19" s="411"/>
      <c r="CF19" s="411"/>
      <c r="CG19" s="411"/>
      <c r="CH19" s="411"/>
      <c r="CI19" s="411"/>
      <c r="CJ19" s="411"/>
      <c r="CK19" s="411"/>
      <c r="CL19" s="411"/>
      <c r="CM19" s="411"/>
      <c r="CN19" s="411"/>
      <c r="CO19" s="411"/>
    </row>
    <row r="20" spans="1:93" s="398" customFormat="1" ht="16.399999999999999" customHeight="1">
      <c r="A20" s="1285"/>
      <c r="B20" s="1444"/>
      <c r="C20" s="422" t="s">
        <v>603</v>
      </c>
      <c r="D20" s="427" t="s">
        <v>578</v>
      </c>
      <c r="E20" s="415"/>
      <c r="F20" s="402" t="s">
        <v>560</v>
      </c>
      <c r="G20" s="402" t="s">
        <v>560</v>
      </c>
      <c r="H20" s="403" t="s">
        <v>560</v>
      </c>
      <c r="I20" s="404"/>
      <c r="J20" s="405"/>
      <c r="K20" s="11" t="s">
        <v>41</v>
      </c>
      <c r="L20" s="406" t="s">
        <v>72</v>
      </c>
      <c r="M20" s="418" t="s">
        <v>42</v>
      </c>
      <c r="N20" s="407">
        <v>5</v>
      </c>
      <c r="O20" s="419" t="s">
        <v>579</v>
      </c>
      <c r="Q20" s="1235" t="s">
        <v>580</v>
      </c>
      <c r="R20" s="396"/>
      <c r="S20" s="392" t="s">
        <v>581</v>
      </c>
      <c r="T20" s="420"/>
      <c r="U20" s="420"/>
      <c r="V20" s="420"/>
      <c r="W20" s="420"/>
      <c r="X20" s="420"/>
      <c r="Y20" s="415"/>
      <c r="AA20" s="411"/>
      <c r="AB20" s="411"/>
      <c r="AC20" s="411"/>
      <c r="AD20" s="411"/>
      <c r="AE20" s="411"/>
      <c r="AF20" s="411"/>
      <c r="AG20" s="411"/>
      <c r="AH20" s="411"/>
      <c r="AI20" s="411"/>
      <c r="AJ20" s="411"/>
      <c r="AK20" s="411"/>
      <c r="AL20" s="411"/>
      <c r="AM20" s="411"/>
      <c r="AN20" s="411"/>
      <c r="AO20" s="411"/>
      <c r="AP20" s="411"/>
      <c r="AQ20" s="411"/>
      <c r="AR20" s="411"/>
      <c r="AS20" s="411"/>
      <c r="AT20" s="411"/>
      <c r="AU20" s="411"/>
      <c r="AV20" s="411"/>
      <c r="AW20" s="411"/>
      <c r="AX20" s="411"/>
      <c r="AY20" s="411"/>
      <c r="AZ20" s="411"/>
      <c r="BA20" s="411"/>
      <c r="BB20" s="411"/>
      <c r="BC20" s="411"/>
      <c r="BD20" s="411"/>
      <c r="BE20" s="411"/>
      <c r="BF20" s="411"/>
      <c r="BG20" s="411"/>
      <c r="BH20" s="411"/>
      <c r="BI20" s="411"/>
      <c r="BJ20" s="411"/>
      <c r="BK20" s="411"/>
      <c r="BL20" s="411"/>
      <c r="BM20" s="411"/>
      <c r="BN20" s="411"/>
      <c r="BO20" s="411"/>
      <c r="BP20" s="411"/>
      <c r="BQ20" s="411"/>
      <c r="BR20" s="411"/>
      <c r="BS20" s="411"/>
      <c r="BT20" s="411"/>
      <c r="BU20" s="411"/>
      <c r="BV20" s="411"/>
      <c r="BW20" s="411"/>
      <c r="BX20" s="411"/>
      <c r="BY20" s="411"/>
      <c r="BZ20" s="411"/>
      <c r="CA20" s="411"/>
      <c r="CB20" s="411"/>
      <c r="CC20" s="411"/>
      <c r="CD20" s="411"/>
      <c r="CE20" s="411"/>
      <c r="CF20" s="411"/>
      <c r="CG20" s="411"/>
      <c r="CH20" s="411"/>
      <c r="CI20" s="411"/>
      <c r="CJ20" s="411"/>
      <c r="CK20" s="411"/>
      <c r="CL20" s="411"/>
      <c r="CM20" s="411"/>
      <c r="CN20" s="411"/>
      <c r="CO20" s="411"/>
    </row>
    <row r="21" spans="1:93" s="398" customFormat="1">
      <c r="A21" s="428"/>
      <c r="B21" s="1444"/>
      <c r="C21" s="422" t="s">
        <v>604</v>
      </c>
      <c r="D21" s="427" t="s">
        <v>578</v>
      </c>
      <c r="E21" s="415"/>
      <c r="F21" s="402" t="s">
        <v>560</v>
      </c>
      <c r="G21" s="402" t="s">
        <v>560</v>
      </c>
      <c r="H21" s="403" t="s">
        <v>560</v>
      </c>
      <c r="I21" s="402"/>
      <c r="J21" s="405"/>
      <c r="K21" s="11" t="s">
        <v>41</v>
      </c>
      <c r="L21" s="406" t="s">
        <v>365</v>
      </c>
      <c r="M21" s="418" t="s">
        <v>42</v>
      </c>
      <c r="N21" s="407">
        <v>4.75</v>
      </c>
      <c r="O21" s="429" t="s">
        <v>579</v>
      </c>
      <c r="P21" s="339"/>
      <c r="Q21" s="1235" t="s">
        <v>580</v>
      </c>
      <c r="R21" s="396"/>
      <c r="S21" s="392" t="s">
        <v>581</v>
      </c>
      <c r="T21" s="420"/>
      <c r="U21" s="420"/>
      <c r="V21" s="420"/>
      <c r="W21" s="420"/>
      <c r="X21" s="420"/>
      <c r="Y21" s="415"/>
      <c r="AA21" s="411"/>
      <c r="AB21" s="411"/>
      <c r="AC21" s="411"/>
      <c r="AD21" s="411"/>
      <c r="AE21" s="411"/>
      <c r="AF21" s="411"/>
      <c r="AG21" s="411"/>
      <c r="AH21" s="411"/>
      <c r="AI21" s="411"/>
      <c r="AJ21" s="411"/>
      <c r="AK21" s="411"/>
      <c r="AL21" s="411"/>
      <c r="AM21" s="411"/>
      <c r="AN21" s="411"/>
      <c r="AO21" s="411"/>
      <c r="AP21" s="411"/>
      <c r="AQ21" s="411"/>
      <c r="AR21" s="411"/>
      <c r="AS21" s="411"/>
      <c r="AT21" s="411"/>
      <c r="AU21" s="411"/>
      <c r="AV21" s="411"/>
      <c r="AW21" s="411"/>
      <c r="AX21" s="411"/>
      <c r="AY21" s="411"/>
      <c r="AZ21" s="411"/>
      <c r="BA21" s="411"/>
      <c r="BB21" s="411"/>
      <c r="BC21" s="411"/>
      <c r="BD21" s="411"/>
      <c r="BE21" s="411"/>
      <c r="BF21" s="411"/>
      <c r="BG21" s="411"/>
      <c r="BH21" s="411"/>
      <c r="BI21" s="411"/>
      <c r="BJ21" s="411"/>
      <c r="BK21" s="411"/>
      <c r="BL21" s="411"/>
      <c r="BM21" s="411"/>
      <c r="BN21" s="411"/>
      <c r="BO21" s="411"/>
      <c r="BP21" s="411"/>
      <c r="BQ21" s="411"/>
      <c r="BR21" s="411"/>
      <c r="BS21" s="411"/>
      <c r="BT21" s="411"/>
      <c r="BU21" s="411"/>
      <c r="BV21" s="411"/>
      <c r="BW21" s="411"/>
      <c r="BX21" s="411"/>
      <c r="BY21" s="411"/>
      <c r="BZ21" s="411"/>
      <c r="CA21" s="411"/>
      <c r="CB21" s="411"/>
      <c r="CC21" s="411"/>
      <c r="CD21" s="411"/>
      <c r="CE21" s="411"/>
      <c r="CF21" s="411"/>
      <c r="CG21" s="411"/>
      <c r="CH21" s="411"/>
      <c r="CI21" s="411"/>
      <c r="CJ21" s="411"/>
      <c r="CK21" s="411"/>
      <c r="CL21" s="411"/>
      <c r="CM21" s="411"/>
      <c r="CN21" s="411"/>
      <c r="CO21" s="411"/>
    </row>
    <row r="22" spans="1:93" s="430" customFormat="1">
      <c r="A22" s="428"/>
      <c r="B22" s="1444"/>
      <c r="C22" s="422" t="s">
        <v>605</v>
      </c>
      <c r="D22" s="406" t="s">
        <v>43</v>
      </c>
      <c r="E22" s="415"/>
      <c r="F22" s="415" t="s">
        <v>560</v>
      </c>
      <c r="G22" s="415" t="s">
        <v>560</v>
      </c>
      <c r="H22" s="415" t="s">
        <v>560</v>
      </c>
      <c r="I22" s="415"/>
      <c r="J22" s="419"/>
      <c r="K22" s="11" t="s">
        <v>41</v>
      </c>
      <c r="L22" s="423" t="s">
        <v>162</v>
      </c>
      <c r="M22" s="418" t="s">
        <v>42</v>
      </c>
      <c r="N22" s="407">
        <v>0.5</v>
      </c>
      <c r="O22" s="424" t="s">
        <v>606</v>
      </c>
      <c r="P22" s="425" t="s">
        <v>607</v>
      </c>
      <c r="Q22" s="396" t="s">
        <v>563</v>
      </c>
      <c r="R22" s="396"/>
      <c r="S22" s="425" t="s">
        <v>370</v>
      </c>
      <c r="T22" s="1420" t="s">
        <v>46</v>
      </c>
      <c r="U22" s="1420"/>
      <c r="V22" s="1420"/>
      <c r="W22" s="1420"/>
      <c r="X22" s="1420"/>
      <c r="Y22" s="426"/>
      <c r="AA22" s="431"/>
      <c r="AB22" s="431"/>
      <c r="AC22" s="431"/>
      <c r="AD22" s="431"/>
      <c r="AE22" s="431"/>
      <c r="AF22" s="431"/>
      <c r="AG22" s="431"/>
      <c r="AH22" s="431"/>
      <c r="AI22" s="431"/>
      <c r="AJ22" s="431"/>
      <c r="AK22" s="431"/>
      <c r="AL22" s="431"/>
      <c r="AM22" s="431"/>
      <c r="AN22" s="431"/>
      <c r="AO22" s="431"/>
      <c r="AP22" s="431"/>
      <c r="AQ22" s="431"/>
      <c r="AR22" s="431"/>
      <c r="AS22" s="431"/>
      <c r="AT22" s="431"/>
      <c r="AU22" s="431"/>
      <c r="AV22" s="431"/>
      <c r="AW22" s="431"/>
      <c r="AX22" s="431"/>
      <c r="AY22" s="431"/>
      <c r="AZ22" s="431"/>
      <c r="BA22" s="431"/>
      <c r="BB22" s="431"/>
      <c r="BC22" s="431"/>
      <c r="BD22" s="431"/>
      <c r="BE22" s="431"/>
      <c r="BF22" s="431"/>
      <c r="BG22" s="431"/>
      <c r="BH22" s="431"/>
      <c r="BI22" s="431"/>
      <c r="BJ22" s="431"/>
      <c r="BK22" s="431"/>
      <c r="BL22" s="431"/>
      <c r="BM22" s="431"/>
      <c r="BN22" s="431"/>
      <c r="BO22" s="431"/>
      <c r="BP22" s="431"/>
      <c r="BQ22" s="431"/>
      <c r="BR22" s="431"/>
      <c r="BS22" s="431"/>
      <c r="BT22" s="431"/>
      <c r="BU22" s="431"/>
      <c r="BV22" s="431"/>
      <c r="BW22" s="431"/>
      <c r="BX22" s="431"/>
      <c r="BY22" s="431"/>
      <c r="BZ22" s="431"/>
      <c r="CA22" s="431"/>
      <c r="CB22" s="431"/>
      <c r="CC22" s="431"/>
      <c r="CD22" s="431"/>
      <c r="CE22" s="431"/>
      <c r="CF22" s="431"/>
      <c r="CG22" s="431"/>
      <c r="CH22" s="431"/>
      <c r="CI22" s="431"/>
      <c r="CJ22" s="431"/>
      <c r="CK22" s="431"/>
      <c r="CL22" s="431"/>
      <c r="CM22" s="431"/>
      <c r="CN22" s="431"/>
      <c r="CO22" s="431"/>
    </row>
    <row r="23" spans="1:93" s="430" customFormat="1" ht="15" customHeight="1">
      <c r="A23" s="373"/>
      <c r="B23" s="1445"/>
      <c r="C23" s="422" t="s">
        <v>608</v>
      </c>
      <c r="D23" s="406" t="s">
        <v>43</v>
      </c>
      <c r="E23" s="415"/>
      <c r="F23" s="415"/>
      <c r="G23" s="415"/>
      <c r="H23" s="415"/>
      <c r="I23" s="415"/>
      <c r="J23" s="419"/>
      <c r="K23" s="11" t="s">
        <v>41</v>
      </c>
      <c r="L23" s="423" t="s">
        <v>72</v>
      </c>
      <c r="M23" s="418" t="s">
        <v>42</v>
      </c>
      <c r="N23" s="407">
        <v>1</v>
      </c>
      <c r="O23" s="432" t="s">
        <v>609</v>
      </c>
      <c r="P23" s="425" t="s">
        <v>610</v>
      </c>
      <c r="Q23" s="396" t="s">
        <v>563</v>
      </c>
      <c r="R23" s="396"/>
      <c r="S23" s="339" t="s">
        <v>370</v>
      </c>
      <c r="T23" s="1420" t="s">
        <v>46</v>
      </c>
      <c r="U23" s="1420"/>
      <c r="V23" s="1420"/>
      <c r="W23" s="1420"/>
      <c r="X23" s="1420"/>
      <c r="Y23" s="415"/>
      <c r="AA23" s="431"/>
      <c r="AB23" s="431"/>
      <c r="AC23" s="431"/>
      <c r="AD23" s="431"/>
      <c r="AE23" s="431"/>
      <c r="AF23" s="431"/>
      <c r="AG23" s="431"/>
      <c r="AH23" s="431"/>
      <c r="AI23" s="431"/>
      <c r="AJ23" s="431"/>
      <c r="AK23" s="431"/>
      <c r="AL23" s="431"/>
      <c r="AM23" s="431"/>
      <c r="AN23" s="431"/>
      <c r="AO23" s="431"/>
      <c r="AP23" s="431"/>
      <c r="AQ23" s="431"/>
      <c r="AR23" s="431"/>
      <c r="AS23" s="431"/>
      <c r="AT23" s="431"/>
      <c r="AU23" s="431"/>
      <c r="AV23" s="431"/>
      <c r="AW23" s="431"/>
      <c r="AX23" s="431"/>
      <c r="AY23" s="431"/>
      <c r="AZ23" s="431"/>
      <c r="BA23" s="431"/>
      <c r="BB23" s="431"/>
      <c r="BC23" s="431"/>
      <c r="BD23" s="431"/>
      <c r="BE23" s="431"/>
      <c r="BF23" s="431"/>
      <c r="BG23" s="431"/>
      <c r="BH23" s="431"/>
      <c r="BI23" s="431"/>
      <c r="BJ23" s="431"/>
      <c r="BK23" s="431"/>
      <c r="BL23" s="431"/>
      <c r="BM23" s="431"/>
      <c r="BN23" s="431"/>
      <c r="BO23" s="431"/>
      <c r="BP23" s="431"/>
      <c r="BQ23" s="431"/>
      <c r="BR23" s="431"/>
      <c r="BS23" s="431"/>
      <c r="BT23" s="431"/>
      <c r="BU23" s="431"/>
      <c r="BV23" s="431"/>
      <c r="BW23" s="431"/>
      <c r="BX23" s="431"/>
      <c r="BY23" s="431"/>
      <c r="BZ23" s="431"/>
      <c r="CA23" s="431"/>
      <c r="CB23" s="431"/>
      <c r="CC23" s="431"/>
      <c r="CD23" s="431"/>
      <c r="CE23" s="431"/>
      <c r="CF23" s="431"/>
      <c r="CG23" s="431"/>
      <c r="CH23" s="431"/>
      <c r="CI23" s="431"/>
      <c r="CJ23" s="431"/>
      <c r="CK23" s="431"/>
      <c r="CL23" s="431"/>
      <c r="CM23" s="431"/>
      <c r="CN23" s="431"/>
      <c r="CO23" s="431"/>
    </row>
    <row r="24" spans="1:93" s="398" customFormat="1">
      <c r="A24" s="386"/>
      <c r="B24" s="399" t="s">
        <v>611</v>
      </c>
      <c r="C24" s="400" t="s">
        <v>612</v>
      </c>
      <c r="D24" s="401" t="s">
        <v>43</v>
      </c>
      <c r="E24" s="402" t="s">
        <v>560</v>
      </c>
      <c r="F24" s="402" t="s">
        <v>560</v>
      </c>
      <c r="G24" s="402" t="s">
        <v>560</v>
      </c>
      <c r="H24" s="403" t="s">
        <v>560</v>
      </c>
      <c r="I24" s="402"/>
      <c r="J24" s="405"/>
      <c r="K24" s="11" t="s">
        <v>41</v>
      </c>
      <c r="L24" s="406" t="s">
        <v>72</v>
      </c>
      <c r="M24" s="433" t="s">
        <v>42</v>
      </c>
      <c r="N24" s="407">
        <v>1.3</v>
      </c>
      <c r="O24" s="424" t="s">
        <v>613</v>
      </c>
      <c r="P24" s="425" t="s">
        <v>614</v>
      </c>
      <c r="Q24" s="396" t="s">
        <v>563</v>
      </c>
      <c r="R24" s="396"/>
      <c r="S24" s="339" t="s">
        <v>370</v>
      </c>
      <c r="T24" s="1420" t="s">
        <v>46</v>
      </c>
      <c r="U24" s="1420"/>
      <c r="V24" s="1420"/>
      <c r="W24" s="1420"/>
      <c r="X24" s="1420"/>
      <c r="Y24" s="415"/>
      <c r="AA24" s="411"/>
      <c r="AB24" s="411"/>
      <c r="AC24" s="411"/>
      <c r="AD24" s="411"/>
      <c r="AE24" s="411"/>
      <c r="AF24" s="411"/>
      <c r="AG24" s="411"/>
      <c r="AH24" s="411"/>
      <c r="AI24" s="411"/>
      <c r="AJ24" s="411"/>
      <c r="AK24" s="411"/>
      <c r="AL24" s="411"/>
      <c r="AM24" s="411"/>
      <c r="AN24" s="411"/>
      <c r="AO24" s="411"/>
      <c r="AP24" s="411"/>
      <c r="AQ24" s="411"/>
      <c r="AR24" s="411"/>
      <c r="AS24" s="411"/>
      <c r="AT24" s="411"/>
      <c r="AU24" s="411"/>
      <c r="AV24" s="411"/>
      <c r="AW24" s="411"/>
      <c r="AX24" s="411"/>
      <c r="AY24" s="411"/>
      <c r="AZ24" s="411"/>
      <c r="BA24" s="411"/>
      <c r="BB24" s="411"/>
      <c r="BC24" s="411"/>
      <c r="BD24" s="411"/>
      <c r="BE24" s="411"/>
      <c r="BF24" s="411"/>
      <c r="BG24" s="411"/>
      <c r="BH24" s="411"/>
      <c r="BI24" s="411"/>
      <c r="BJ24" s="411"/>
      <c r="BK24" s="411"/>
      <c r="BL24" s="411"/>
      <c r="BM24" s="411"/>
      <c r="BN24" s="411"/>
      <c r="BO24" s="411"/>
      <c r="BP24" s="411"/>
      <c r="BQ24" s="411"/>
      <c r="BR24" s="411"/>
      <c r="BS24" s="411"/>
      <c r="BT24" s="411"/>
      <c r="BU24" s="411"/>
      <c r="BV24" s="411"/>
      <c r="BW24" s="411"/>
      <c r="BX24" s="411"/>
      <c r="BY24" s="411"/>
      <c r="BZ24" s="411"/>
      <c r="CA24" s="411"/>
      <c r="CB24" s="411"/>
      <c r="CC24" s="411"/>
      <c r="CD24" s="411"/>
      <c r="CE24" s="411"/>
      <c r="CF24" s="411"/>
      <c r="CG24" s="411"/>
      <c r="CH24" s="411"/>
      <c r="CI24" s="411"/>
      <c r="CJ24" s="411"/>
      <c r="CK24" s="411"/>
      <c r="CL24" s="411"/>
      <c r="CM24" s="411"/>
      <c r="CN24" s="411"/>
      <c r="CO24" s="411"/>
    </row>
    <row r="25" spans="1:93" s="398" customFormat="1">
      <c r="A25" s="428"/>
      <c r="B25" s="1443" t="s">
        <v>615</v>
      </c>
      <c r="C25" s="1463" t="s">
        <v>616</v>
      </c>
      <c r="D25" s="1437" t="s">
        <v>43</v>
      </c>
      <c r="E25" s="1424" t="s">
        <v>560</v>
      </c>
      <c r="F25" s="1424" t="s">
        <v>560</v>
      </c>
      <c r="G25" s="1424" t="s">
        <v>560</v>
      </c>
      <c r="H25" s="1452" t="s">
        <v>560</v>
      </c>
      <c r="I25" s="404"/>
      <c r="J25" s="405"/>
      <c r="K25" s="11" t="s">
        <v>41</v>
      </c>
      <c r="L25" s="406" t="s">
        <v>84</v>
      </c>
      <c r="M25" s="418" t="s">
        <v>42</v>
      </c>
      <c r="N25" s="407">
        <v>2</v>
      </c>
      <c r="O25" s="408" t="s">
        <v>617</v>
      </c>
      <c r="P25" s="339" t="s">
        <v>618</v>
      </c>
      <c r="Q25" s="396" t="s">
        <v>563</v>
      </c>
      <c r="R25" s="396"/>
      <c r="S25" s="339" t="s">
        <v>370</v>
      </c>
      <c r="T25" s="1420" t="s">
        <v>46</v>
      </c>
      <c r="U25" s="1420"/>
      <c r="V25" s="1420"/>
      <c r="W25" s="1420"/>
      <c r="X25" s="1420"/>
      <c r="Y25" s="415"/>
      <c r="AA25" s="411"/>
      <c r="AB25" s="411"/>
      <c r="AC25" s="411"/>
      <c r="AD25" s="411"/>
      <c r="AE25" s="411"/>
      <c r="AF25" s="411"/>
      <c r="AG25" s="411"/>
      <c r="AH25" s="411"/>
      <c r="AI25" s="411"/>
      <c r="AJ25" s="411"/>
      <c r="AK25" s="411"/>
      <c r="AL25" s="411"/>
      <c r="AM25" s="411"/>
      <c r="AN25" s="411"/>
      <c r="AO25" s="411"/>
      <c r="AP25" s="411"/>
      <c r="AQ25" s="411"/>
      <c r="AR25" s="411"/>
      <c r="AS25" s="411"/>
      <c r="AT25" s="411"/>
      <c r="AU25" s="411"/>
      <c r="AV25" s="411"/>
      <c r="AW25" s="411"/>
      <c r="AX25" s="411"/>
      <c r="AY25" s="411"/>
      <c r="AZ25" s="411"/>
      <c r="BA25" s="411"/>
      <c r="BB25" s="411"/>
      <c r="BC25" s="411"/>
      <c r="BD25" s="411"/>
      <c r="BE25" s="411"/>
      <c r="BF25" s="411"/>
      <c r="BG25" s="411"/>
      <c r="BH25" s="411"/>
      <c r="BI25" s="411"/>
      <c r="BJ25" s="411"/>
      <c r="BK25" s="411"/>
      <c r="BL25" s="411"/>
      <c r="BM25" s="411"/>
      <c r="BN25" s="411"/>
      <c r="BO25" s="411"/>
      <c r="BP25" s="411"/>
      <c r="BQ25" s="411"/>
      <c r="BR25" s="411"/>
      <c r="BS25" s="411"/>
      <c r="BT25" s="411"/>
      <c r="BU25" s="411"/>
      <c r="BV25" s="411"/>
      <c r="BW25" s="411"/>
      <c r="BX25" s="411"/>
      <c r="BY25" s="411"/>
      <c r="BZ25" s="411"/>
      <c r="CA25" s="411"/>
      <c r="CB25" s="411"/>
      <c r="CC25" s="411"/>
      <c r="CD25" s="411"/>
      <c r="CE25" s="411"/>
      <c r="CF25" s="411"/>
      <c r="CG25" s="411"/>
      <c r="CH25" s="411"/>
      <c r="CI25" s="411"/>
      <c r="CJ25" s="411"/>
      <c r="CK25" s="411"/>
      <c r="CL25" s="411"/>
      <c r="CM25" s="411"/>
      <c r="CN25" s="411"/>
      <c r="CO25" s="411"/>
    </row>
    <row r="26" spans="1:93" s="398" customFormat="1">
      <c r="A26" s="428"/>
      <c r="B26" s="1444"/>
      <c r="C26" s="1457"/>
      <c r="D26" s="1438"/>
      <c r="E26" s="1425"/>
      <c r="F26" s="1425"/>
      <c r="G26" s="1425"/>
      <c r="H26" s="1453"/>
      <c r="I26" s="404"/>
      <c r="J26" s="405"/>
      <c r="K26" s="15" t="s">
        <v>41</v>
      </c>
      <c r="L26" s="414" t="s">
        <v>590</v>
      </c>
      <c r="M26" s="1256">
        <v>44742</v>
      </c>
      <c r="N26" s="1246">
        <v>2</v>
      </c>
      <c r="O26" s="407" t="s">
        <v>37</v>
      </c>
      <c r="P26" s="363"/>
      <c r="Q26" s="396"/>
      <c r="R26" s="396"/>
      <c r="S26" s="392" t="s">
        <v>370</v>
      </c>
      <c r="T26" s="1422" t="s">
        <v>46</v>
      </c>
      <c r="U26" s="1422"/>
      <c r="V26" s="1422"/>
      <c r="W26" s="1422"/>
      <c r="X26" s="1422"/>
      <c r="Y26" s="415"/>
      <c r="AA26" s="411"/>
      <c r="AB26" s="411"/>
      <c r="AC26" s="411"/>
      <c r="AD26" s="411"/>
      <c r="AE26" s="411"/>
      <c r="AF26" s="411"/>
      <c r="AG26" s="411"/>
      <c r="AH26" s="411"/>
      <c r="AI26" s="411"/>
      <c r="AJ26" s="411"/>
      <c r="AK26" s="411"/>
      <c r="AL26" s="411"/>
      <c r="AM26" s="411"/>
      <c r="AN26" s="411"/>
      <c r="AO26" s="411"/>
      <c r="AP26" s="411"/>
      <c r="AQ26" s="411"/>
      <c r="AR26" s="411"/>
      <c r="AS26" s="411"/>
      <c r="AT26" s="411"/>
      <c r="AU26" s="411"/>
      <c r="AV26" s="411"/>
      <c r="AW26" s="411"/>
      <c r="AX26" s="411"/>
      <c r="AY26" s="411"/>
      <c r="AZ26" s="411"/>
      <c r="BA26" s="411"/>
      <c r="BB26" s="411"/>
      <c r="BC26" s="411"/>
      <c r="BD26" s="411"/>
      <c r="BE26" s="411"/>
      <c r="BF26" s="411"/>
      <c r="BG26" s="411"/>
      <c r="BH26" s="411"/>
      <c r="BI26" s="411"/>
      <c r="BJ26" s="411"/>
      <c r="BK26" s="411"/>
      <c r="BL26" s="411"/>
      <c r="BM26" s="411"/>
      <c r="BN26" s="411"/>
      <c r="BO26" s="411"/>
      <c r="BP26" s="411"/>
      <c r="BQ26" s="411"/>
      <c r="BR26" s="411"/>
      <c r="BS26" s="411"/>
      <c r="BT26" s="411"/>
      <c r="BU26" s="411"/>
      <c r="BV26" s="411"/>
      <c r="BW26" s="411"/>
      <c r="BX26" s="411"/>
      <c r="BY26" s="411"/>
      <c r="BZ26" s="411"/>
      <c r="CA26" s="411"/>
      <c r="CB26" s="411"/>
      <c r="CC26" s="411"/>
      <c r="CD26" s="411"/>
      <c r="CE26" s="411"/>
      <c r="CF26" s="411"/>
      <c r="CG26" s="411"/>
      <c r="CH26" s="411"/>
      <c r="CI26" s="411"/>
      <c r="CJ26" s="411"/>
      <c r="CK26" s="411"/>
      <c r="CL26" s="411"/>
      <c r="CM26" s="411"/>
      <c r="CN26" s="411"/>
      <c r="CO26" s="411"/>
    </row>
    <row r="27" spans="1:93" s="398" customFormat="1" ht="15.65" customHeight="1">
      <c r="A27" s="1469" t="s">
        <v>64</v>
      </c>
      <c r="B27" s="1444"/>
      <c r="C27" s="1457"/>
      <c r="D27" s="1437" t="s">
        <v>578</v>
      </c>
      <c r="E27" s="1424"/>
      <c r="F27" s="1424" t="s">
        <v>560</v>
      </c>
      <c r="G27" s="1424" t="s">
        <v>560</v>
      </c>
      <c r="H27" s="1452" t="s">
        <v>560</v>
      </c>
      <c r="I27" s="404"/>
      <c r="J27" s="405"/>
      <c r="K27" s="11" t="s">
        <v>41</v>
      </c>
      <c r="L27" s="406" t="s">
        <v>619</v>
      </c>
      <c r="M27" s="418" t="s">
        <v>42</v>
      </c>
      <c r="N27" s="407">
        <v>2.5</v>
      </c>
      <c r="O27" s="429" t="s">
        <v>579</v>
      </c>
      <c r="P27" s="429"/>
      <c r="Q27" s="1235" t="s">
        <v>580</v>
      </c>
      <c r="R27" s="396"/>
      <c r="S27" s="392" t="s">
        <v>581</v>
      </c>
      <c r="T27" s="420"/>
      <c r="U27" s="420"/>
      <c r="V27" s="420"/>
      <c r="W27" s="420"/>
      <c r="X27" s="420"/>
      <c r="Y27" s="415"/>
      <c r="AA27" s="411"/>
      <c r="AB27" s="411"/>
      <c r="AC27" s="411"/>
      <c r="AD27" s="411"/>
      <c r="AE27" s="411"/>
      <c r="AF27" s="411"/>
      <c r="AG27" s="411"/>
      <c r="AH27" s="411"/>
      <c r="AI27" s="411"/>
      <c r="AJ27" s="411"/>
      <c r="AK27" s="411"/>
      <c r="AL27" s="411"/>
      <c r="AM27" s="411"/>
      <c r="AN27" s="411"/>
      <c r="AO27" s="411"/>
      <c r="AP27" s="411"/>
      <c r="AQ27" s="411"/>
      <c r="AR27" s="411"/>
      <c r="AS27" s="411"/>
      <c r="AT27" s="411"/>
      <c r="AU27" s="411"/>
      <c r="AV27" s="411"/>
      <c r="AW27" s="411"/>
      <c r="AX27" s="411"/>
      <c r="AY27" s="411"/>
      <c r="AZ27" s="411"/>
      <c r="BA27" s="411"/>
      <c r="BB27" s="411"/>
      <c r="BC27" s="411"/>
      <c r="BD27" s="411"/>
      <c r="BE27" s="411"/>
      <c r="BF27" s="411"/>
      <c r="BG27" s="411"/>
      <c r="BH27" s="411"/>
      <c r="BI27" s="411"/>
      <c r="BJ27" s="411"/>
      <c r="BK27" s="411"/>
      <c r="BL27" s="411"/>
      <c r="BM27" s="411"/>
      <c r="BN27" s="411"/>
      <c r="BO27" s="411"/>
      <c r="BP27" s="411"/>
      <c r="BQ27" s="411"/>
      <c r="BR27" s="411"/>
      <c r="BS27" s="411"/>
      <c r="BT27" s="411"/>
      <c r="BU27" s="411"/>
      <c r="BV27" s="411"/>
      <c r="BW27" s="411"/>
      <c r="BX27" s="411"/>
      <c r="BY27" s="411"/>
      <c r="BZ27" s="411"/>
      <c r="CA27" s="411"/>
      <c r="CB27" s="411"/>
      <c r="CC27" s="411"/>
      <c r="CD27" s="411"/>
      <c r="CE27" s="411"/>
      <c r="CF27" s="411"/>
      <c r="CG27" s="411"/>
      <c r="CH27" s="411"/>
      <c r="CI27" s="411"/>
      <c r="CJ27" s="411"/>
      <c r="CK27" s="411"/>
      <c r="CL27" s="411"/>
      <c r="CM27" s="411"/>
      <c r="CN27" s="411"/>
      <c r="CO27" s="411"/>
    </row>
    <row r="28" spans="1:93" s="398" customFormat="1" ht="17.75" customHeight="1">
      <c r="A28" s="1469"/>
      <c r="B28" s="1445"/>
      <c r="C28" s="1458"/>
      <c r="D28" s="1437"/>
      <c r="E28" s="1424"/>
      <c r="F28" s="1424"/>
      <c r="G28" s="1424"/>
      <c r="H28" s="1452"/>
      <c r="I28" s="404"/>
      <c r="J28" s="405"/>
      <c r="K28" s="15" t="s">
        <v>41</v>
      </c>
      <c r="L28" s="406" t="s">
        <v>203</v>
      </c>
      <c r="M28" s="1256">
        <v>44773</v>
      </c>
      <c r="N28" s="1246">
        <v>2.5</v>
      </c>
      <c r="O28" s="429" t="s">
        <v>579</v>
      </c>
      <c r="P28" s="429"/>
      <c r="Q28" s="396"/>
      <c r="R28" s="393"/>
      <c r="S28" s="1279" t="s">
        <v>2383</v>
      </c>
      <c r="T28" s="1257" t="s">
        <v>579</v>
      </c>
      <c r="U28" s="1257">
        <v>0.4</v>
      </c>
      <c r="V28" s="1257" t="s">
        <v>40</v>
      </c>
      <c r="W28" s="420"/>
      <c r="X28" s="420"/>
      <c r="Y28" s="415"/>
      <c r="AA28" s="411"/>
      <c r="AB28" s="411"/>
      <c r="AC28" s="411"/>
      <c r="AD28" s="411"/>
      <c r="AE28" s="411"/>
      <c r="AF28" s="411"/>
      <c r="AG28" s="411"/>
      <c r="AH28" s="411"/>
      <c r="AI28" s="411"/>
      <c r="AJ28" s="411"/>
      <c r="AK28" s="411"/>
      <c r="AL28" s="411"/>
      <c r="AM28" s="411"/>
      <c r="AN28" s="411"/>
      <c r="AO28" s="411"/>
      <c r="AP28" s="411"/>
      <c r="AQ28" s="411"/>
      <c r="AR28" s="411"/>
      <c r="AS28" s="411"/>
      <c r="AT28" s="411"/>
      <c r="AU28" s="411"/>
      <c r="AV28" s="411"/>
      <c r="AW28" s="411"/>
      <c r="AX28" s="411"/>
      <c r="AY28" s="411"/>
      <c r="AZ28" s="411"/>
      <c r="BA28" s="411"/>
      <c r="BB28" s="411"/>
      <c r="BC28" s="411"/>
      <c r="BD28" s="411"/>
      <c r="BE28" s="411"/>
      <c r="BF28" s="411"/>
      <c r="BG28" s="411"/>
      <c r="BH28" s="411"/>
      <c r="BI28" s="411"/>
      <c r="BJ28" s="411"/>
      <c r="BK28" s="411"/>
      <c r="BL28" s="411"/>
      <c r="BM28" s="411"/>
      <c r="BN28" s="411"/>
      <c r="BO28" s="411"/>
      <c r="BP28" s="411"/>
      <c r="BQ28" s="411"/>
      <c r="BR28" s="411"/>
      <c r="BS28" s="411"/>
      <c r="BT28" s="411"/>
      <c r="BU28" s="411"/>
      <c r="BV28" s="411"/>
      <c r="BW28" s="411"/>
      <c r="BX28" s="411"/>
      <c r="BY28" s="411"/>
      <c r="BZ28" s="411"/>
      <c r="CA28" s="411"/>
      <c r="CB28" s="411"/>
      <c r="CC28" s="411"/>
      <c r="CD28" s="411"/>
      <c r="CE28" s="411"/>
      <c r="CF28" s="411"/>
      <c r="CG28" s="411"/>
      <c r="CH28" s="411"/>
      <c r="CI28" s="411"/>
      <c r="CJ28" s="411"/>
      <c r="CK28" s="411"/>
      <c r="CL28" s="411"/>
      <c r="CM28" s="411"/>
      <c r="CN28" s="411"/>
      <c r="CO28" s="411"/>
    </row>
    <row r="29" spans="1:93" s="398" customFormat="1">
      <c r="A29" s="1469" t="s">
        <v>64</v>
      </c>
      <c r="B29" s="1443" t="s">
        <v>620</v>
      </c>
      <c r="C29" s="1463" t="s">
        <v>621</v>
      </c>
      <c r="D29" s="1437" t="s">
        <v>43</v>
      </c>
      <c r="E29" s="1424" t="s">
        <v>560</v>
      </c>
      <c r="F29" s="1424" t="s">
        <v>560</v>
      </c>
      <c r="G29" s="1424" t="s">
        <v>560</v>
      </c>
      <c r="H29" s="1452" t="s">
        <v>560</v>
      </c>
      <c r="I29" s="402"/>
      <c r="J29" s="405"/>
      <c r="K29" s="11" t="s">
        <v>41</v>
      </c>
      <c r="L29" s="406" t="s">
        <v>378</v>
      </c>
      <c r="M29" s="418" t="s">
        <v>622</v>
      </c>
      <c r="N29" s="407">
        <v>2.2999999999999998</v>
      </c>
      <c r="O29" s="408" t="s">
        <v>623</v>
      </c>
      <c r="P29" s="339" t="s">
        <v>624</v>
      </c>
      <c r="Q29" s="396" t="s">
        <v>563</v>
      </c>
      <c r="R29" s="396"/>
      <c r="S29" s="339" t="s">
        <v>370</v>
      </c>
      <c r="T29" s="1420" t="s">
        <v>46</v>
      </c>
      <c r="U29" s="1420"/>
      <c r="V29" s="1420"/>
      <c r="W29" s="1420"/>
      <c r="X29" s="1420"/>
      <c r="Y29" s="415"/>
      <c r="AA29" s="411"/>
      <c r="AB29" s="411"/>
      <c r="AC29" s="411"/>
      <c r="AD29" s="411"/>
      <c r="AE29" s="411"/>
      <c r="AF29" s="411"/>
      <c r="AG29" s="411"/>
      <c r="AH29" s="411"/>
      <c r="AI29" s="411"/>
      <c r="AJ29" s="411"/>
      <c r="AK29" s="411"/>
      <c r="AL29" s="411"/>
      <c r="AM29" s="411"/>
      <c r="AN29" s="411"/>
      <c r="AO29" s="411"/>
      <c r="AP29" s="411"/>
      <c r="AQ29" s="411"/>
      <c r="AR29" s="411"/>
      <c r="AS29" s="411"/>
      <c r="AT29" s="411"/>
      <c r="AU29" s="411"/>
      <c r="AV29" s="411"/>
      <c r="AW29" s="411"/>
      <c r="AX29" s="411"/>
      <c r="AY29" s="411"/>
      <c r="AZ29" s="411"/>
      <c r="BA29" s="411"/>
      <c r="BB29" s="411"/>
      <c r="BC29" s="411"/>
      <c r="BD29" s="411"/>
      <c r="BE29" s="411"/>
      <c r="BF29" s="411"/>
      <c r="BG29" s="411"/>
      <c r="BH29" s="411"/>
      <c r="BI29" s="411"/>
      <c r="BJ29" s="411"/>
      <c r="BK29" s="411"/>
      <c r="BL29" s="411"/>
      <c r="BM29" s="411"/>
      <c r="BN29" s="411"/>
      <c r="BO29" s="411"/>
      <c r="BP29" s="411"/>
      <c r="BQ29" s="411"/>
      <c r="BR29" s="411"/>
      <c r="BS29" s="411"/>
      <c r="BT29" s="411"/>
      <c r="BU29" s="411"/>
      <c r="BV29" s="411"/>
      <c r="BW29" s="411"/>
      <c r="BX29" s="411"/>
      <c r="BY29" s="411"/>
      <c r="BZ29" s="411"/>
      <c r="CA29" s="411"/>
      <c r="CB29" s="411"/>
      <c r="CC29" s="411"/>
      <c r="CD29" s="411"/>
      <c r="CE29" s="411"/>
      <c r="CF29" s="411"/>
      <c r="CG29" s="411"/>
      <c r="CH29" s="411"/>
      <c r="CI29" s="411"/>
      <c r="CJ29" s="411"/>
      <c r="CK29" s="411"/>
      <c r="CL29" s="411"/>
      <c r="CM29" s="411"/>
      <c r="CN29" s="411"/>
      <c r="CO29" s="411"/>
    </row>
    <row r="30" spans="1:93" s="398" customFormat="1">
      <c r="A30" s="1469"/>
      <c r="B30" s="1444"/>
      <c r="C30" s="1457"/>
      <c r="D30" s="1438"/>
      <c r="E30" s="1425"/>
      <c r="F30" s="1425"/>
      <c r="G30" s="1425"/>
      <c r="H30" s="1453"/>
      <c r="I30" s="402"/>
      <c r="J30" s="417"/>
      <c r="K30" s="15" t="s">
        <v>41</v>
      </c>
      <c r="L30" s="414" t="s">
        <v>590</v>
      </c>
      <c r="M30" s="1256">
        <v>44926</v>
      </c>
      <c r="N30" s="1246">
        <v>2.2999999999999998</v>
      </c>
      <c r="O30" s="407" t="s">
        <v>37</v>
      </c>
      <c r="P30" s="363"/>
      <c r="Q30" s="396"/>
      <c r="R30" s="396"/>
      <c r="S30" s="392" t="s">
        <v>370</v>
      </c>
      <c r="T30" s="1422" t="s">
        <v>46</v>
      </c>
      <c r="U30" s="1422"/>
      <c r="V30" s="1422"/>
      <c r="W30" s="1422"/>
      <c r="X30" s="1422"/>
      <c r="Y30" s="415"/>
      <c r="AA30" s="411"/>
      <c r="AB30" s="411"/>
      <c r="AC30" s="411"/>
      <c r="AD30" s="411"/>
      <c r="AE30" s="411"/>
      <c r="AF30" s="411"/>
      <c r="AG30" s="411"/>
      <c r="AH30" s="411"/>
      <c r="AI30" s="411"/>
      <c r="AJ30" s="411"/>
      <c r="AK30" s="411"/>
      <c r="AL30" s="411"/>
      <c r="AM30" s="411"/>
      <c r="AN30" s="411"/>
      <c r="AO30" s="411"/>
      <c r="AP30" s="411"/>
      <c r="AQ30" s="411"/>
      <c r="AR30" s="411"/>
      <c r="AS30" s="411"/>
      <c r="AT30" s="411"/>
      <c r="AU30" s="411"/>
      <c r="AV30" s="411"/>
      <c r="AW30" s="411"/>
      <c r="AX30" s="411"/>
      <c r="AY30" s="411"/>
      <c r="AZ30" s="411"/>
      <c r="BA30" s="411"/>
      <c r="BB30" s="411"/>
      <c r="BC30" s="411"/>
      <c r="BD30" s="411"/>
      <c r="BE30" s="411"/>
      <c r="BF30" s="411"/>
      <c r="BG30" s="411"/>
      <c r="BH30" s="411"/>
      <c r="BI30" s="411"/>
      <c r="BJ30" s="411"/>
      <c r="BK30" s="411"/>
      <c r="BL30" s="411"/>
      <c r="BM30" s="411"/>
      <c r="BN30" s="411"/>
      <c r="BO30" s="411"/>
      <c r="BP30" s="411"/>
      <c r="BQ30" s="411"/>
      <c r="BR30" s="411"/>
      <c r="BS30" s="411"/>
      <c r="BT30" s="411"/>
      <c r="BU30" s="411"/>
      <c r="BV30" s="411"/>
      <c r="BW30" s="411"/>
      <c r="BX30" s="411"/>
      <c r="BY30" s="411"/>
      <c r="BZ30" s="411"/>
      <c r="CA30" s="411"/>
      <c r="CB30" s="411"/>
      <c r="CC30" s="411"/>
      <c r="CD30" s="411"/>
      <c r="CE30" s="411"/>
      <c r="CF30" s="411"/>
      <c r="CG30" s="411"/>
      <c r="CH30" s="411"/>
      <c r="CI30" s="411"/>
      <c r="CJ30" s="411"/>
      <c r="CK30" s="411"/>
      <c r="CL30" s="411"/>
      <c r="CM30" s="411"/>
      <c r="CN30" s="411"/>
      <c r="CO30" s="411"/>
    </row>
    <row r="31" spans="1:93" s="398" customFormat="1">
      <c r="A31" s="371"/>
      <c r="B31" s="1445"/>
      <c r="C31" s="1458"/>
      <c r="D31" s="427" t="s">
        <v>578</v>
      </c>
      <c r="E31" s="415"/>
      <c r="F31" s="415" t="s">
        <v>560</v>
      </c>
      <c r="G31" s="415" t="s">
        <v>560</v>
      </c>
      <c r="H31" s="416" t="s">
        <v>560</v>
      </c>
      <c r="I31" s="415"/>
      <c r="J31" s="417"/>
      <c r="K31" s="11" t="s">
        <v>41</v>
      </c>
      <c r="L31" s="406" t="s">
        <v>84</v>
      </c>
      <c r="M31" s="418" t="s">
        <v>42</v>
      </c>
      <c r="N31" s="407">
        <v>2.2000000000000002</v>
      </c>
      <c r="O31" s="429" t="s">
        <v>579</v>
      </c>
      <c r="P31" s="429"/>
      <c r="Q31" s="1235" t="s">
        <v>580</v>
      </c>
      <c r="R31" s="396"/>
      <c r="S31" s="392" t="s">
        <v>581</v>
      </c>
      <c r="T31" s="420"/>
      <c r="U31" s="420"/>
      <c r="V31" s="420"/>
      <c r="W31" s="420"/>
      <c r="X31" s="420"/>
      <c r="Y31" s="415"/>
      <c r="AA31" s="411"/>
      <c r="AB31" s="411"/>
      <c r="AC31" s="411"/>
      <c r="AD31" s="411"/>
      <c r="AE31" s="411"/>
      <c r="AF31" s="411"/>
      <c r="AG31" s="411"/>
      <c r="AH31" s="411"/>
      <c r="AI31" s="411"/>
      <c r="AJ31" s="411"/>
      <c r="AK31" s="411"/>
      <c r="AL31" s="411"/>
      <c r="AM31" s="411"/>
      <c r="AN31" s="411"/>
      <c r="AO31" s="411"/>
      <c r="AP31" s="411"/>
      <c r="AQ31" s="411"/>
      <c r="AR31" s="411"/>
      <c r="AS31" s="411"/>
      <c r="AT31" s="411"/>
      <c r="AU31" s="411"/>
      <c r="AV31" s="411"/>
      <c r="AW31" s="411"/>
      <c r="AX31" s="411"/>
      <c r="AY31" s="411"/>
      <c r="AZ31" s="411"/>
      <c r="BA31" s="411"/>
      <c r="BB31" s="411"/>
      <c r="BC31" s="411"/>
      <c r="BD31" s="411"/>
      <c r="BE31" s="411"/>
      <c r="BF31" s="411"/>
      <c r="BG31" s="411"/>
      <c r="BH31" s="411"/>
      <c r="BI31" s="411"/>
      <c r="BJ31" s="411"/>
      <c r="BK31" s="411"/>
      <c r="BL31" s="411"/>
      <c r="BM31" s="411"/>
      <c r="BN31" s="411"/>
      <c r="BO31" s="411"/>
      <c r="BP31" s="411"/>
      <c r="BQ31" s="411"/>
      <c r="BR31" s="411"/>
      <c r="BS31" s="411"/>
      <c r="BT31" s="411"/>
      <c r="BU31" s="411"/>
      <c r="BV31" s="411"/>
      <c r="BW31" s="411"/>
      <c r="BX31" s="411"/>
      <c r="BY31" s="411"/>
      <c r="BZ31" s="411"/>
      <c r="CA31" s="411"/>
      <c r="CB31" s="411"/>
      <c r="CC31" s="411"/>
      <c r="CD31" s="411"/>
      <c r="CE31" s="411"/>
      <c r="CF31" s="411"/>
      <c r="CG31" s="411"/>
      <c r="CH31" s="411"/>
      <c r="CI31" s="411"/>
      <c r="CJ31" s="411"/>
      <c r="CK31" s="411"/>
      <c r="CL31" s="411"/>
      <c r="CM31" s="411"/>
      <c r="CN31" s="411"/>
      <c r="CO31" s="411"/>
    </row>
    <row r="32" spans="1:93" s="398" customFormat="1">
      <c r="A32" s="386"/>
      <c r="B32" s="399" t="s">
        <v>625</v>
      </c>
      <c r="C32" s="400" t="s">
        <v>626</v>
      </c>
      <c r="D32" s="427" t="s">
        <v>43</v>
      </c>
      <c r="E32" s="402" t="s">
        <v>560</v>
      </c>
      <c r="F32" s="402" t="s">
        <v>560</v>
      </c>
      <c r="G32" s="402" t="s">
        <v>560</v>
      </c>
      <c r="H32" s="403" t="s">
        <v>560</v>
      </c>
      <c r="I32" s="402"/>
      <c r="J32" s="405"/>
      <c r="K32" s="11" t="s">
        <v>41</v>
      </c>
      <c r="L32" s="406" t="s">
        <v>84</v>
      </c>
      <c r="M32" s="433" t="s">
        <v>627</v>
      </c>
      <c r="N32" s="407">
        <v>0.5</v>
      </c>
      <c r="O32" s="408" t="s">
        <v>628</v>
      </c>
      <c r="P32" s="339" t="s">
        <v>629</v>
      </c>
      <c r="Q32" s="396" t="s">
        <v>563</v>
      </c>
      <c r="R32" s="396"/>
      <c r="S32" s="429" t="s">
        <v>370</v>
      </c>
      <c r="T32" s="1420" t="s">
        <v>46</v>
      </c>
      <c r="U32" s="1420"/>
      <c r="V32" s="1420"/>
      <c r="W32" s="1420"/>
      <c r="X32" s="1420"/>
      <c r="Y32" s="415"/>
      <c r="AA32" s="411"/>
      <c r="AB32" s="411"/>
      <c r="AC32" s="411"/>
      <c r="AD32" s="411"/>
      <c r="AE32" s="411"/>
      <c r="AF32" s="411"/>
      <c r="AG32" s="411"/>
      <c r="AH32" s="411"/>
      <c r="AI32" s="411"/>
      <c r="AJ32" s="411"/>
      <c r="AK32" s="411"/>
      <c r="AL32" s="411"/>
      <c r="AM32" s="411"/>
      <c r="AN32" s="411"/>
      <c r="AO32" s="411"/>
      <c r="AP32" s="411"/>
      <c r="AQ32" s="411"/>
      <c r="AR32" s="411"/>
      <c r="AS32" s="411"/>
      <c r="AT32" s="411"/>
      <c r="AU32" s="411"/>
      <c r="AV32" s="411"/>
      <c r="AW32" s="411"/>
      <c r="AX32" s="411"/>
      <c r="AY32" s="411"/>
      <c r="AZ32" s="411"/>
      <c r="BA32" s="411"/>
      <c r="BB32" s="411"/>
      <c r="BC32" s="411"/>
      <c r="BD32" s="411"/>
      <c r="BE32" s="411"/>
      <c r="BF32" s="411"/>
      <c r="BG32" s="411"/>
      <c r="BH32" s="411"/>
      <c r="BI32" s="411"/>
      <c r="BJ32" s="411"/>
      <c r="BK32" s="411"/>
      <c r="BL32" s="411"/>
      <c r="BM32" s="411"/>
      <c r="BN32" s="411"/>
      <c r="BO32" s="411"/>
      <c r="BP32" s="411"/>
      <c r="BQ32" s="411"/>
      <c r="BR32" s="411"/>
      <c r="BS32" s="411"/>
      <c r="BT32" s="411"/>
      <c r="BU32" s="411"/>
      <c r="BV32" s="411"/>
      <c r="BW32" s="411"/>
      <c r="BX32" s="411"/>
      <c r="BY32" s="411"/>
      <c r="BZ32" s="411"/>
      <c r="CA32" s="411"/>
      <c r="CB32" s="411"/>
      <c r="CC32" s="411"/>
      <c r="CD32" s="411"/>
      <c r="CE32" s="411"/>
      <c r="CF32" s="411"/>
      <c r="CG32" s="411"/>
      <c r="CH32" s="411"/>
      <c r="CI32" s="411"/>
      <c r="CJ32" s="411"/>
      <c r="CK32" s="411"/>
      <c r="CL32" s="411"/>
      <c r="CM32" s="411"/>
      <c r="CN32" s="411"/>
      <c r="CO32" s="411"/>
    </row>
    <row r="33" spans="1:93" s="398" customFormat="1">
      <c r="A33" s="386"/>
      <c r="B33" s="412" t="s">
        <v>630</v>
      </c>
      <c r="C33" s="413" t="s">
        <v>631</v>
      </c>
      <c r="D33" s="406" t="s">
        <v>43</v>
      </c>
      <c r="E33" s="415" t="s">
        <v>560</v>
      </c>
      <c r="F33" s="415" t="s">
        <v>560</v>
      </c>
      <c r="G33" s="415" t="s">
        <v>560</v>
      </c>
      <c r="H33" s="416" t="s">
        <v>560</v>
      </c>
      <c r="I33" s="415"/>
      <c r="J33" s="417"/>
      <c r="K33" s="11" t="s">
        <v>41</v>
      </c>
      <c r="L33" s="406" t="s">
        <v>632</v>
      </c>
      <c r="M33" s="433" t="s">
        <v>42</v>
      </c>
      <c r="N33" s="407">
        <v>1</v>
      </c>
      <c r="O33" s="408" t="s">
        <v>633</v>
      </c>
      <c r="P33" s="339" t="s">
        <v>634</v>
      </c>
      <c r="Q33" s="396" t="s">
        <v>563</v>
      </c>
      <c r="R33" s="396"/>
      <c r="S33" s="339" t="s">
        <v>370</v>
      </c>
      <c r="T33" s="1420" t="s">
        <v>46</v>
      </c>
      <c r="U33" s="1420"/>
      <c r="V33" s="1420"/>
      <c r="W33" s="1420"/>
      <c r="X33" s="1420"/>
      <c r="Y33" s="415"/>
      <c r="AA33" s="411"/>
      <c r="AB33" s="411"/>
      <c r="AC33" s="411"/>
      <c r="AD33" s="411"/>
      <c r="AE33" s="411"/>
      <c r="AF33" s="411"/>
      <c r="AG33" s="411"/>
      <c r="AH33" s="411"/>
      <c r="AI33" s="411"/>
      <c r="AJ33" s="411"/>
      <c r="AK33" s="411"/>
      <c r="AL33" s="411"/>
      <c r="AM33" s="411"/>
      <c r="AN33" s="411"/>
      <c r="AO33" s="411"/>
      <c r="AP33" s="411"/>
      <c r="AQ33" s="411"/>
      <c r="AR33" s="411"/>
      <c r="AS33" s="411"/>
      <c r="AT33" s="411"/>
      <c r="AU33" s="411"/>
      <c r="AV33" s="411"/>
      <c r="AW33" s="411"/>
      <c r="AX33" s="411"/>
      <c r="AY33" s="411"/>
      <c r="AZ33" s="411"/>
      <c r="BA33" s="411"/>
      <c r="BB33" s="411"/>
      <c r="BC33" s="411"/>
      <c r="BD33" s="411"/>
      <c r="BE33" s="411"/>
      <c r="BF33" s="411"/>
      <c r="BG33" s="411"/>
      <c r="BH33" s="411"/>
      <c r="BI33" s="411"/>
      <c r="BJ33" s="411"/>
      <c r="BK33" s="411"/>
      <c r="BL33" s="411"/>
      <c r="BM33" s="411"/>
      <c r="BN33" s="411"/>
      <c r="BO33" s="411"/>
      <c r="BP33" s="411"/>
      <c r="BQ33" s="411"/>
      <c r="BR33" s="411"/>
      <c r="BS33" s="411"/>
      <c r="BT33" s="411"/>
      <c r="BU33" s="411"/>
      <c r="BV33" s="411"/>
      <c r="BW33" s="411"/>
      <c r="BX33" s="411"/>
      <c r="BY33" s="411"/>
      <c r="BZ33" s="411"/>
      <c r="CA33" s="411"/>
      <c r="CB33" s="411"/>
      <c r="CC33" s="411"/>
      <c r="CD33" s="411"/>
      <c r="CE33" s="411"/>
      <c r="CF33" s="411"/>
      <c r="CG33" s="411"/>
      <c r="CH33" s="411"/>
      <c r="CI33" s="411"/>
      <c r="CJ33" s="411"/>
      <c r="CK33" s="411"/>
      <c r="CL33" s="411"/>
      <c r="CM33" s="411"/>
      <c r="CN33" s="411"/>
      <c r="CO33" s="411"/>
    </row>
    <row r="34" spans="1:93" s="398" customFormat="1">
      <c r="A34" s="364"/>
      <c r="B34" s="412" t="s">
        <v>635</v>
      </c>
      <c r="C34" s="434" t="s">
        <v>636</v>
      </c>
      <c r="D34" s="406" t="s">
        <v>43</v>
      </c>
      <c r="E34" s="415" t="s">
        <v>560</v>
      </c>
      <c r="F34" s="415" t="s">
        <v>560</v>
      </c>
      <c r="G34" s="415" t="s">
        <v>560</v>
      </c>
      <c r="H34" s="416" t="s">
        <v>560</v>
      </c>
      <c r="I34" s="415"/>
      <c r="J34" s="417"/>
      <c r="K34" s="11" t="s">
        <v>41</v>
      </c>
      <c r="L34" s="406" t="s">
        <v>619</v>
      </c>
      <c r="M34" s="433" t="s">
        <v>42</v>
      </c>
      <c r="N34" s="407">
        <v>0.8</v>
      </c>
      <c r="O34" s="408" t="s">
        <v>637</v>
      </c>
      <c r="P34" s="339" t="s">
        <v>638</v>
      </c>
      <c r="Q34" s="396" t="s">
        <v>563</v>
      </c>
      <c r="R34" s="396"/>
      <c r="S34" s="339" t="s">
        <v>370</v>
      </c>
      <c r="T34" s="1420" t="s">
        <v>46</v>
      </c>
      <c r="U34" s="1420"/>
      <c r="V34" s="1420"/>
      <c r="W34" s="1420"/>
      <c r="X34" s="1420"/>
      <c r="Y34" s="415"/>
      <c r="AA34" s="411"/>
      <c r="AB34" s="411"/>
      <c r="AC34" s="411"/>
      <c r="AD34" s="411"/>
      <c r="AE34" s="411"/>
      <c r="AF34" s="411"/>
      <c r="AG34" s="411"/>
      <c r="AH34" s="411"/>
      <c r="AI34" s="411"/>
      <c r="AJ34" s="411"/>
      <c r="AK34" s="411"/>
      <c r="AL34" s="411"/>
      <c r="AM34" s="411"/>
      <c r="AN34" s="411"/>
      <c r="AO34" s="411"/>
      <c r="AP34" s="411"/>
      <c r="AQ34" s="411"/>
      <c r="AR34" s="411"/>
      <c r="AS34" s="411"/>
      <c r="AT34" s="411"/>
      <c r="AU34" s="411"/>
      <c r="AV34" s="411"/>
      <c r="AW34" s="411"/>
      <c r="AX34" s="411"/>
      <c r="AY34" s="411"/>
      <c r="AZ34" s="411"/>
      <c r="BA34" s="411"/>
      <c r="BB34" s="411"/>
      <c r="BC34" s="411"/>
      <c r="BD34" s="411"/>
      <c r="BE34" s="411"/>
      <c r="BF34" s="411"/>
      <c r="BG34" s="411"/>
      <c r="BH34" s="411"/>
      <c r="BI34" s="411"/>
      <c r="BJ34" s="411"/>
      <c r="BK34" s="411"/>
      <c r="BL34" s="411"/>
      <c r="BM34" s="411"/>
      <c r="BN34" s="411"/>
      <c r="BO34" s="411"/>
      <c r="BP34" s="411"/>
      <c r="BQ34" s="411"/>
      <c r="BR34" s="411"/>
      <c r="BS34" s="411"/>
      <c r="BT34" s="411"/>
      <c r="BU34" s="411"/>
      <c r="BV34" s="411"/>
      <c r="BW34" s="411"/>
      <c r="BX34" s="411"/>
      <c r="BY34" s="411"/>
      <c r="BZ34" s="411"/>
      <c r="CA34" s="411"/>
      <c r="CB34" s="411"/>
      <c r="CC34" s="411"/>
      <c r="CD34" s="411"/>
      <c r="CE34" s="411"/>
      <c r="CF34" s="411"/>
      <c r="CG34" s="411"/>
      <c r="CH34" s="411"/>
      <c r="CI34" s="411"/>
      <c r="CJ34" s="411"/>
      <c r="CK34" s="411"/>
      <c r="CL34" s="411"/>
      <c r="CM34" s="411"/>
      <c r="CN34" s="411"/>
      <c r="CO34" s="411"/>
    </row>
    <row r="35" spans="1:93" s="398" customFormat="1" ht="19.5" customHeight="1">
      <c r="A35" s="428"/>
      <c r="B35" s="1475" t="s">
        <v>639</v>
      </c>
      <c r="C35" s="1463" t="s">
        <v>640</v>
      </c>
      <c r="D35" s="427" t="s">
        <v>43</v>
      </c>
      <c r="E35" s="415" t="s">
        <v>560</v>
      </c>
      <c r="F35" s="415" t="s">
        <v>560</v>
      </c>
      <c r="G35" s="415" t="s">
        <v>560</v>
      </c>
      <c r="H35" s="416" t="s">
        <v>560</v>
      </c>
      <c r="I35" s="415"/>
      <c r="J35" s="405"/>
      <c r="K35" s="11" t="s">
        <v>41</v>
      </c>
      <c r="L35" s="406" t="s">
        <v>84</v>
      </c>
      <c r="M35" s="433" t="s">
        <v>42</v>
      </c>
      <c r="N35" s="407">
        <v>1</v>
      </c>
      <c r="O35" s="408" t="s">
        <v>641</v>
      </c>
      <c r="P35" s="339" t="s">
        <v>642</v>
      </c>
      <c r="Q35" s="396" t="s">
        <v>563</v>
      </c>
      <c r="R35" s="396"/>
      <c r="S35" s="339" t="s">
        <v>370</v>
      </c>
      <c r="T35" s="1420" t="s">
        <v>46</v>
      </c>
      <c r="U35" s="1420"/>
      <c r="V35" s="1420"/>
      <c r="W35" s="1420"/>
      <c r="X35" s="1420"/>
      <c r="Y35" s="426"/>
    </row>
    <row r="36" spans="1:93" s="398" customFormat="1" ht="13.5" customHeight="1">
      <c r="A36" s="371"/>
      <c r="B36" s="1476"/>
      <c r="C36" s="1458"/>
      <c r="D36" s="427" t="s">
        <v>578</v>
      </c>
      <c r="E36" s="402"/>
      <c r="F36" s="415" t="s">
        <v>560</v>
      </c>
      <c r="G36" s="415" t="s">
        <v>560</v>
      </c>
      <c r="H36" s="416" t="s">
        <v>560</v>
      </c>
      <c r="I36" s="402"/>
      <c r="J36" s="417"/>
      <c r="K36" s="11" t="s">
        <v>41</v>
      </c>
      <c r="L36" s="406" t="s">
        <v>643</v>
      </c>
      <c r="M36" s="418" t="s">
        <v>42</v>
      </c>
      <c r="N36" s="407">
        <v>2.16</v>
      </c>
      <c r="O36" s="429" t="s">
        <v>579</v>
      </c>
      <c r="P36" s="339"/>
      <c r="Q36" s="1235" t="s">
        <v>580</v>
      </c>
      <c r="R36" s="396"/>
      <c r="S36" s="392" t="s">
        <v>581</v>
      </c>
      <c r="T36" s="420"/>
      <c r="U36" s="420"/>
      <c r="V36" s="420"/>
      <c r="W36" s="420"/>
      <c r="X36" s="420"/>
      <c r="Y36" s="415"/>
      <c r="Z36" s="435"/>
      <c r="AA36" s="411"/>
      <c r="AB36" s="411"/>
      <c r="AC36" s="411"/>
      <c r="AD36" s="411"/>
      <c r="AE36" s="411"/>
      <c r="AF36" s="411"/>
      <c r="AG36" s="411"/>
      <c r="AH36" s="411"/>
      <c r="AI36" s="411"/>
      <c r="AJ36" s="411"/>
      <c r="AK36" s="411"/>
      <c r="AL36" s="411"/>
      <c r="AM36" s="411"/>
      <c r="AN36" s="411"/>
      <c r="AO36" s="411"/>
      <c r="AP36" s="411"/>
      <c r="AQ36" s="411"/>
      <c r="AR36" s="411"/>
      <c r="AS36" s="411"/>
      <c r="AT36" s="411"/>
      <c r="AU36" s="411"/>
      <c r="AV36" s="411"/>
      <c r="AW36" s="411"/>
      <c r="AX36" s="411"/>
      <c r="AY36" s="411"/>
      <c r="AZ36" s="411"/>
      <c r="BA36" s="411"/>
      <c r="BB36" s="411"/>
      <c r="BC36" s="411"/>
      <c r="BD36" s="411"/>
      <c r="BE36" s="411"/>
      <c r="BF36" s="411"/>
      <c r="BG36" s="411"/>
      <c r="BH36" s="411"/>
      <c r="BI36" s="411"/>
      <c r="BJ36" s="411"/>
      <c r="BK36" s="411"/>
      <c r="BL36" s="411"/>
      <c r="BM36" s="411"/>
      <c r="BN36" s="411"/>
      <c r="BO36" s="411"/>
      <c r="BP36" s="411"/>
      <c r="BQ36" s="411"/>
      <c r="BR36" s="411"/>
      <c r="BS36" s="411"/>
      <c r="BT36" s="411"/>
      <c r="BU36" s="411"/>
      <c r="BV36" s="411"/>
      <c r="BW36" s="411"/>
      <c r="BX36" s="411"/>
      <c r="BY36" s="411"/>
      <c r="BZ36" s="411"/>
      <c r="CA36" s="411"/>
      <c r="CB36" s="411"/>
      <c r="CC36" s="411"/>
      <c r="CD36" s="411"/>
      <c r="CE36" s="411"/>
      <c r="CF36" s="411"/>
      <c r="CG36" s="411"/>
      <c r="CH36" s="411"/>
      <c r="CI36" s="411"/>
      <c r="CJ36" s="411"/>
      <c r="CK36" s="411"/>
      <c r="CL36" s="411"/>
      <c r="CM36" s="411"/>
      <c r="CN36" s="411"/>
      <c r="CO36" s="411"/>
    </row>
    <row r="37" spans="1:93" s="398" customFormat="1">
      <c r="A37" s="364"/>
      <c r="B37" s="412" t="s">
        <v>644</v>
      </c>
      <c r="C37" s="413" t="s">
        <v>645</v>
      </c>
      <c r="D37" s="406" t="s">
        <v>43</v>
      </c>
      <c r="E37" s="415" t="s">
        <v>560</v>
      </c>
      <c r="F37" s="415" t="s">
        <v>560</v>
      </c>
      <c r="G37" s="415" t="s">
        <v>560</v>
      </c>
      <c r="H37" s="416" t="s">
        <v>560</v>
      </c>
      <c r="I37" s="415"/>
      <c r="J37" s="417"/>
      <c r="K37" s="11" t="s">
        <v>41</v>
      </c>
      <c r="L37" s="414" t="s">
        <v>619</v>
      </c>
      <c r="M37" s="418" t="s">
        <v>42</v>
      </c>
      <c r="N37" s="436">
        <v>1.25</v>
      </c>
      <c r="O37" s="408" t="s">
        <v>646</v>
      </c>
      <c r="P37" s="339" t="s">
        <v>647</v>
      </c>
      <c r="Q37" s="396" t="s">
        <v>563</v>
      </c>
      <c r="R37" s="396"/>
      <c r="S37" s="339" t="s">
        <v>370</v>
      </c>
      <c r="T37" s="1420" t="s">
        <v>46</v>
      </c>
      <c r="U37" s="1420"/>
      <c r="V37" s="1420"/>
      <c r="W37" s="1420"/>
      <c r="X37" s="1420"/>
      <c r="Y37" s="415"/>
      <c r="AA37" s="411"/>
      <c r="AB37" s="411"/>
      <c r="AC37" s="411"/>
      <c r="AD37" s="411"/>
      <c r="AE37" s="411"/>
      <c r="AF37" s="411"/>
      <c r="AG37" s="411"/>
      <c r="AH37" s="411"/>
      <c r="AI37" s="411"/>
      <c r="AJ37" s="411"/>
      <c r="AK37" s="411"/>
      <c r="AL37" s="411"/>
      <c r="AM37" s="411"/>
      <c r="AN37" s="411"/>
      <c r="AO37" s="411"/>
      <c r="AP37" s="411"/>
      <c r="AQ37" s="411"/>
      <c r="AR37" s="411"/>
      <c r="AS37" s="411"/>
      <c r="AT37" s="411"/>
      <c r="AU37" s="411"/>
      <c r="AV37" s="411"/>
      <c r="AW37" s="411"/>
      <c r="AX37" s="411"/>
      <c r="AY37" s="411"/>
      <c r="AZ37" s="411"/>
      <c r="BA37" s="411"/>
      <c r="BB37" s="411"/>
      <c r="BC37" s="411"/>
      <c r="BD37" s="411"/>
      <c r="BE37" s="411"/>
      <c r="BF37" s="411"/>
      <c r="BG37" s="411"/>
      <c r="BH37" s="411"/>
      <c r="BI37" s="411"/>
      <c r="BJ37" s="411"/>
      <c r="BK37" s="411"/>
      <c r="BL37" s="411"/>
      <c r="BM37" s="411"/>
      <c r="BN37" s="411"/>
      <c r="BO37" s="411"/>
      <c r="BP37" s="411"/>
      <c r="BQ37" s="411"/>
      <c r="BR37" s="411"/>
      <c r="BS37" s="411"/>
      <c r="BT37" s="411"/>
      <c r="BU37" s="411"/>
      <c r="BV37" s="411"/>
      <c r="BW37" s="411"/>
      <c r="BX37" s="411"/>
      <c r="BY37" s="411"/>
      <c r="BZ37" s="411"/>
      <c r="CA37" s="411"/>
      <c r="CB37" s="411"/>
      <c r="CC37" s="411"/>
      <c r="CD37" s="411"/>
      <c r="CE37" s="411"/>
      <c r="CF37" s="411"/>
      <c r="CG37" s="411"/>
      <c r="CH37" s="411"/>
      <c r="CI37" s="411"/>
      <c r="CJ37" s="411"/>
      <c r="CK37" s="411"/>
      <c r="CL37" s="411"/>
      <c r="CM37" s="411"/>
      <c r="CN37" s="411"/>
      <c r="CO37" s="411"/>
    </row>
    <row r="38" spans="1:93" s="398" customFormat="1">
      <c r="A38" s="1469"/>
      <c r="B38" s="1477" t="s">
        <v>648</v>
      </c>
      <c r="C38" s="1435" t="s">
        <v>649</v>
      </c>
      <c r="D38" s="406" t="s">
        <v>43</v>
      </c>
      <c r="E38" s="415" t="s">
        <v>560</v>
      </c>
      <c r="F38" s="415" t="s">
        <v>560</v>
      </c>
      <c r="G38" s="415" t="s">
        <v>560</v>
      </c>
      <c r="H38" s="416" t="s">
        <v>560</v>
      </c>
      <c r="I38" s="437"/>
      <c r="J38" s="417"/>
      <c r="K38" s="11" t="s">
        <v>41</v>
      </c>
      <c r="L38" s="406" t="s">
        <v>162</v>
      </c>
      <c r="M38" s="433" t="s">
        <v>42</v>
      </c>
      <c r="N38" s="407">
        <v>1</v>
      </c>
      <c r="O38" s="408" t="s">
        <v>650</v>
      </c>
      <c r="P38" s="339" t="s">
        <v>651</v>
      </c>
      <c r="Q38" s="396" t="s">
        <v>563</v>
      </c>
      <c r="R38" s="396"/>
      <c r="S38" s="339" t="s">
        <v>370</v>
      </c>
      <c r="T38" s="1420" t="s">
        <v>46</v>
      </c>
      <c r="U38" s="1420"/>
      <c r="V38" s="1420"/>
      <c r="W38" s="1420"/>
      <c r="X38" s="1420"/>
      <c r="Y38" s="415"/>
      <c r="AA38" s="411"/>
      <c r="AB38" s="411"/>
      <c r="AC38" s="411"/>
      <c r="AD38" s="411"/>
      <c r="AE38" s="411"/>
      <c r="AF38" s="411"/>
      <c r="AG38" s="411"/>
      <c r="AH38" s="411"/>
      <c r="AI38" s="411"/>
      <c r="AJ38" s="411"/>
      <c r="AK38" s="411"/>
      <c r="AL38" s="411"/>
      <c r="AM38" s="411"/>
      <c r="AN38" s="411"/>
      <c r="AO38" s="411"/>
      <c r="AP38" s="411"/>
      <c r="AQ38" s="411"/>
      <c r="AR38" s="411"/>
      <c r="AS38" s="411"/>
      <c r="AT38" s="411"/>
      <c r="AU38" s="411"/>
      <c r="AV38" s="411"/>
      <c r="AW38" s="411"/>
      <c r="AX38" s="411"/>
      <c r="AY38" s="411"/>
      <c r="AZ38" s="411"/>
      <c r="BA38" s="411"/>
      <c r="BB38" s="411"/>
      <c r="BC38" s="411"/>
      <c r="BD38" s="411"/>
      <c r="BE38" s="411"/>
      <c r="BF38" s="411"/>
      <c r="BG38" s="411"/>
      <c r="BH38" s="411"/>
      <c r="BI38" s="411"/>
      <c r="BJ38" s="411"/>
      <c r="BK38" s="411"/>
      <c r="BL38" s="411"/>
      <c r="BM38" s="411"/>
      <c r="BN38" s="411"/>
      <c r="BO38" s="411"/>
      <c r="BP38" s="411"/>
      <c r="BQ38" s="411"/>
      <c r="BR38" s="411"/>
      <c r="BS38" s="411"/>
      <c r="BT38" s="411"/>
      <c r="BU38" s="411"/>
      <c r="BV38" s="411"/>
      <c r="BW38" s="411"/>
      <c r="BX38" s="411"/>
      <c r="BY38" s="411"/>
      <c r="BZ38" s="411"/>
      <c r="CA38" s="411"/>
      <c r="CB38" s="411"/>
      <c r="CC38" s="411"/>
      <c r="CD38" s="411"/>
      <c r="CE38" s="411"/>
      <c r="CF38" s="411"/>
      <c r="CG38" s="411"/>
      <c r="CH38" s="411"/>
      <c r="CI38" s="411"/>
      <c r="CJ38" s="411"/>
      <c r="CK38" s="411"/>
      <c r="CL38" s="411"/>
      <c r="CM38" s="411"/>
      <c r="CN38" s="411"/>
      <c r="CO38" s="411"/>
    </row>
    <row r="39" spans="1:93" s="398" customFormat="1">
      <c r="A39" s="1469"/>
      <c r="B39" s="1477"/>
      <c r="C39" s="1436"/>
      <c r="D39" s="406" t="s">
        <v>578</v>
      </c>
      <c r="E39" s="415"/>
      <c r="F39" s="415" t="s">
        <v>560</v>
      </c>
      <c r="G39" s="415" t="s">
        <v>560</v>
      </c>
      <c r="H39" s="416" t="s">
        <v>560</v>
      </c>
      <c r="I39" s="415"/>
      <c r="J39" s="417"/>
      <c r="K39" s="11" t="s">
        <v>41</v>
      </c>
      <c r="L39" s="406" t="s">
        <v>162</v>
      </c>
      <c r="M39" s="418" t="s">
        <v>42</v>
      </c>
      <c r="N39" s="407">
        <v>2</v>
      </c>
      <c r="O39" s="429" t="s">
        <v>579</v>
      </c>
      <c r="P39" s="429"/>
      <c r="Q39" s="1235" t="s">
        <v>580</v>
      </c>
      <c r="R39" s="396"/>
      <c r="S39" s="392" t="s">
        <v>581</v>
      </c>
      <c r="T39" s="420"/>
      <c r="U39" s="420"/>
      <c r="V39" s="420"/>
      <c r="W39" s="420"/>
      <c r="X39" s="420"/>
      <c r="Y39" s="415"/>
      <c r="AA39" s="411"/>
      <c r="AB39" s="411"/>
      <c r="AC39" s="411"/>
      <c r="AD39" s="411"/>
      <c r="AE39" s="411"/>
      <c r="AF39" s="411"/>
      <c r="AG39" s="411"/>
      <c r="AH39" s="411"/>
      <c r="AI39" s="411"/>
      <c r="AJ39" s="411"/>
      <c r="AK39" s="411"/>
      <c r="AL39" s="411"/>
      <c r="AM39" s="411"/>
      <c r="AN39" s="411"/>
      <c r="AO39" s="411"/>
      <c r="AP39" s="411"/>
      <c r="AQ39" s="411"/>
      <c r="AR39" s="411"/>
      <c r="AS39" s="411"/>
      <c r="AT39" s="411"/>
      <c r="AU39" s="411"/>
      <c r="AV39" s="411"/>
      <c r="AW39" s="411"/>
      <c r="AX39" s="411"/>
      <c r="AY39" s="411"/>
      <c r="AZ39" s="411"/>
      <c r="BA39" s="411"/>
      <c r="BB39" s="411"/>
      <c r="BC39" s="411"/>
      <c r="BD39" s="411"/>
      <c r="BE39" s="411"/>
      <c r="BF39" s="411"/>
      <c r="BG39" s="411"/>
      <c r="BH39" s="411"/>
      <c r="BI39" s="411"/>
      <c r="BJ39" s="411"/>
      <c r="BK39" s="411"/>
      <c r="BL39" s="411"/>
      <c r="BM39" s="411"/>
      <c r="BN39" s="411"/>
      <c r="BO39" s="411"/>
      <c r="BP39" s="411"/>
      <c r="BQ39" s="411"/>
      <c r="BR39" s="411"/>
      <c r="BS39" s="411"/>
      <c r="BT39" s="411"/>
      <c r="BU39" s="411"/>
      <c r="BV39" s="411"/>
      <c r="BW39" s="411"/>
      <c r="BX39" s="411"/>
      <c r="BY39" s="411"/>
      <c r="BZ39" s="411"/>
      <c r="CA39" s="411"/>
      <c r="CB39" s="411"/>
      <c r="CC39" s="411"/>
      <c r="CD39" s="411"/>
      <c r="CE39" s="411"/>
      <c r="CF39" s="411"/>
      <c r="CG39" s="411"/>
      <c r="CH39" s="411"/>
      <c r="CI39" s="411"/>
      <c r="CJ39" s="411"/>
      <c r="CK39" s="411"/>
      <c r="CL39" s="411"/>
      <c r="CM39" s="411"/>
      <c r="CN39" s="411"/>
      <c r="CO39" s="411"/>
    </row>
    <row r="40" spans="1:93" s="398" customFormat="1">
      <c r="A40" s="364"/>
      <c r="B40" s="438" t="s">
        <v>652</v>
      </c>
      <c r="C40" s="439" t="s">
        <v>653</v>
      </c>
      <c r="D40" s="406" t="s">
        <v>43</v>
      </c>
      <c r="E40" s="416" t="s">
        <v>560</v>
      </c>
      <c r="F40" s="416" t="s">
        <v>560</v>
      </c>
      <c r="G40" s="416" t="s">
        <v>560</v>
      </c>
      <c r="H40" s="416" t="s">
        <v>560</v>
      </c>
      <c r="I40" s="416"/>
      <c r="J40" s="417"/>
      <c r="K40" s="11" t="s">
        <v>41</v>
      </c>
      <c r="L40" s="414" t="s">
        <v>654</v>
      </c>
      <c r="M40" s="418" t="s">
        <v>42</v>
      </c>
      <c r="N40" s="407">
        <v>3</v>
      </c>
      <c r="O40" s="408" t="s">
        <v>655</v>
      </c>
      <c r="P40" s="339" t="s">
        <v>656</v>
      </c>
      <c r="Q40" s="396" t="s">
        <v>563</v>
      </c>
      <c r="R40" s="396"/>
      <c r="S40" s="339" t="s">
        <v>370</v>
      </c>
      <c r="T40" s="1420" t="s">
        <v>46</v>
      </c>
      <c r="U40" s="1420"/>
      <c r="V40" s="1420"/>
      <c r="W40" s="1420"/>
      <c r="X40" s="1420"/>
      <c r="Y40" s="415"/>
      <c r="AA40" s="411"/>
      <c r="AB40" s="411"/>
      <c r="AC40" s="411"/>
      <c r="AD40" s="411"/>
      <c r="AE40" s="411"/>
      <c r="AF40" s="411"/>
      <c r="AG40" s="411"/>
      <c r="AH40" s="411"/>
      <c r="AI40" s="411"/>
      <c r="AJ40" s="411"/>
      <c r="AK40" s="411"/>
      <c r="AL40" s="411"/>
      <c r="AM40" s="411"/>
      <c r="AN40" s="411"/>
      <c r="AO40" s="411"/>
      <c r="AP40" s="411"/>
      <c r="AQ40" s="411"/>
      <c r="AR40" s="411"/>
      <c r="AS40" s="411"/>
      <c r="AT40" s="411"/>
      <c r="AU40" s="411"/>
      <c r="AV40" s="411"/>
      <c r="AW40" s="411"/>
      <c r="AX40" s="411"/>
      <c r="AY40" s="411"/>
      <c r="AZ40" s="411"/>
      <c r="BA40" s="411"/>
      <c r="BB40" s="411"/>
      <c r="BC40" s="411"/>
      <c r="BD40" s="411"/>
      <c r="BE40" s="411"/>
      <c r="BF40" s="411"/>
      <c r="BG40" s="411"/>
      <c r="BH40" s="411"/>
      <c r="BI40" s="411"/>
      <c r="BJ40" s="411"/>
      <c r="BK40" s="411"/>
      <c r="BL40" s="411"/>
      <c r="BM40" s="411"/>
      <c r="BN40" s="411"/>
      <c r="BO40" s="411"/>
      <c r="BP40" s="411"/>
      <c r="BQ40" s="411"/>
      <c r="BR40" s="411"/>
      <c r="BS40" s="411"/>
      <c r="BT40" s="411"/>
      <c r="BU40" s="411"/>
      <c r="BV40" s="411"/>
      <c r="BW40" s="411"/>
      <c r="BX40" s="411"/>
      <c r="BY40" s="411"/>
      <c r="BZ40" s="411"/>
      <c r="CA40" s="411"/>
      <c r="CB40" s="411"/>
      <c r="CC40" s="411"/>
      <c r="CD40" s="411"/>
      <c r="CE40" s="411"/>
      <c r="CF40" s="411"/>
      <c r="CG40" s="411"/>
      <c r="CH40" s="411"/>
      <c r="CI40" s="411"/>
      <c r="CJ40" s="411"/>
      <c r="CK40" s="411"/>
      <c r="CL40" s="411"/>
      <c r="CM40" s="411"/>
      <c r="CN40" s="411"/>
      <c r="CO40" s="411"/>
    </row>
    <row r="41" spans="1:93" s="398" customFormat="1">
      <c r="A41" s="364"/>
      <c r="B41" s="412" t="s">
        <v>657</v>
      </c>
      <c r="C41" s="413" t="s">
        <v>658</v>
      </c>
      <c r="D41" s="406" t="s">
        <v>43</v>
      </c>
      <c r="E41" s="416" t="s">
        <v>560</v>
      </c>
      <c r="F41" s="416" t="s">
        <v>560</v>
      </c>
      <c r="G41" s="416" t="s">
        <v>560</v>
      </c>
      <c r="H41" s="416" t="s">
        <v>560</v>
      </c>
      <c r="I41" s="416"/>
      <c r="J41" s="417"/>
      <c r="K41" s="11" t="s">
        <v>41</v>
      </c>
      <c r="L41" s="406" t="s">
        <v>619</v>
      </c>
      <c r="M41" s="418" t="s">
        <v>42</v>
      </c>
      <c r="N41" s="407">
        <v>1.5</v>
      </c>
      <c r="O41" s="408" t="s">
        <v>659</v>
      </c>
      <c r="P41" s="339" t="s">
        <v>660</v>
      </c>
      <c r="Q41" s="396" t="s">
        <v>563</v>
      </c>
      <c r="R41" s="396"/>
      <c r="S41" s="339" t="s">
        <v>370</v>
      </c>
      <c r="T41" s="1420" t="s">
        <v>46</v>
      </c>
      <c r="U41" s="1420"/>
      <c r="V41" s="1420"/>
      <c r="W41" s="1420"/>
      <c r="X41" s="1420"/>
      <c r="Y41" s="415"/>
      <c r="AA41" s="411"/>
      <c r="AB41" s="411"/>
      <c r="AC41" s="411"/>
      <c r="AD41" s="411"/>
      <c r="AE41" s="411"/>
      <c r="AF41" s="411"/>
      <c r="AG41" s="411"/>
      <c r="AH41" s="411"/>
      <c r="AI41" s="411"/>
      <c r="AJ41" s="411"/>
      <c r="AK41" s="411"/>
      <c r="AL41" s="411"/>
      <c r="AM41" s="411"/>
      <c r="AN41" s="411"/>
      <c r="AO41" s="411"/>
      <c r="AP41" s="411"/>
      <c r="AQ41" s="411"/>
      <c r="AR41" s="411"/>
      <c r="AS41" s="411"/>
      <c r="AT41" s="411"/>
      <c r="AU41" s="411"/>
      <c r="AV41" s="411"/>
      <c r="AW41" s="411"/>
      <c r="AX41" s="411"/>
      <c r="AY41" s="411"/>
      <c r="AZ41" s="411"/>
      <c r="BA41" s="411"/>
      <c r="BB41" s="411"/>
      <c r="BC41" s="411"/>
      <c r="BD41" s="411"/>
      <c r="BE41" s="411"/>
      <c r="BF41" s="411"/>
      <c r="BG41" s="411"/>
      <c r="BH41" s="411"/>
      <c r="BI41" s="411"/>
      <c r="BJ41" s="411"/>
      <c r="BK41" s="411"/>
      <c r="BL41" s="411"/>
      <c r="BM41" s="411"/>
      <c r="BN41" s="411"/>
      <c r="BO41" s="411"/>
      <c r="BP41" s="411"/>
      <c r="BQ41" s="411"/>
      <c r="BR41" s="411"/>
      <c r="BS41" s="411"/>
      <c r="BT41" s="411"/>
      <c r="BU41" s="411"/>
      <c r="BV41" s="411"/>
      <c r="BW41" s="411"/>
      <c r="BX41" s="411"/>
      <c r="BY41" s="411"/>
      <c r="BZ41" s="411"/>
      <c r="CA41" s="411"/>
      <c r="CB41" s="411"/>
      <c r="CC41" s="411"/>
      <c r="CD41" s="411"/>
      <c r="CE41" s="411"/>
      <c r="CF41" s="411"/>
      <c r="CG41" s="411"/>
      <c r="CH41" s="411"/>
      <c r="CI41" s="411"/>
      <c r="CJ41" s="411"/>
      <c r="CK41" s="411"/>
      <c r="CL41" s="411"/>
      <c r="CM41" s="411"/>
      <c r="CN41" s="411"/>
      <c r="CO41" s="411"/>
    </row>
    <row r="42" spans="1:93" s="398" customFormat="1">
      <c r="A42" s="364"/>
      <c r="B42" s="1443" t="s">
        <v>661</v>
      </c>
      <c r="C42" s="1450" t="s">
        <v>662</v>
      </c>
      <c r="D42" s="406" t="s">
        <v>43</v>
      </c>
      <c r="E42" s="415" t="s">
        <v>560</v>
      </c>
      <c r="F42" s="415" t="s">
        <v>560</v>
      </c>
      <c r="G42" s="415" t="s">
        <v>560</v>
      </c>
      <c r="H42" s="416" t="s">
        <v>560</v>
      </c>
      <c r="I42" s="415"/>
      <c r="J42" s="417"/>
      <c r="K42" s="11" t="s">
        <v>41</v>
      </c>
      <c r="L42" s="406" t="s">
        <v>632</v>
      </c>
      <c r="M42" s="418" t="s">
        <v>42</v>
      </c>
      <c r="N42" s="407">
        <v>1.5</v>
      </c>
      <c r="O42" s="408" t="s">
        <v>663</v>
      </c>
      <c r="P42" s="339" t="s">
        <v>664</v>
      </c>
      <c r="Q42" s="1235" t="s">
        <v>563</v>
      </c>
      <c r="R42" s="396"/>
      <c r="S42" s="339" t="s">
        <v>370</v>
      </c>
      <c r="T42" s="1440" t="s">
        <v>46</v>
      </c>
      <c r="U42" s="1441"/>
      <c r="V42" s="1441"/>
      <c r="W42" s="1441"/>
      <c r="X42" s="1442"/>
      <c r="Y42" s="415"/>
      <c r="AA42" s="411"/>
      <c r="AB42" s="411"/>
      <c r="AC42" s="411"/>
      <c r="AD42" s="411"/>
      <c r="AE42" s="411"/>
      <c r="AF42" s="411"/>
      <c r="AG42" s="411"/>
      <c r="AH42" s="411"/>
      <c r="AI42" s="411"/>
      <c r="AJ42" s="411"/>
      <c r="AK42" s="411"/>
      <c r="AL42" s="411"/>
      <c r="AM42" s="411"/>
      <c r="AN42" s="411"/>
      <c r="AO42" s="411"/>
      <c r="AP42" s="411"/>
      <c r="AQ42" s="411"/>
      <c r="AR42" s="411"/>
      <c r="AS42" s="411"/>
      <c r="AT42" s="411"/>
      <c r="AU42" s="411"/>
      <c r="AV42" s="411"/>
      <c r="AW42" s="411"/>
      <c r="AX42" s="411"/>
      <c r="AY42" s="411"/>
      <c r="AZ42" s="411"/>
      <c r="BA42" s="411"/>
      <c r="BB42" s="411"/>
      <c r="BC42" s="411"/>
      <c r="BD42" s="411"/>
      <c r="BE42" s="411"/>
      <c r="BF42" s="411"/>
      <c r="BG42" s="411"/>
      <c r="BH42" s="411"/>
      <c r="BI42" s="411"/>
      <c r="BJ42" s="411"/>
      <c r="BK42" s="411"/>
      <c r="BL42" s="411"/>
      <c r="BM42" s="411"/>
      <c r="BN42" s="411"/>
      <c r="BO42" s="411"/>
      <c r="BP42" s="411"/>
      <c r="BQ42" s="411"/>
      <c r="BR42" s="411"/>
      <c r="BS42" s="411"/>
      <c r="BT42" s="411"/>
      <c r="BU42" s="411"/>
      <c r="BV42" s="411"/>
      <c r="BW42" s="411"/>
      <c r="BX42" s="411"/>
      <c r="BY42" s="411"/>
      <c r="BZ42" s="411"/>
      <c r="CA42" s="411"/>
      <c r="CB42" s="411"/>
      <c r="CC42" s="411"/>
      <c r="CD42" s="411"/>
      <c r="CE42" s="411"/>
      <c r="CF42" s="411"/>
      <c r="CG42" s="411"/>
      <c r="CH42" s="411"/>
      <c r="CI42" s="411"/>
      <c r="CJ42" s="411"/>
      <c r="CK42" s="411"/>
      <c r="CL42" s="411"/>
      <c r="CM42" s="411"/>
      <c r="CN42" s="411"/>
      <c r="CO42" s="411"/>
    </row>
    <row r="43" spans="1:93" s="398" customFormat="1">
      <c r="A43" s="373"/>
      <c r="B43" s="1444"/>
      <c r="C43" s="1451"/>
      <c r="D43" s="406" t="s">
        <v>578</v>
      </c>
      <c r="E43" s="415"/>
      <c r="F43" s="415" t="s">
        <v>560</v>
      </c>
      <c r="G43" s="415" t="s">
        <v>560</v>
      </c>
      <c r="H43" s="416" t="s">
        <v>560</v>
      </c>
      <c r="I43" s="415"/>
      <c r="J43" s="417"/>
      <c r="K43" s="11" t="s">
        <v>41</v>
      </c>
      <c r="L43" s="423" t="s">
        <v>92</v>
      </c>
      <c r="M43" s="418" t="s">
        <v>42</v>
      </c>
      <c r="N43" s="407">
        <v>3</v>
      </c>
      <c r="O43" s="408" t="s">
        <v>665</v>
      </c>
      <c r="P43" s="339" t="s">
        <v>666</v>
      </c>
      <c r="Q43" s="1235" t="s">
        <v>580</v>
      </c>
      <c r="R43" s="1235" t="s">
        <v>580</v>
      </c>
      <c r="S43" s="339" t="s">
        <v>370</v>
      </c>
      <c r="T43" s="429" t="s">
        <v>579</v>
      </c>
      <c r="U43" s="429">
        <v>0.5</v>
      </c>
      <c r="V43" s="429" t="s">
        <v>40</v>
      </c>
      <c r="W43" s="440" t="s">
        <v>665</v>
      </c>
      <c r="X43" s="441" t="s">
        <v>666</v>
      </c>
      <c r="Y43" s="415"/>
    </row>
    <row r="44" spans="1:93" s="398" customFormat="1">
      <c r="A44" s="364"/>
      <c r="B44" s="1444"/>
      <c r="C44" s="422" t="s">
        <v>667</v>
      </c>
      <c r="D44" s="406" t="s">
        <v>43</v>
      </c>
      <c r="E44" s="415"/>
      <c r="F44" s="415"/>
      <c r="G44" s="415"/>
      <c r="H44" s="415"/>
      <c r="I44" s="415"/>
      <c r="J44" s="419"/>
      <c r="K44" s="11" t="s">
        <v>41</v>
      </c>
      <c r="L44" s="423" t="s">
        <v>162</v>
      </c>
      <c r="M44" s="418" t="s">
        <v>42</v>
      </c>
      <c r="N44" s="407">
        <v>0.75</v>
      </c>
      <c r="O44" s="424" t="s">
        <v>668</v>
      </c>
      <c r="P44" s="425" t="s">
        <v>669</v>
      </c>
      <c r="Q44" s="396" t="s">
        <v>563</v>
      </c>
      <c r="R44" s="396"/>
      <c r="S44" s="425" t="s">
        <v>370</v>
      </c>
      <c r="T44" s="1440" t="s">
        <v>46</v>
      </c>
      <c r="U44" s="1441"/>
      <c r="V44" s="1441"/>
      <c r="W44" s="1441"/>
      <c r="X44" s="1442"/>
      <c r="Y44" s="426"/>
      <c r="AA44" s="411"/>
      <c r="AB44" s="411"/>
      <c r="AC44" s="411"/>
      <c r="AD44" s="411"/>
      <c r="AE44" s="411"/>
      <c r="AF44" s="411"/>
      <c r="AG44" s="411"/>
      <c r="AH44" s="411"/>
      <c r="AI44" s="411"/>
      <c r="AJ44" s="411"/>
      <c r="AK44" s="411"/>
      <c r="AL44" s="411"/>
      <c r="AM44" s="411"/>
      <c r="AN44" s="411"/>
      <c r="AO44" s="411"/>
      <c r="AP44" s="411"/>
      <c r="AQ44" s="411"/>
      <c r="AR44" s="411"/>
      <c r="AS44" s="411"/>
      <c r="AT44" s="411"/>
      <c r="AU44" s="411"/>
      <c r="AV44" s="411"/>
      <c r="AW44" s="411"/>
      <c r="AX44" s="411"/>
      <c r="AY44" s="411"/>
      <c r="AZ44" s="411"/>
      <c r="BA44" s="411"/>
      <c r="BB44" s="411"/>
      <c r="BC44" s="411"/>
      <c r="BD44" s="411"/>
      <c r="BE44" s="411"/>
      <c r="BF44" s="411"/>
      <c r="BG44" s="411"/>
      <c r="BH44" s="411"/>
      <c r="BI44" s="411"/>
      <c r="BJ44" s="411"/>
      <c r="BK44" s="411"/>
      <c r="BL44" s="411"/>
      <c r="BM44" s="411"/>
      <c r="BN44" s="411"/>
      <c r="BO44" s="411"/>
      <c r="BP44" s="411"/>
      <c r="BQ44" s="411"/>
      <c r="BR44" s="411"/>
      <c r="BS44" s="411"/>
      <c r="BT44" s="411"/>
      <c r="BU44" s="411"/>
      <c r="BV44" s="411"/>
      <c r="BW44" s="411"/>
      <c r="BX44" s="411"/>
      <c r="BY44" s="411"/>
      <c r="BZ44" s="411"/>
      <c r="CA44" s="411"/>
      <c r="CB44" s="411"/>
      <c r="CC44" s="411"/>
      <c r="CD44" s="411"/>
      <c r="CE44" s="411"/>
      <c r="CF44" s="411"/>
      <c r="CG44" s="411"/>
      <c r="CH44" s="411"/>
      <c r="CI44" s="411"/>
      <c r="CJ44" s="411"/>
      <c r="CK44" s="411"/>
      <c r="CL44" s="411"/>
      <c r="CM44" s="411"/>
      <c r="CN44" s="411"/>
      <c r="CO44" s="411"/>
    </row>
    <row r="45" spans="1:93" s="398" customFormat="1">
      <c r="A45" s="364"/>
      <c r="B45" s="1445"/>
      <c r="C45" s="422" t="s">
        <v>670</v>
      </c>
      <c r="D45" s="406" t="s">
        <v>43</v>
      </c>
      <c r="E45" s="415"/>
      <c r="F45" s="415"/>
      <c r="G45" s="415"/>
      <c r="H45" s="415"/>
      <c r="I45" s="415"/>
      <c r="J45" s="419"/>
      <c r="K45" s="11" t="s">
        <v>41</v>
      </c>
      <c r="L45" s="423" t="s">
        <v>162</v>
      </c>
      <c r="M45" s="418" t="s">
        <v>42</v>
      </c>
      <c r="N45" s="407">
        <v>0.5</v>
      </c>
      <c r="O45" s="424" t="s">
        <v>671</v>
      </c>
      <c r="P45" s="425" t="s">
        <v>672</v>
      </c>
      <c r="Q45" s="396" t="s">
        <v>563</v>
      </c>
      <c r="R45" s="396"/>
      <c r="S45" s="425" t="s">
        <v>370</v>
      </c>
      <c r="T45" s="1440" t="s">
        <v>46</v>
      </c>
      <c r="U45" s="1441"/>
      <c r="V45" s="1441"/>
      <c r="W45" s="1441"/>
      <c r="X45" s="1442"/>
      <c r="Y45" s="426"/>
      <c r="AA45" s="411"/>
      <c r="AB45" s="411"/>
      <c r="AC45" s="411"/>
      <c r="AD45" s="411"/>
      <c r="AE45" s="411"/>
      <c r="AF45" s="411"/>
      <c r="AG45" s="411"/>
      <c r="AH45" s="411"/>
      <c r="AI45" s="411"/>
      <c r="AJ45" s="411"/>
      <c r="AK45" s="411"/>
      <c r="AL45" s="411"/>
      <c r="AM45" s="411"/>
      <c r="AN45" s="411"/>
      <c r="AO45" s="411"/>
      <c r="AP45" s="411"/>
      <c r="AQ45" s="411"/>
      <c r="AR45" s="411"/>
      <c r="AS45" s="411"/>
      <c r="AT45" s="411"/>
      <c r="AU45" s="411"/>
      <c r="AV45" s="411"/>
      <c r="AW45" s="411"/>
      <c r="AX45" s="411"/>
      <c r="AY45" s="411"/>
      <c r="AZ45" s="411"/>
      <c r="BA45" s="411"/>
      <c r="BB45" s="411"/>
      <c r="BC45" s="411"/>
      <c r="BD45" s="411"/>
      <c r="BE45" s="411"/>
      <c r="BF45" s="411"/>
      <c r="BG45" s="411"/>
      <c r="BH45" s="411"/>
      <c r="BI45" s="411"/>
      <c r="BJ45" s="411"/>
      <c r="BK45" s="411"/>
      <c r="BL45" s="411"/>
      <c r="BM45" s="411"/>
      <c r="BN45" s="411"/>
      <c r="BO45" s="411"/>
      <c r="BP45" s="411"/>
      <c r="BQ45" s="411"/>
      <c r="BR45" s="411"/>
      <c r="BS45" s="411"/>
      <c r="BT45" s="411"/>
      <c r="BU45" s="411"/>
      <c r="BV45" s="411"/>
      <c r="BW45" s="411"/>
      <c r="BX45" s="411"/>
      <c r="BY45" s="411"/>
      <c r="BZ45" s="411"/>
      <c r="CA45" s="411"/>
      <c r="CB45" s="411"/>
      <c r="CC45" s="411"/>
      <c r="CD45" s="411"/>
      <c r="CE45" s="411"/>
      <c r="CF45" s="411"/>
      <c r="CG45" s="411"/>
      <c r="CH45" s="411"/>
      <c r="CI45" s="411"/>
      <c r="CJ45" s="411"/>
      <c r="CK45" s="411"/>
      <c r="CL45" s="411"/>
      <c r="CM45" s="411"/>
      <c r="CN45" s="411"/>
      <c r="CO45" s="411"/>
    </row>
    <row r="46" spans="1:93" s="398" customFormat="1">
      <c r="A46" s="1469"/>
      <c r="B46" s="1443" t="s">
        <v>673</v>
      </c>
      <c r="C46" s="1450" t="s">
        <v>674</v>
      </c>
      <c r="D46" s="427" t="s">
        <v>43</v>
      </c>
      <c r="E46" s="402" t="s">
        <v>560</v>
      </c>
      <c r="F46" s="402" t="s">
        <v>560</v>
      </c>
      <c r="G46" s="402" t="s">
        <v>560</v>
      </c>
      <c r="H46" s="403" t="s">
        <v>560</v>
      </c>
      <c r="I46" s="404"/>
      <c r="J46" s="442"/>
      <c r="K46" s="11" t="s">
        <v>41</v>
      </c>
      <c r="L46" s="406" t="s">
        <v>72</v>
      </c>
      <c r="M46" s="433" t="s">
        <v>42</v>
      </c>
      <c r="N46" s="407">
        <v>1</v>
      </c>
      <c r="O46" s="408" t="s">
        <v>675</v>
      </c>
      <c r="P46" s="339" t="s">
        <v>676</v>
      </c>
      <c r="Q46" s="396" t="s">
        <v>563</v>
      </c>
      <c r="R46" s="396"/>
      <c r="S46" s="429" t="s">
        <v>370</v>
      </c>
      <c r="T46" s="1420" t="s">
        <v>46</v>
      </c>
      <c r="U46" s="1420"/>
      <c r="V46" s="1420"/>
      <c r="W46" s="1420"/>
      <c r="X46" s="1420"/>
      <c r="Y46" s="415"/>
      <c r="AA46" s="411"/>
      <c r="AB46" s="411"/>
      <c r="AC46" s="411"/>
      <c r="AD46" s="411"/>
      <c r="AE46" s="411"/>
      <c r="AF46" s="411"/>
      <c r="AG46" s="411"/>
      <c r="AH46" s="411"/>
      <c r="AI46" s="411"/>
      <c r="AJ46" s="411"/>
      <c r="AK46" s="411"/>
      <c r="AL46" s="411"/>
      <c r="AM46" s="411"/>
      <c r="AN46" s="411"/>
      <c r="AO46" s="411"/>
      <c r="AP46" s="411"/>
      <c r="AQ46" s="411"/>
      <c r="AR46" s="411"/>
      <c r="AS46" s="411"/>
      <c r="AT46" s="411"/>
      <c r="AU46" s="411"/>
      <c r="AV46" s="411"/>
      <c r="AW46" s="411"/>
      <c r="AX46" s="411"/>
      <c r="AY46" s="411"/>
      <c r="AZ46" s="411"/>
      <c r="BA46" s="411"/>
      <c r="BB46" s="411"/>
      <c r="BC46" s="411"/>
      <c r="BD46" s="411"/>
      <c r="BE46" s="411"/>
      <c r="BF46" s="411"/>
      <c r="BG46" s="411"/>
      <c r="BH46" s="411"/>
      <c r="BI46" s="411"/>
      <c r="BJ46" s="411"/>
      <c r="BK46" s="411"/>
      <c r="BL46" s="411"/>
      <c r="BM46" s="411"/>
      <c r="BN46" s="411"/>
      <c r="BO46" s="411"/>
      <c r="BP46" s="411"/>
      <c r="BQ46" s="411"/>
      <c r="BR46" s="411"/>
      <c r="BS46" s="411"/>
      <c r="BT46" s="411"/>
      <c r="BU46" s="411"/>
      <c r="BV46" s="411"/>
      <c r="BW46" s="411"/>
      <c r="BX46" s="411"/>
      <c r="BY46" s="411"/>
      <c r="BZ46" s="411"/>
      <c r="CA46" s="411"/>
      <c r="CB46" s="411"/>
      <c r="CC46" s="411"/>
      <c r="CD46" s="411"/>
      <c r="CE46" s="411"/>
      <c r="CF46" s="411"/>
      <c r="CG46" s="411"/>
      <c r="CH46" s="411"/>
      <c r="CI46" s="411"/>
      <c r="CJ46" s="411"/>
      <c r="CK46" s="411"/>
      <c r="CL46" s="411"/>
      <c r="CM46" s="411"/>
      <c r="CN46" s="411"/>
      <c r="CO46" s="411"/>
    </row>
    <row r="47" spans="1:93" s="398" customFormat="1">
      <c r="A47" s="1469"/>
      <c r="B47" s="1445"/>
      <c r="C47" s="1451"/>
      <c r="D47" s="406" t="s">
        <v>578</v>
      </c>
      <c r="E47" s="402"/>
      <c r="F47" s="402" t="s">
        <v>560</v>
      </c>
      <c r="G47" s="402" t="s">
        <v>560</v>
      </c>
      <c r="H47" s="403" t="s">
        <v>560</v>
      </c>
      <c r="I47" s="402"/>
      <c r="J47" s="405"/>
      <c r="K47" s="11" t="s">
        <v>41</v>
      </c>
      <c r="L47" s="414" t="s">
        <v>72</v>
      </c>
      <c r="M47" s="433" t="s">
        <v>42</v>
      </c>
      <c r="N47" s="407">
        <v>2.2999999999999998</v>
      </c>
      <c r="O47" s="419" t="s">
        <v>579</v>
      </c>
      <c r="P47" s="429"/>
      <c r="Q47" s="1235" t="s">
        <v>580</v>
      </c>
      <c r="R47" s="396"/>
      <c r="S47" s="339" t="s">
        <v>581</v>
      </c>
      <c r="T47" s="420"/>
      <c r="U47" s="420"/>
      <c r="V47" s="420"/>
      <c r="W47" s="420"/>
      <c r="X47" s="420"/>
      <c r="Y47" s="415"/>
      <c r="AA47" s="411"/>
      <c r="AB47" s="411"/>
      <c r="AC47" s="411"/>
      <c r="AD47" s="411"/>
      <c r="AE47" s="411"/>
      <c r="AF47" s="411"/>
      <c r="AG47" s="411"/>
      <c r="AH47" s="411"/>
      <c r="AI47" s="411"/>
      <c r="AJ47" s="411"/>
      <c r="AK47" s="411"/>
      <c r="AL47" s="411"/>
      <c r="AM47" s="411"/>
      <c r="AN47" s="411"/>
      <c r="AO47" s="411"/>
      <c r="AP47" s="411"/>
      <c r="AQ47" s="411"/>
      <c r="AR47" s="411"/>
      <c r="AS47" s="411"/>
      <c r="AT47" s="411"/>
      <c r="AU47" s="411"/>
      <c r="AV47" s="411"/>
      <c r="AW47" s="411"/>
      <c r="AX47" s="411"/>
      <c r="AY47" s="411"/>
      <c r="AZ47" s="411"/>
      <c r="BA47" s="411"/>
      <c r="BB47" s="411"/>
      <c r="BC47" s="411"/>
      <c r="BD47" s="411"/>
      <c r="BE47" s="411"/>
      <c r="BF47" s="411"/>
      <c r="BG47" s="411"/>
      <c r="BH47" s="411"/>
      <c r="BI47" s="411"/>
      <c r="BJ47" s="411"/>
      <c r="BK47" s="411"/>
      <c r="BL47" s="411"/>
      <c r="BM47" s="411"/>
      <c r="BN47" s="411"/>
      <c r="BO47" s="411"/>
      <c r="BP47" s="411"/>
      <c r="BQ47" s="411"/>
      <c r="BR47" s="411"/>
      <c r="BS47" s="411"/>
      <c r="BT47" s="411"/>
      <c r="BU47" s="411"/>
      <c r="BV47" s="411"/>
      <c r="BW47" s="411"/>
      <c r="BX47" s="411"/>
      <c r="BY47" s="411"/>
      <c r="BZ47" s="411"/>
      <c r="CA47" s="411"/>
      <c r="CB47" s="411"/>
      <c r="CC47" s="411"/>
      <c r="CD47" s="411"/>
      <c r="CE47" s="411"/>
      <c r="CF47" s="411"/>
      <c r="CG47" s="411"/>
      <c r="CH47" s="411"/>
      <c r="CI47" s="411"/>
      <c r="CJ47" s="411"/>
      <c r="CK47" s="411"/>
      <c r="CL47" s="411"/>
      <c r="CM47" s="411"/>
      <c r="CN47" s="411"/>
      <c r="CO47" s="411"/>
    </row>
    <row r="48" spans="1:93" s="398" customFormat="1">
      <c r="A48" s="364"/>
      <c r="B48" s="1454" t="s">
        <v>677</v>
      </c>
      <c r="C48" s="1450" t="s">
        <v>678</v>
      </c>
      <c r="D48" s="406" t="s">
        <v>43</v>
      </c>
      <c r="E48" s="415" t="s">
        <v>560</v>
      </c>
      <c r="F48" s="415" t="s">
        <v>560</v>
      </c>
      <c r="G48" s="415" t="s">
        <v>560</v>
      </c>
      <c r="H48" s="416" t="s">
        <v>560</v>
      </c>
      <c r="I48" s="415"/>
      <c r="J48" s="417"/>
      <c r="K48" s="11" t="s">
        <v>41</v>
      </c>
      <c r="L48" s="406" t="s">
        <v>619</v>
      </c>
      <c r="M48" s="418" t="s">
        <v>42</v>
      </c>
      <c r="N48" s="407">
        <v>1.3</v>
      </c>
      <c r="O48" s="408" t="s">
        <v>679</v>
      </c>
      <c r="P48" s="339" t="s">
        <v>680</v>
      </c>
      <c r="Q48" s="396" t="s">
        <v>563</v>
      </c>
      <c r="R48" s="396"/>
      <c r="S48" s="339" t="s">
        <v>370</v>
      </c>
      <c r="T48" s="1420" t="s">
        <v>46</v>
      </c>
      <c r="U48" s="1420"/>
      <c r="V48" s="1420"/>
      <c r="W48" s="1420"/>
      <c r="X48" s="1420"/>
      <c r="Y48" s="415"/>
      <c r="AA48" s="411"/>
      <c r="AB48" s="411"/>
      <c r="AC48" s="411"/>
      <c r="AD48" s="411"/>
      <c r="AE48" s="411"/>
      <c r="AF48" s="411"/>
      <c r="AG48" s="411"/>
      <c r="AH48" s="411"/>
      <c r="AI48" s="411"/>
      <c r="AJ48" s="411"/>
      <c r="AK48" s="411"/>
      <c r="AL48" s="411"/>
      <c r="AM48" s="411"/>
      <c r="AN48" s="411"/>
      <c r="AO48" s="411"/>
      <c r="AP48" s="411"/>
      <c r="AQ48" s="411"/>
      <c r="AR48" s="411"/>
      <c r="AS48" s="411"/>
      <c r="AT48" s="411"/>
      <c r="AU48" s="411"/>
      <c r="AV48" s="411"/>
      <c r="AW48" s="411"/>
      <c r="AX48" s="411"/>
      <c r="AY48" s="411"/>
      <c r="AZ48" s="411"/>
      <c r="BA48" s="411"/>
      <c r="BB48" s="411"/>
      <c r="BC48" s="411"/>
      <c r="BD48" s="411"/>
      <c r="BE48" s="411"/>
      <c r="BF48" s="411"/>
      <c r="BG48" s="411"/>
      <c r="BH48" s="411"/>
      <c r="BI48" s="411"/>
      <c r="BJ48" s="411"/>
      <c r="BK48" s="411"/>
      <c r="BL48" s="411"/>
      <c r="BM48" s="411"/>
      <c r="BN48" s="411"/>
      <c r="BO48" s="411"/>
      <c r="BP48" s="411"/>
      <c r="BQ48" s="411"/>
      <c r="BR48" s="411"/>
      <c r="BS48" s="411"/>
      <c r="BT48" s="411"/>
      <c r="BU48" s="411"/>
      <c r="BV48" s="411"/>
      <c r="BW48" s="411"/>
      <c r="BX48" s="411"/>
      <c r="BY48" s="411"/>
      <c r="BZ48" s="411"/>
      <c r="CA48" s="411"/>
      <c r="CB48" s="411"/>
      <c r="CC48" s="411"/>
      <c r="CD48" s="411"/>
      <c r="CE48" s="411"/>
      <c r="CF48" s="411"/>
      <c r="CG48" s="411"/>
      <c r="CH48" s="411"/>
      <c r="CI48" s="411"/>
      <c r="CJ48" s="411"/>
      <c r="CK48" s="411"/>
      <c r="CL48" s="411"/>
      <c r="CM48" s="411"/>
      <c r="CN48" s="411"/>
      <c r="CO48" s="411"/>
    </row>
    <row r="49" spans="1:93" s="398" customFormat="1">
      <c r="A49" s="364"/>
      <c r="B49" s="1454"/>
      <c r="C49" s="1450"/>
      <c r="D49" s="406" t="s">
        <v>578</v>
      </c>
      <c r="E49" s="415"/>
      <c r="F49" s="415" t="s">
        <v>560</v>
      </c>
      <c r="G49" s="415" t="s">
        <v>560</v>
      </c>
      <c r="H49" s="416" t="s">
        <v>560</v>
      </c>
      <c r="I49" s="415"/>
      <c r="J49" s="417"/>
      <c r="K49" s="11" t="s">
        <v>41</v>
      </c>
      <c r="L49" s="406" t="s">
        <v>619</v>
      </c>
      <c r="M49" s="418" t="s">
        <v>42</v>
      </c>
      <c r="N49" s="407">
        <v>2.5</v>
      </c>
      <c r="O49" s="429" t="s">
        <v>579</v>
      </c>
      <c r="P49" s="429"/>
      <c r="Q49" s="1235" t="s">
        <v>580</v>
      </c>
      <c r="R49" s="396"/>
      <c r="S49" s="392" t="s">
        <v>581</v>
      </c>
      <c r="T49" s="420"/>
      <c r="U49" s="420"/>
      <c r="V49" s="420"/>
      <c r="W49" s="420"/>
      <c r="X49" s="420"/>
      <c r="Y49" s="415"/>
      <c r="AA49" s="411"/>
      <c r="AB49" s="411"/>
      <c r="AC49" s="411"/>
      <c r="AD49" s="411"/>
      <c r="AE49" s="411"/>
      <c r="AF49" s="411"/>
      <c r="AG49" s="411"/>
      <c r="AH49" s="411"/>
      <c r="AI49" s="411"/>
      <c r="AJ49" s="411"/>
      <c r="AK49" s="411"/>
      <c r="AL49" s="411"/>
      <c r="AM49" s="411"/>
      <c r="AN49" s="411"/>
      <c r="AO49" s="411"/>
      <c r="AP49" s="411"/>
      <c r="AQ49" s="411"/>
      <c r="AR49" s="411"/>
      <c r="AS49" s="411"/>
      <c r="AT49" s="411"/>
      <c r="AU49" s="411"/>
      <c r="AV49" s="411"/>
      <c r="AW49" s="411"/>
      <c r="AX49" s="411"/>
      <c r="AY49" s="411"/>
      <c r="AZ49" s="411"/>
      <c r="BA49" s="411"/>
      <c r="BB49" s="411"/>
      <c r="BC49" s="411"/>
      <c r="BD49" s="411"/>
      <c r="BE49" s="411"/>
      <c r="BF49" s="411"/>
      <c r="BG49" s="411"/>
      <c r="BH49" s="411"/>
      <c r="BI49" s="411"/>
      <c r="BJ49" s="411"/>
      <c r="BK49" s="411"/>
      <c r="BL49" s="411"/>
      <c r="BM49" s="411"/>
      <c r="BN49" s="411"/>
      <c r="BO49" s="411"/>
      <c r="BP49" s="411"/>
      <c r="BQ49" s="411"/>
      <c r="BR49" s="411"/>
      <c r="BS49" s="411"/>
      <c r="BT49" s="411"/>
      <c r="BU49" s="411"/>
      <c r="BV49" s="411"/>
      <c r="BW49" s="411"/>
      <c r="BX49" s="411"/>
      <c r="BY49" s="411"/>
      <c r="BZ49" s="411"/>
      <c r="CA49" s="411"/>
      <c r="CB49" s="411"/>
      <c r="CC49" s="411"/>
      <c r="CD49" s="411"/>
      <c r="CE49" s="411"/>
      <c r="CF49" s="411"/>
      <c r="CG49" s="411"/>
      <c r="CH49" s="411"/>
      <c r="CI49" s="411"/>
      <c r="CJ49" s="411"/>
      <c r="CK49" s="411"/>
      <c r="CL49" s="411"/>
      <c r="CM49" s="411"/>
      <c r="CN49" s="411"/>
      <c r="CO49" s="411"/>
    </row>
    <row r="50" spans="1:93" s="398" customFormat="1">
      <c r="A50" s="373"/>
      <c r="B50" s="399" t="s">
        <v>681</v>
      </c>
      <c r="C50" s="439" t="s">
        <v>682</v>
      </c>
      <c r="D50" s="406" t="s">
        <v>43</v>
      </c>
      <c r="E50" s="415"/>
      <c r="F50" s="415"/>
      <c r="G50" s="415"/>
      <c r="H50" s="416"/>
      <c r="I50" s="416"/>
      <c r="J50" s="417"/>
      <c r="K50" s="11" t="s">
        <v>41</v>
      </c>
      <c r="L50" s="406" t="s">
        <v>162</v>
      </c>
      <c r="M50" s="433" t="s">
        <v>42</v>
      </c>
      <c r="N50" s="407">
        <v>1.5</v>
      </c>
      <c r="O50" s="408" t="s">
        <v>683</v>
      </c>
      <c r="P50" s="339" t="s">
        <v>684</v>
      </c>
      <c r="Q50" s="396" t="s">
        <v>563</v>
      </c>
      <c r="R50" s="396"/>
      <c r="S50" s="339" t="s">
        <v>370</v>
      </c>
      <c r="T50" s="1420" t="s">
        <v>46</v>
      </c>
      <c r="U50" s="1420"/>
      <c r="V50" s="1420"/>
      <c r="W50" s="1420"/>
      <c r="X50" s="1420"/>
      <c r="Y50" s="415"/>
      <c r="AA50" s="411"/>
      <c r="AB50" s="411"/>
      <c r="AC50" s="411"/>
      <c r="AD50" s="411"/>
      <c r="AE50" s="411"/>
      <c r="AF50" s="411"/>
      <c r="AG50" s="411"/>
      <c r="AH50" s="411"/>
      <c r="AI50" s="411"/>
      <c r="AJ50" s="411"/>
      <c r="AK50" s="411"/>
      <c r="AL50" s="411"/>
      <c r="AM50" s="411"/>
      <c r="AN50" s="411"/>
      <c r="AO50" s="411"/>
      <c r="AP50" s="411"/>
      <c r="AQ50" s="411"/>
      <c r="AR50" s="411"/>
      <c r="AS50" s="411"/>
      <c r="AT50" s="411"/>
      <c r="AU50" s="411"/>
      <c r="AV50" s="411"/>
      <c r="AW50" s="411"/>
      <c r="AX50" s="411"/>
      <c r="AY50" s="411"/>
      <c r="AZ50" s="411"/>
      <c r="BA50" s="411"/>
      <c r="BB50" s="411"/>
      <c r="BC50" s="411"/>
      <c r="BD50" s="411"/>
      <c r="BE50" s="411"/>
      <c r="BF50" s="411"/>
      <c r="BG50" s="411"/>
      <c r="BH50" s="411"/>
      <c r="BI50" s="411"/>
      <c r="BJ50" s="411"/>
      <c r="BK50" s="411"/>
      <c r="BL50" s="411"/>
      <c r="BM50" s="411"/>
      <c r="BN50" s="411"/>
      <c r="BO50" s="411"/>
      <c r="BP50" s="411"/>
      <c r="BQ50" s="411"/>
      <c r="BR50" s="411"/>
      <c r="BS50" s="411"/>
      <c r="BT50" s="411"/>
      <c r="BU50" s="411"/>
      <c r="BV50" s="411"/>
      <c r="BW50" s="411"/>
      <c r="BX50" s="411"/>
      <c r="BY50" s="411"/>
      <c r="BZ50" s="411"/>
      <c r="CA50" s="411"/>
      <c r="CB50" s="411"/>
      <c r="CC50" s="411"/>
      <c r="CD50" s="411"/>
      <c r="CE50" s="411"/>
      <c r="CF50" s="411"/>
      <c r="CG50" s="411"/>
      <c r="CH50" s="411"/>
      <c r="CI50" s="411"/>
      <c r="CJ50" s="411"/>
      <c r="CK50" s="411"/>
      <c r="CL50" s="411"/>
      <c r="CM50" s="411"/>
      <c r="CN50" s="411"/>
      <c r="CO50" s="411"/>
    </row>
    <row r="51" spans="1:93" s="398" customFormat="1">
      <c r="A51" s="1474"/>
      <c r="B51" s="1443" t="s">
        <v>685</v>
      </c>
      <c r="C51" s="1450" t="s">
        <v>686</v>
      </c>
      <c r="D51" s="427" t="s">
        <v>43</v>
      </c>
      <c r="E51" s="402" t="s">
        <v>560</v>
      </c>
      <c r="F51" s="402" t="s">
        <v>560</v>
      </c>
      <c r="G51" s="402" t="s">
        <v>560</v>
      </c>
      <c r="H51" s="403" t="s">
        <v>560</v>
      </c>
      <c r="I51" s="404"/>
      <c r="J51" s="405"/>
      <c r="K51" s="11" t="s">
        <v>41</v>
      </c>
      <c r="L51" s="443" t="s">
        <v>162</v>
      </c>
      <c r="M51" s="418" t="s">
        <v>42</v>
      </c>
      <c r="N51" s="407">
        <v>1.5</v>
      </c>
      <c r="O51" s="444" t="s">
        <v>687</v>
      </c>
      <c r="P51" s="445" t="s">
        <v>688</v>
      </c>
      <c r="Q51" s="396" t="s">
        <v>563</v>
      </c>
      <c r="R51" s="396"/>
      <c r="S51" s="446" t="s">
        <v>370</v>
      </c>
      <c r="T51" s="1420" t="s">
        <v>46</v>
      </c>
      <c r="U51" s="1420"/>
      <c r="V51" s="1420"/>
      <c r="W51" s="1420"/>
      <c r="X51" s="1420"/>
      <c r="Y51" s="409"/>
      <c r="AA51" s="411"/>
      <c r="AB51" s="411"/>
      <c r="AC51" s="411"/>
      <c r="AD51" s="411"/>
      <c r="AE51" s="411"/>
      <c r="AF51" s="411"/>
      <c r="AG51" s="411"/>
      <c r="AH51" s="411"/>
      <c r="AI51" s="411"/>
      <c r="AJ51" s="411"/>
      <c r="AK51" s="411"/>
      <c r="AL51" s="411"/>
      <c r="AM51" s="411"/>
      <c r="AN51" s="411"/>
      <c r="AO51" s="411"/>
      <c r="AP51" s="411"/>
      <c r="AQ51" s="411"/>
      <c r="AR51" s="411"/>
      <c r="AS51" s="411"/>
      <c r="AT51" s="411"/>
      <c r="AU51" s="411"/>
      <c r="AV51" s="411"/>
      <c r="AW51" s="411"/>
      <c r="AX51" s="411"/>
      <c r="AY51" s="411"/>
      <c r="AZ51" s="411"/>
      <c r="BA51" s="411"/>
      <c r="BB51" s="411"/>
      <c r="BC51" s="411"/>
      <c r="BD51" s="411"/>
      <c r="BE51" s="411"/>
      <c r="BF51" s="411"/>
      <c r="BG51" s="411"/>
      <c r="BH51" s="411"/>
      <c r="BI51" s="411"/>
      <c r="BJ51" s="411"/>
      <c r="BK51" s="411"/>
      <c r="BL51" s="411"/>
      <c r="BM51" s="411"/>
      <c r="BN51" s="411"/>
      <c r="BO51" s="411"/>
      <c r="BP51" s="411"/>
      <c r="BQ51" s="411"/>
      <c r="BR51" s="411"/>
      <c r="BS51" s="411"/>
      <c r="BT51" s="411"/>
      <c r="BU51" s="411"/>
      <c r="BV51" s="411"/>
      <c r="BW51" s="411"/>
      <c r="BX51" s="411"/>
      <c r="BY51" s="411"/>
      <c r="BZ51" s="411"/>
      <c r="CA51" s="411"/>
      <c r="CB51" s="411"/>
      <c r="CC51" s="411"/>
      <c r="CD51" s="411"/>
      <c r="CE51" s="411"/>
      <c r="CF51" s="411"/>
      <c r="CG51" s="411"/>
      <c r="CH51" s="411"/>
      <c r="CI51" s="411"/>
      <c r="CJ51" s="411"/>
      <c r="CK51" s="411"/>
      <c r="CL51" s="411"/>
      <c r="CM51" s="411"/>
      <c r="CN51" s="411"/>
      <c r="CO51" s="411"/>
    </row>
    <row r="52" spans="1:93" s="398" customFormat="1">
      <c r="A52" s="1474"/>
      <c r="B52" s="1445"/>
      <c r="C52" s="1451"/>
      <c r="D52" s="427" t="s">
        <v>578</v>
      </c>
      <c r="E52" s="402"/>
      <c r="F52" s="402" t="s">
        <v>560</v>
      </c>
      <c r="G52" s="402" t="s">
        <v>560</v>
      </c>
      <c r="H52" s="403" t="s">
        <v>560</v>
      </c>
      <c r="I52" s="402"/>
      <c r="J52" s="405"/>
      <c r="K52" s="11" t="s">
        <v>41</v>
      </c>
      <c r="L52" s="406" t="s">
        <v>162</v>
      </c>
      <c r="M52" s="418" t="s">
        <v>42</v>
      </c>
      <c r="N52" s="447">
        <v>2.2999999999999998</v>
      </c>
      <c r="O52" s="364" t="s">
        <v>579</v>
      </c>
      <c r="P52" s="418"/>
      <c r="Q52" s="1235" t="s">
        <v>580</v>
      </c>
      <c r="R52" s="396"/>
      <c r="S52" s="392" t="s">
        <v>581</v>
      </c>
      <c r="T52" s="420"/>
      <c r="U52" s="420"/>
      <c r="V52" s="420"/>
      <c r="W52" s="420"/>
      <c r="X52" s="420"/>
      <c r="Y52" s="415"/>
      <c r="AA52" s="411"/>
      <c r="AB52" s="411"/>
      <c r="AC52" s="411"/>
      <c r="AD52" s="411"/>
      <c r="AE52" s="411"/>
      <c r="AF52" s="411"/>
      <c r="AG52" s="411"/>
      <c r="AH52" s="411"/>
      <c r="AI52" s="411"/>
      <c r="AJ52" s="411"/>
      <c r="AK52" s="411"/>
      <c r="AL52" s="411"/>
      <c r="AM52" s="411"/>
      <c r="AN52" s="411"/>
      <c r="AO52" s="411"/>
      <c r="AP52" s="411"/>
      <c r="AQ52" s="411"/>
      <c r="AR52" s="411"/>
      <c r="AS52" s="411"/>
      <c r="AT52" s="411"/>
      <c r="AU52" s="411"/>
      <c r="AV52" s="411"/>
      <c r="AW52" s="411"/>
      <c r="AX52" s="411"/>
      <c r="AY52" s="411"/>
      <c r="AZ52" s="411"/>
      <c r="BA52" s="411"/>
      <c r="BB52" s="411"/>
      <c r="BC52" s="411"/>
      <c r="BD52" s="411"/>
      <c r="BE52" s="411"/>
      <c r="BF52" s="411"/>
      <c r="BG52" s="411"/>
      <c r="BH52" s="411"/>
      <c r="BI52" s="411"/>
      <c r="BJ52" s="411"/>
      <c r="BK52" s="411"/>
      <c r="BL52" s="411"/>
      <c r="BM52" s="411"/>
      <c r="BN52" s="411"/>
      <c r="BO52" s="411"/>
      <c r="BP52" s="411"/>
      <c r="BQ52" s="411"/>
      <c r="BR52" s="411"/>
      <c r="BS52" s="411"/>
      <c r="BT52" s="411"/>
      <c r="BU52" s="411"/>
      <c r="BV52" s="411"/>
      <c r="BW52" s="411"/>
      <c r="BX52" s="411"/>
      <c r="BY52" s="411"/>
      <c r="BZ52" s="411"/>
      <c r="CA52" s="411"/>
      <c r="CB52" s="411"/>
      <c r="CC52" s="411"/>
      <c r="CD52" s="411"/>
      <c r="CE52" s="411"/>
      <c r="CF52" s="411"/>
      <c r="CG52" s="411"/>
      <c r="CH52" s="411"/>
      <c r="CI52" s="411"/>
      <c r="CJ52" s="411"/>
      <c r="CK52" s="411"/>
      <c r="CL52" s="411"/>
      <c r="CM52" s="411"/>
      <c r="CN52" s="411"/>
      <c r="CO52" s="411"/>
    </row>
    <row r="53" spans="1:93" s="398" customFormat="1">
      <c r="A53" s="386"/>
      <c r="B53" s="399" t="s">
        <v>689</v>
      </c>
      <c r="C53" s="400" t="s">
        <v>690</v>
      </c>
      <c r="D53" s="427" t="s">
        <v>43</v>
      </c>
      <c r="E53" s="402" t="s">
        <v>560</v>
      </c>
      <c r="F53" s="402" t="s">
        <v>560</v>
      </c>
      <c r="G53" s="402" t="s">
        <v>560</v>
      </c>
      <c r="H53" s="403" t="s">
        <v>560</v>
      </c>
      <c r="I53" s="402"/>
      <c r="J53" s="405"/>
      <c r="K53" s="11" t="s">
        <v>41</v>
      </c>
      <c r="L53" s="406" t="s">
        <v>72</v>
      </c>
      <c r="M53" s="418" t="s">
        <v>42</v>
      </c>
      <c r="N53" s="407">
        <v>0.8</v>
      </c>
      <c r="O53" s="408" t="s">
        <v>691</v>
      </c>
      <c r="P53" s="339" t="s">
        <v>692</v>
      </c>
      <c r="Q53" s="396" t="s">
        <v>563</v>
      </c>
      <c r="R53" s="396"/>
      <c r="S53" s="339" t="s">
        <v>370</v>
      </c>
      <c r="T53" s="1420" t="s">
        <v>46</v>
      </c>
      <c r="U53" s="1420"/>
      <c r="V53" s="1420"/>
      <c r="W53" s="1420"/>
      <c r="X53" s="1420"/>
      <c r="Y53" s="415"/>
      <c r="AA53" s="411"/>
      <c r="AB53" s="411"/>
      <c r="AC53" s="411"/>
      <c r="AD53" s="411"/>
      <c r="AE53" s="411"/>
      <c r="AF53" s="411"/>
      <c r="AG53" s="411"/>
      <c r="AH53" s="411"/>
      <c r="AI53" s="411"/>
      <c r="AJ53" s="411"/>
      <c r="AK53" s="411"/>
      <c r="AL53" s="411"/>
      <c r="AM53" s="411"/>
      <c r="AN53" s="411"/>
      <c r="AO53" s="411"/>
      <c r="AP53" s="411"/>
      <c r="AQ53" s="411"/>
      <c r="AR53" s="411"/>
      <c r="AS53" s="411"/>
      <c r="AT53" s="411"/>
      <c r="AU53" s="411"/>
      <c r="AV53" s="411"/>
      <c r="AW53" s="411"/>
      <c r="AX53" s="411"/>
      <c r="AY53" s="411"/>
      <c r="AZ53" s="411"/>
      <c r="BA53" s="411"/>
      <c r="BB53" s="411"/>
      <c r="BC53" s="411"/>
      <c r="BD53" s="411"/>
      <c r="BE53" s="411"/>
      <c r="BF53" s="411"/>
      <c r="BG53" s="411"/>
      <c r="BH53" s="411"/>
      <c r="BI53" s="411"/>
      <c r="BJ53" s="411"/>
      <c r="BK53" s="411"/>
      <c r="BL53" s="411"/>
      <c r="BM53" s="411"/>
      <c r="BN53" s="411"/>
      <c r="BO53" s="411"/>
      <c r="BP53" s="411"/>
      <c r="BQ53" s="411"/>
      <c r="BR53" s="411"/>
      <c r="BS53" s="411"/>
      <c r="BT53" s="411"/>
      <c r="BU53" s="411"/>
      <c r="BV53" s="411"/>
      <c r="BW53" s="411"/>
      <c r="BX53" s="411"/>
      <c r="BY53" s="411"/>
      <c r="BZ53" s="411"/>
      <c r="CA53" s="411"/>
      <c r="CB53" s="411"/>
      <c r="CC53" s="411"/>
      <c r="CD53" s="411"/>
      <c r="CE53" s="411"/>
      <c r="CF53" s="411"/>
      <c r="CG53" s="411"/>
      <c r="CH53" s="411"/>
      <c r="CI53" s="411"/>
      <c r="CJ53" s="411"/>
      <c r="CK53" s="411"/>
      <c r="CL53" s="411"/>
      <c r="CM53" s="411"/>
      <c r="CN53" s="411"/>
      <c r="CO53" s="411"/>
    </row>
    <row r="54" spans="1:93" s="398" customFormat="1">
      <c r="A54" s="386" t="s">
        <v>58</v>
      </c>
      <c r="B54" s="399" t="s">
        <v>693</v>
      </c>
      <c r="C54" s="400" t="s">
        <v>694</v>
      </c>
      <c r="D54" s="427" t="s">
        <v>43</v>
      </c>
      <c r="E54" s="402" t="s">
        <v>560</v>
      </c>
      <c r="F54" s="402" t="s">
        <v>560</v>
      </c>
      <c r="G54" s="402" t="s">
        <v>560</v>
      </c>
      <c r="H54" s="403" t="s">
        <v>560</v>
      </c>
      <c r="I54" s="402"/>
      <c r="J54" s="405"/>
      <c r="K54" s="22" t="s">
        <v>41</v>
      </c>
      <c r="L54" s="406" t="s">
        <v>203</v>
      </c>
      <c r="M54" s="1282">
        <v>44895</v>
      </c>
      <c r="N54" s="1246">
        <v>1.8</v>
      </c>
      <c r="O54" s="419" t="s">
        <v>37</v>
      </c>
      <c r="P54" s="339"/>
      <c r="Q54" s="395" t="s">
        <v>37</v>
      </c>
      <c r="R54" s="396"/>
      <c r="S54" s="339" t="s">
        <v>370</v>
      </c>
      <c r="T54" s="1440" t="s">
        <v>46</v>
      </c>
      <c r="U54" s="1441"/>
      <c r="V54" s="1441"/>
      <c r="W54" s="1441"/>
      <c r="X54" s="1442"/>
      <c r="Y54" s="415"/>
    </row>
    <row r="55" spans="1:93">
      <c r="A55" s="386"/>
      <c r="B55" s="399" t="s">
        <v>695</v>
      </c>
      <c r="C55" s="448" t="s">
        <v>696</v>
      </c>
      <c r="D55" s="427" t="s">
        <v>43</v>
      </c>
      <c r="E55" s="402" t="s">
        <v>560</v>
      </c>
      <c r="F55" s="402" t="s">
        <v>560</v>
      </c>
      <c r="G55" s="402" t="s">
        <v>560</v>
      </c>
      <c r="H55" s="403" t="s">
        <v>560</v>
      </c>
      <c r="I55" s="402"/>
      <c r="J55" s="405"/>
      <c r="K55" s="11" t="s">
        <v>41</v>
      </c>
      <c r="L55" s="406" t="s">
        <v>72</v>
      </c>
      <c r="M55" s="418" t="s">
        <v>42</v>
      </c>
      <c r="N55" s="407">
        <v>2</v>
      </c>
      <c r="O55" s="449" t="s">
        <v>697</v>
      </c>
      <c r="P55" s="339" t="s">
        <v>698</v>
      </c>
      <c r="Q55" s="396" t="s">
        <v>563</v>
      </c>
      <c r="R55" s="396"/>
      <c r="S55" s="339" t="s">
        <v>370</v>
      </c>
      <c r="T55" s="1471" t="s">
        <v>46</v>
      </c>
      <c r="U55" s="1472"/>
      <c r="V55" s="1472"/>
      <c r="W55" s="1472"/>
      <c r="X55" s="1473"/>
      <c r="Y55" s="450"/>
      <c r="AA55" s="451"/>
      <c r="AB55" s="451"/>
      <c r="AC55" s="451"/>
      <c r="AD55" s="451"/>
      <c r="AE55" s="451"/>
      <c r="AF55" s="451"/>
      <c r="AG55" s="451"/>
      <c r="AH55" s="451"/>
      <c r="AI55" s="451"/>
      <c r="AJ55" s="451"/>
      <c r="AK55" s="451"/>
      <c r="AL55" s="451"/>
      <c r="AM55" s="451"/>
      <c r="AN55" s="451"/>
      <c r="AO55" s="451"/>
      <c r="AP55" s="451"/>
      <c r="AQ55" s="451"/>
      <c r="AR55" s="451"/>
      <c r="AS55" s="451"/>
      <c r="AT55" s="451"/>
      <c r="AU55" s="451"/>
      <c r="AV55" s="451"/>
      <c r="AW55" s="451"/>
      <c r="AX55" s="451"/>
      <c r="AY55" s="451"/>
      <c r="AZ55" s="451"/>
      <c r="BA55" s="451"/>
      <c r="BB55" s="451"/>
      <c r="BC55" s="451"/>
      <c r="BD55" s="451"/>
      <c r="BE55" s="451"/>
      <c r="BF55" s="451"/>
      <c r="BG55" s="451"/>
      <c r="BH55" s="451"/>
      <c r="BI55" s="451"/>
      <c r="BJ55" s="451"/>
      <c r="BK55" s="451"/>
      <c r="BL55" s="451"/>
      <c r="BM55" s="451"/>
      <c r="BN55" s="451"/>
      <c r="BO55" s="451"/>
      <c r="BP55" s="451"/>
      <c r="BQ55" s="451"/>
      <c r="BR55" s="451"/>
      <c r="BS55" s="451"/>
      <c r="BT55" s="451"/>
      <c r="BU55" s="451"/>
      <c r="BV55" s="451"/>
      <c r="BW55" s="451"/>
      <c r="BX55" s="451"/>
      <c r="BY55" s="451"/>
      <c r="BZ55" s="451"/>
      <c r="CA55" s="451"/>
      <c r="CB55" s="451"/>
      <c r="CC55" s="451"/>
      <c r="CD55" s="451"/>
      <c r="CE55" s="451"/>
      <c r="CF55" s="451"/>
      <c r="CG55" s="451"/>
      <c r="CH55" s="451"/>
      <c r="CI55" s="451"/>
      <c r="CJ55" s="451"/>
      <c r="CK55" s="451"/>
      <c r="CL55" s="451"/>
      <c r="CM55" s="451"/>
      <c r="CN55" s="451"/>
      <c r="CO55" s="451"/>
    </row>
    <row r="56" spans="1:93" s="398" customFormat="1">
      <c r="A56" s="386"/>
      <c r="B56" s="1443" t="s">
        <v>699</v>
      </c>
      <c r="C56" s="1450" t="s">
        <v>700</v>
      </c>
      <c r="D56" s="427" t="s">
        <v>43</v>
      </c>
      <c r="E56" s="402" t="s">
        <v>560</v>
      </c>
      <c r="F56" s="402" t="s">
        <v>560</v>
      </c>
      <c r="G56" s="402" t="s">
        <v>560</v>
      </c>
      <c r="H56" s="403" t="s">
        <v>560</v>
      </c>
      <c r="I56" s="402"/>
      <c r="J56" s="405"/>
      <c r="K56" s="11" t="s">
        <v>41</v>
      </c>
      <c r="L56" s="406" t="s">
        <v>378</v>
      </c>
      <c r="M56" s="418" t="s">
        <v>42</v>
      </c>
      <c r="N56" s="364">
        <v>1.5</v>
      </c>
      <c r="O56" s="408" t="s">
        <v>701</v>
      </c>
      <c r="P56" s="452" t="s">
        <v>702</v>
      </c>
      <c r="Q56" s="396" t="s">
        <v>563</v>
      </c>
      <c r="R56" s="396"/>
      <c r="S56" s="418" t="s">
        <v>370</v>
      </c>
      <c r="T56" s="1420" t="s">
        <v>46</v>
      </c>
      <c r="U56" s="1420"/>
      <c r="V56" s="1420"/>
      <c r="W56" s="1420"/>
      <c r="X56" s="1420"/>
      <c r="Y56" s="415"/>
      <c r="AA56" s="411"/>
      <c r="AB56" s="411"/>
      <c r="AC56" s="411"/>
      <c r="AD56" s="411"/>
      <c r="AE56" s="411"/>
      <c r="AF56" s="411"/>
      <c r="AG56" s="411"/>
      <c r="AH56" s="411"/>
      <c r="AI56" s="411"/>
      <c r="AJ56" s="411"/>
      <c r="AK56" s="411"/>
      <c r="AL56" s="411"/>
      <c r="AM56" s="411"/>
      <c r="AN56" s="411"/>
      <c r="AO56" s="411"/>
      <c r="AP56" s="411"/>
      <c r="AQ56" s="411"/>
      <c r="AR56" s="411"/>
      <c r="AS56" s="411"/>
      <c r="AT56" s="411"/>
      <c r="AU56" s="411"/>
      <c r="AV56" s="411"/>
      <c r="AW56" s="411"/>
      <c r="AX56" s="411"/>
      <c r="AY56" s="411"/>
      <c r="AZ56" s="411"/>
      <c r="BA56" s="411"/>
      <c r="BB56" s="411"/>
      <c r="BC56" s="411"/>
      <c r="BD56" s="411"/>
      <c r="BE56" s="411"/>
      <c r="BF56" s="411"/>
      <c r="BG56" s="411"/>
      <c r="BH56" s="411"/>
      <c r="BI56" s="411"/>
      <c r="BJ56" s="411"/>
      <c r="BK56" s="411"/>
      <c r="BL56" s="411"/>
      <c r="BM56" s="411"/>
      <c r="BN56" s="411"/>
      <c r="BO56" s="411"/>
      <c r="BP56" s="411"/>
      <c r="BQ56" s="411"/>
      <c r="BR56" s="411"/>
      <c r="BS56" s="411"/>
      <c r="BT56" s="411"/>
      <c r="BU56" s="411"/>
      <c r="BV56" s="411"/>
      <c r="BW56" s="411"/>
      <c r="BX56" s="411"/>
      <c r="BY56" s="411"/>
      <c r="BZ56" s="411"/>
      <c r="CA56" s="411"/>
      <c r="CB56" s="411"/>
      <c r="CC56" s="411"/>
      <c r="CD56" s="411"/>
      <c r="CE56" s="411"/>
      <c r="CF56" s="411"/>
      <c r="CG56" s="411"/>
      <c r="CH56" s="411"/>
      <c r="CI56" s="411"/>
      <c r="CJ56" s="411"/>
      <c r="CK56" s="411"/>
      <c r="CL56" s="411"/>
      <c r="CM56" s="411"/>
      <c r="CN56" s="411"/>
      <c r="CO56" s="411"/>
    </row>
    <row r="57" spans="1:93" s="398" customFormat="1">
      <c r="A57" s="386"/>
      <c r="B57" s="1445"/>
      <c r="C57" s="1451"/>
      <c r="D57" s="427" t="s">
        <v>578</v>
      </c>
      <c r="E57" s="402"/>
      <c r="F57" s="402" t="s">
        <v>560</v>
      </c>
      <c r="G57" s="402" t="s">
        <v>560</v>
      </c>
      <c r="H57" s="403" t="s">
        <v>560</v>
      </c>
      <c r="I57" s="402"/>
      <c r="J57" s="405"/>
      <c r="K57" s="11" t="s">
        <v>41</v>
      </c>
      <c r="L57" s="406" t="s">
        <v>378</v>
      </c>
      <c r="M57" s="418" t="s">
        <v>42</v>
      </c>
      <c r="N57" s="407">
        <v>5.5</v>
      </c>
      <c r="O57" s="429" t="s">
        <v>579</v>
      </c>
      <c r="P57" s="429"/>
      <c r="Q57" s="1235" t="s">
        <v>580</v>
      </c>
      <c r="R57" s="396"/>
      <c r="S57" s="392" t="s">
        <v>581</v>
      </c>
      <c r="T57" s="420"/>
      <c r="U57" s="420"/>
      <c r="V57" s="420"/>
      <c r="W57" s="420"/>
      <c r="X57" s="420"/>
      <c r="Y57" s="415"/>
      <c r="AA57" s="411"/>
      <c r="AB57" s="411"/>
      <c r="AC57" s="411"/>
      <c r="AD57" s="411"/>
      <c r="AE57" s="411"/>
      <c r="AF57" s="411"/>
      <c r="AG57" s="411"/>
      <c r="AH57" s="411"/>
      <c r="AI57" s="411"/>
      <c r="AJ57" s="411"/>
      <c r="AK57" s="411"/>
      <c r="AL57" s="411"/>
      <c r="AM57" s="411"/>
      <c r="AN57" s="411"/>
      <c r="AO57" s="411"/>
      <c r="AP57" s="411"/>
      <c r="AQ57" s="411"/>
      <c r="AR57" s="411"/>
      <c r="AS57" s="411"/>
      <c r="AT57" s="411"/>
      <c r="AU57" s="411"/>
      <c r="AV57" s="411"/>
      <c r="AW57" s="411"/>
      <c r="AX57" s="411"/>
      <c r="AY57" s="411"/>
      <c r="AZ57" s="411"/>
      <c r="BA57" s="411"/>
      <c r="BB57" s="411"/>
      <c r="BC57" s="411"/>
      <c r="BD57" s="411"/>
      <c r="BE57" s="411"/>
      <c r="BF57" s="411"/>
      <c r="BG57" s="411"/>
      <c r="BH57" s="411"/>
      <c r="BI57" s="411"/>
      <c r="BJ57" s="411"/>
      <c r="BK57" s="411"/>
      <c r="BL57" s="411"/>
      <c r="BM57" s="411"/>
      <c r="BN57" s="411"/>
      <c r="BO57" s="411"/>
      <c r="BP57" s="411"/>
      <c r="BQ57" s="411"/>
      <c r="BR57" s="411"/>
      <c r="BS57" s="411"/>
      <c r="BT57" s="411"/>
      <c r="BU57" s="411"/>
      <c r="BV57" s="411"/>
      <c r="BW57" s="411"/>
      <c r="BX57" s="411"/>
      <c r="BY57" s="411"/>
      <c r="BZ57" s="411"/>
      <c r="CA57" s="411"/>
      <c r="CB57" s="411"/>
      <c r="CC57" s="411"/>
      <c r="CD57" s="411"/>
      <c r="CE57" s="411"/>
      <c r="CF57" s="411"/>
      <c r="CG57" s="411"/>
      <c r="CH57" s="411"/>
      <c r="CI57" s="411"/>
      <c r="CJ57" s="411"/>
      <c r="CK57" s="411"/>
      <c r="CL57" s="411"/>
      <c r="CM57" s="411"/>
      <c r="CN57" s="411"/>
      <c r="CO57" s="411"/>
    </row>
    <row r="58" spans="1:93" s="398" customFormat="1">
      <c r="A58" s="386"/>
      <c r="B58" s="1443" t="s">
        <v>703</v>
      </c>
      <c r="C58" s="439" t="s">
        <v>704</v>
      </c>
      <c r="D58" s="427" t="s">
        <v>43</v>
      </c>
      <c r="E58" s="402" t="s">
        <v>560</v>
      </c>
      <c r="F58" s="402" t="s">
        <v>560</v>
      </c>
      <c r="G58" s="402" t="s">
        <v>560</v>
      </c>
      <c r="H58" s="403" t="s">
        <v>560</v>
      </c>
      <c r="I58" s="402"/>
      <c r="J58" s="405"/>
      <c r="K58" s="11" t="s">
        <v>41</v>
      </c>
      <c r="L58" s="406" t="s">
        <v>162</v>
      </c>
      <c r="M58" s="433" t="s">
        <v>42</v>
      </c>
      <c r="N58" s="407">
        <v>2.06</v>
      </c>
      <c r="O58" s="453" t="s">
        <v>705</v>
      </c>
      <c r="P58" s="339" t="s">
        <v>706</v>
      </c>
      <c r="Q58" s="396" t="s">
        <v>563</v>
      </c>
      <c r="R58" s="396"/>
      <c r="S58" s="339" t="s">
        <v>370</v>
      </c>
      <c r="T58" s="1420" t="s">
        <v>46</v>
      </c>
      <c r="U58" s="1420"/>
      <c r="V58" s="1420"/>
      <c r="W58" s="1420"/>
      <c r="X58" s="1420"/>
      <c r="Y58" s="415"/>
      <c r="AA58" s="411"/>
      <c r="AB58" s="411"/>
      <c r="AC58" s="411"/>
      <c r="AD58" s="411"/>
      <c r="AE58" s="411"/>
      <c r="AF58" s="411"/>
      <c r="AG58" s="411"/>
      <c r="AH58" s="411"/>
      <c r="AI58" s="411"/>
      <c r="AJ58" s="411"/>
      <c r="AK58" s="411"/>
      <c r="AL58" s="411"/>
      <c r="AM58" s="411"/>
      <c r="AN58" s="411"/>
      <c r="AO58" s="411"/>
      <c r="AP58" s="411"/>
      <c r="AQ58" s="411"/>
      <c r="AR58" s="411"/>
      <c r="AS58" s="411"/>
      <c r="AT58" s="411"/>
      <c r="AU58" s="411"/>
      <c r="AV58" s="411"/>
      <c r="AW58" s="411"/>
      <c r="AX58" s="411"/>
      <c r="AY58" s="411"/>
      <c r="AZ58" s="411"/>
      <c r="BA58" s="411"/>
      <c r="BB58" s="411"/>
      <c r="BC58" s="411"/>
      <c r="BD58" s="411"/>
      <c r="BE58" s="411"/>
      <c r="BF58" s="411"/>
      <c r="BG58" s="411"/>
      <c r="BH58" s="411"/>
      <c r="BI58" s="411"/>
      <c r="BJ58" s="411"/>
      <c r="BK58" s="411"/>
      <c r="BL58" s="411"/>
      <c r="BM58" s="411"/>
      <c r="BN58" s="411"/>
      <c r="BO58" s="411"/>
      <c r="BP58" s="411"/>
      <c r="BQ58" s="411"/>
      <c r="BR58" s="411"/>
      <c r="BS58" s="411"/>
      <c r="BT58" s="411"/>
      <c r="BU58" s="411"/>
      <c r="BV58" s="411"/>
      <c r="BW58" s="411"/>
      <c r="BX58" s="411"/>
      <c r="BY58" s="411"/>
      <c r="BZ58" s="411"/>
      <c r="CA58" s="411"/>
      <c r="CB58" s="411"/>
      <c r="CC58" s="411"/>
      <c r="CD58" s="411"/>
      <c r="CE58" s="411"/>
      <c r="CF58" s="411"/>
      <c r="CG58" s="411"/>
      <c r="CH58" s="411"/>
      <c r="CI58" s="411"/>
      <c r="CJ58" s="411"/>
      <c r="CK58" s="411"/>
      <c r="CL58" s="411"/>
      <c r="CM58" s="411"/>
      <c r="CN58" s="411"/>
      <c r="CO58" s="411"/>
    </row>
    <row r="59" spans="1:93" s="458" customFormat="1" ht="16.5" customHeight="1">
      <c r="A59" s="386"/>
      <c r="B59" s="1444"/>
      <c r="C59" s="454" t="s">
        <v>707</v>
      </c>
      <c r="D59" s="406" t="s">
        <v>578</v>
      </c>
      <c r="E59" s="415"/>
      <c r="F59" s="402" t="s">
        <v>560</v>
      </c>
      <c r="G59" s="402" t="s">
        <v>560</v>
      </c>
      <c r="H59" s="402" t="s">
        <v>560</v>
      </c>
      <c r="I59" s="402"/>
      <c r="J59" s="417"/>
      <c r="K59" s="16" t="s">
        <v>41</v>
      </c>
      <c r="L59" s="364" t="s">
        <v>162</v>
      </c>
      <c r="M59" s="455" t="s">
        <v>708</v>
      </c>
      <c r="N59" s="456">
        <v>3.9</v>
      </c>
      <c r="O59" s="457" t="s">
        <v>579</v>
      </c>
      <c r="P59" s="457"/>
      <c r="Q59" s="1235" t="s">
        <v>580</v>
      </c>
      <c r="R59" s="396"/>
      <c r="S59" s="421" t="s">
        <v>581</v>
      </c>
      <c r="T59" s="420"/>
      <c r="U59" s="420"/>
      <c r="V59" s="420"/>
      <c r="W59" s="420"/>
      <c r="X59" s="420"/>
      <c r="Y59" s="415"/>
      <c r="AA59" s="459"/>
      <c r="AB59" s="459"/>
      <c r="AC59" s="459"/>
      <c r="AD59" s="459"/>
      <c r="AE59" s="459"/>
      <c r="AF59" s="459"/>
      <c r="AG59" s="459"/>
      <c r="AH59" s="459"/>
      <c r="AI59" s="459"/>
      <c r="AJ59" s="459"/>
      <c r="AK59" s="459"/>
      <c r="AL59" s="459"/>
      <c r="AM59" s="459"/>
      <c r="AN59" s="459"/>
      <c r="AO59" s="459"/>
      <c r="AP59" s="459"/>
      <c r="AQ59" s="459"/>
      <c r="AR59" s="459"/>
      <c r="AS59" s="459"/>
      <c r="AT59" s="459"/>
      <c r="AU59" s="459"/>
      <c r="AV59" s="459"/>
      <c r="AW59" s="459"/>
      <c r="AX59" s="459"/>
      <c r="AY59" s="459"/>
      <c r="AZ59" s="459"/>
      <c r="BA59" s="459"/>
      <c r="BB59" s="459"/>
      <c r="BC59" s="459"/>
      <c r="BD59" s="459"/>
      <c r="BE59" s="459"/>
      <c r="BF59" s="459"/>
      <c r="BG59" s="459"/>
      <c r="BH59" s="459"/>
      <c r="BI59" s="459"/>
      <c r="BJ59" s="459"/>
      <c r="BK59" s="459"/>
      <c r="BL59" s="459"/>
      <c r="BM59" s="459"/>
      <c r="BN59" s="459"/>
      <c r="BO59" s="459"/>
      <c r="BP59" s="459"/>
      <c r="BQ59" s="459"/>
      <c r="BR59" s="459"/>
      <c r="BS59" s="459"/>
      <c r="BT59" s="459"/>
      <c r="BU59" s="459"/>
      <c r="BV59" s="459"/>
      <c r="BW59" s="459"/>
      <c r="BX59" s="459"/>
      <c r="BY59" s="459"/>
      <c r="BZ59" s="459"/>
      <c r="CA59" s="459"/>
      <c r="CB59" s="459"/>
      <c r="CC59" s="459"/>
      <c r="CD59" s="459"/>
      <c r="CE59" s="459"/>
      <c r="CF59" s="459"/>
      <c r="CG59" s="459"/>
      <c r="CH59" s="459"/>
      <c r="CI59" s="459"/>
      <c r="CJ59" s="459"/>
      <c r="CK59" s="459"/>
      <c r="CL59" s="459"/>
      <c r="CM59" s="459"/>
      <c r="CN59" s="459"/>
      <c r="CO59" s="459"/>
    </row>
    <row r="60" spans="1:93" s="398" customFormat="1">
      <c r="A60" s="386"/>
      <c r="B60" s="1444"/>
      <c r="C60" s="454" t="s">
        <v>709</v>
      </c>
      <c r="D60" s="427" t="s">
        <v>578</v>
      </c>
      <c r="E60" s="460"/>
      <c r="F60" s="402" t="s">
        <v>560</v>
      </c>
      <c r="G60" s="402" t="s">
        <v>560</v>
      </c>
      <c r="H60" s="402" t="s">
        <v>560</v>
      </c>
      <c r="I60" s="415"/>
      <c r="J60" s="417"/>
      <c r="K60" s="11" t="s">
        <v>41</v>
      </c>
      <c r="L60" s="401" t="s">
        <v>162</v>
      </c>
      <c r="M60" s="433" t="s">
        <v>708</v>
      </c>
      <c r="N60" s="407">
        <v>2.17</v>
      </c>
      <c r="O60" s="429" t="s">
        <v>579</v>
      </c>
      <c r="P60" s="429"/>
      <c r="Q60" s="1235" t="s">
        <v>580</v>
      </c>
      <c r="R60" s="396"/>
      <c r="S60" s="418" t="s">
        <v>581</v>
      </c>
      <c r="T60" s="420"/>
      <c r="U60" s="420"/>
      <c r="V60" s="420"/>
      <c r="W60" s="420"/>
      <c r="X60" s="420"/>
      <c r="Y60" s="415"/>
      <c r="AA60" s="411"/>
      <c r="AB60" s="411"/>
      <c r="AC60" s="411"/>
      <c r="AD60" s="411"/>
      <c r="AE60" s="411"/>
      <c r="AF60" s="411"/>
      <c r="AG60" s="411"/>
      <c r="AH60" s="411"/>
      <c r="AI60" s="411"/>
      <c r="AJ60" s="411"/>
      <c r="AK60" s="411"/>
      <c r="AL60" s="411"/>
      <c r="AM60" s="411"/>
      <c r="AN60" s="411"/>
      <c r="AO60" s="411"/>
      <c r="AP60" s="411"/>
      <c r="AQ60" s="411"/>
      <c r="AR60" s="411"/>
      <c r="AS60" s="411"/>
      <c r="AT60" s="411"/>
      <c r="AU60" s="411"/>
      <c r="AV60" s="411"/>
      <c r="AW60" s="411"/>
      <c r="AX60" s="411"/>
      <c r="AY60" s="411"/>
      <c r="AZ60" s="411"/>
      <c r="BA60" s="411"/>
      <c r="BB60" s="411"/>
      <c r="BC60" s="411"/>
      <c r="BD60" s="411"/>
      <c r="BE60" s="411"/>
      <c r="BF60" s="411"/>
      <c r="BG60" s="411"/>
      <c r="BH60" s="411"/>
      <c r="BI60" s="411"/>
      <c r="BJ60" s="411"/>
      <c r="BK60" s="411"/>
      <c r="BL60" s="411"/>
      <c r="BM60" s="411"/>
      <c r="BN60" s="411"/>
      <c r="BO60" s="411"/>
      <c r="BP60" s="411"/>
      <c r="BQ60" s="411"/>
      <c r="BR60" s="411"/>
      <c r="BS60" s="411"/>
      <c r="BT60" s="411"/>
      <c r="BU60" s="411"/>
      <c r="BV60" s="411"/>
      <c r="BW60" s="411"/>
      <c r="BX60" s="411"/>
      <c r="BY60" s="411"/>
      <c r="BZ60" s="411"/>
      <c r="CA60" s="411"/>
      <c r="CB60" s="411"/>
      <c r="CC60" s="411"/>
      <c r="CD60" s="411"/>
      <c r="CE60" s="411"/>
      <c r="CF60" s="411"/>
      <c r="CG60" s="411"/>
      <c r="CH60" s="411"/>
      <c r="CI60" s="411"/>
      <c r="CJ60" s="411"/>
      <c r="CK60" s="411"/>
      <c r="CL60" s="411"/>
      <c r="CM60" s="411"/>
      <c r="CN60" s="411"/>
      <c r="CO60" s="411"/>
    </row>
    <row r="61" spans="1:93" s="398" customFormat="1">
      <c r="A61" s="386"/>
      <c r="B61" s="1444"/>
      <c r="C61" s="454" t="s">
        <v>710</v>
      </c>
      <c r="D61" s="427" t="s">
        <v>578</v>
      </c>
      <c r="E61" s="460"/>
      <c r="F61" s="402" t="s">
        <v>560</v>
      </c>
      <c r="G61" s="402" t="s">
        <v>560</v>
      </c>
      <c r="H61" s="402" t="s">
        <v>560</v>
      </c>
      <c r="I61" s="460"/>
      <c r="J61" s="461"/>
      <c r="K61" s="11" t="s">
        <v>41</v>
      </c>
      <c r="L61" s="414" t="s">
        <v>162</v>
      </c>
      <c r="M61" s="433" t="s">
        <v>708</v>
      </c>
      <c r="N61" s="407">
        <v>1.33</v>
      </c>
      <c r="O61" s="429" t="s">
        <v>579</v>
      </c>
      <c r="P61" s="429"/>
      <c r="Q61" s="1235" t="s">
        <v>580</v>
      </c>
      <c r="R61" s="396"/>
      <c r="S61" s="392" t="s">
        <v>581</v>
      </c>
      <c r="T61" s="420"/>
      <c r="U61" s="420"/>
      <c r="V61" s="420"/>
      <c r="W61" s="420"/>
      <c r="X61" s="420"/>
      <c r="Y61" s="415"/>
      <c r="AA61" s="411"/>
      <c r="AB61" s="411"/>
      <c r="AC61" s="411"/>
      <c r="AD61" s="411"/>
      <c r="AE61" s="411"/>
      <c r="AF61" s="411"/>
      <c r="AG61" s="411"/>
      <c r="AH61" s="411"/>
      <c r="AI61" s="411"/>
      <c r="AJ61" s="411"/>
      <c r="AK61" s="411"/>
      <c r="AL61" s="411"/>
      <c r="AM61" s="411"/>
      <c r="AN61" s="411"/>
      <c r="AO61" s="411"/>
      <c r="AP61" s="411"/>
      <c r="AQ61" s="411"/>
      <c r="AR61" s="411"/>
      <c r="AS61" s="411"/>
      <c r="AT61" s="411"/>
      <c r="AU61" s="411"/>
      <c r="AV61" s="411"/>
      <c r="AW61" s="411"/>
      <c r="AX61" s="411"/>
      <c r="AY61" s="411"/>
      <c r="AZ61" s="411"/>
      <c r="BA61" s="411"/>
      <c r="BB61" s="411"/>
      <c r="BC61" s="411"/>
      <c r="BD61" s="411"/>
      <c r="BE61" s="411"/>
      <c r="BF61" s="411"/>
      <c r="BG61" s="411"/>
      <c r="BH61" s="411"/>
      <c r="BI61" s="411"/>
      <c r="BJ61" s="411"/>
      <c r="BK61" s="411"/>
      <c r="BL61" s="411"/>
      <c r="BM61" s="411"/>
      <c r="BN61" s="411"/>
      <c r="BO61" s="411"/>
      <c r="BP61" s="411"/>
      <c r="BQ61" s="411"/>
      <c r="BR61" s="411"/>
      <c r="BS61" s="411"/>
      <c r="BT61" s="411"/>
      <c r="BU61" s="411"/>
      <c r="BV61" s="411"/>
      <c r="BW61" s="411"/>
      <c r="BX61" s="411"/>
      <c r="BY61" s="411"/>
      <c r="BZ61" s="411"/>
      <c r="CA61" s="411"/>
      <c r="CB61" s="411"/>
      <c r="CC61" s="411"/>
      <c r="CD61" s="411"/>
      <c r="CE61" s="411"/>
      <c r="CF61" s="411"/>
      <c r="CG61" s="411"/>
      <c r="CH61" s="411"/>
      <c r="CI61" s="411"/>
      <c r="CJ61" s="411"/>
      <c r="CK61" s="411"/>
      <c r="CL61" s="411"/>
      <c r="CM61" s="411"/>
      <c r="CN61" s="411"/>
      <c r="CO61" s="411"/>
    </row>
    <row r="62" spans="1:93" s="430" customFormat="1" ht="15" customHeight="1">
      <c r="A62" s="373"/>
      <c r="B62" s="1445"/>
      <c r="C62" s="422" t="s">
        <v>711</v>
      </c>
      <c r="D62" s="406" t="s">
        <v>43</v>
      </c>
      <c r="E62" s="415"/>
      <c r="F62" s="415"/>
      <c r="G62" s="415"/>
      <c r="H62" s="415"/>
      <c r="I62" s="415"/>
      <c r="J62" s="461"/>
      <c r="K62" s="11" t="s">
        <v>41</v>
      </c>
      <c r="L62" s="423" t="s">
        <v>72</v>
      </c>
      <c r="M62" s="433" t="s">
        <v>708</v>
      </c>
      <c r="N62" s="436">
        <v>0.75</v>
      </c>
      <c r="O62" s="432" t="s">
        <v>712</v>
      </c>
      <c r="P62" s="425" t="s">
        <v>713</v>
      </c>
      <c r="Q62" s="396" t="s">
        <v>563</v>
      </c>
      <c r="R62" s="396"/>
      <c r="S62" s="419" t="s">
        <v>370</v>
      </c>
      <c r="T62" s="1420" t="s">
        <v>46</v>
      </c>
      <c r="U62" s="1420"/>
      <c r="V62" s="1420"/>
      <c r="W62" s="1420"/>
      <c r="X62" s="1420"/>
      <c r="Y62" s="415"/>
      <c r="AA62" s="431"/>
      <c r="AB62" s="431"/>
      <c r="AC62" s="431"/>
      <c r="AD62" s="431"/>
      <c r="AE62" s="431"/>
      <c r="AF62" s="431"/>
      <c r="AG62" s="431"/>
      <c r="AH62" s="431"/>
      <c r="AI62" s="431"/>
      <c r="AJ62" s="431"/>
      <c r="AK62" s="431"/>
      <c r="AL62" s="431"/>
      <c r="AM62" s="431"/>
      <c r="AN62" s="431"/>
      <c r="AO62" s="431"/>
      <c r="AP62" s="431"/>
      <c r="AQ62" s="431"/>
      <c r="AR62" s="431"/>
      <c r="AS62" s="431"/>
      <c r="AT62" s="431"/>
      <c r="AU62" s="431"/>
      <c r="AV62" s="431"/>
      <c r="AW62" s="431"/>
      <c r="AX62" s="431"/>
      <c r="AY62" s="431"/>
      <c r="AZ62" s="431"/>
      <c r="BA62" s="431"/>
      <c r="BB62" s="431"/>
      <c r="BC62" s="431"/>
      <c r="BD62" s="431"/>
      <c r="BE62" s="431"/>
      <c r="BF62" s="431"/>
      <c r="BG62" s="431"/>
      <c r="BH62" s="431"/>
      <c r="BI62" s="431"/>
      <c r="BJ62" s="431"/>
      <c r="BK62" s="431"/>
      <c r="BL62" s="431"/>
      <c r="BM62" s="431"/>
      <c r="BN62" s="431"/>
      <c r="BO62" s="431"/>
      <c r="BP62" s="431"/>
      <c r="BQ62" s="431"/>
      <c r="BR62" s="431"/>
      <c r="BS62" s="431"/>
      <c r="BT62" s="431"/>
      <c r="BU62" s="431"/>
      <c r="BV62" s="431"/>
      <c r="BW62" s="431"/>
      <c r="BX62" s="431"/>
      <c r="BY62" s="431"/>
      <c r="BZ62" s="431"/>
      <c r="CA62" s="431"/>
      <c r="CB62" s="431"/>
      <c r="CC62" s="431"/>
      <c r="CD62" s="431"/>
      <c r="CE62" s="431"/>
      <c r="CF62" s="431"/>
      <c r="CG62" s="431"/>
      <c r="CH62" s="431"/>
      <c r="CI62" s="431"/>
      <c r="CJ62" s="431"/>
      <c r="CK62" s="431"/>
      <c r="CL62" s="431"/>
      <c r="CM62" s="431"/>
      <c r="CN62" s="431"/>
      <c r="CO62" s="431"/>
    </row>
    <row r="63" spans="1:93" s="398" customFormat="1">
      <c r="A63" s="364"/>
      <c r="B63" s="412" t="s">
        <v>714</v>
      </c>
      <c r="C63" s="413" t="s">
        <v>715</v>
      </c>
      <c r="D63" s="406" t="s">
        <v>43</v>
      </c>
      <c r="E63" s="415" t="s">
        <v>560</v>
      </c>
      <c r="F63" s="415" t="s">
        <v>560</v>
      </c>
      <c r="G63" s="415" t="s">
        <v>560</v>
      </c>
      <c r="H63" s="416" t="s">
        <v>560</v>
      </c>
      <c r="I63" s="415"/>
      <c r="J63" s="417"/>
      <c r="K63" s="11" t="s">
        <v>41</v>
      </c>
      <c r="L63" s="406" t="s">
        <v>619</v>
      </c>
      <c r="M63" s="433" t="s">
        <v>42</v>
      </c>
      <c r="N63" s="407">
        <v>1</v>
      </c>
      <c r="O63" s="408" t="s">
        <v>716</v>
      </c>
      <c r="P63" s="339" t="s">
        <v>717</v>
      </c>
      <c r="Q63" s="396" t="s">
        <v>563</v>
      </c>
      <c r="R63" s="396"/>
      <c r="S63" s="339" t="s">
        <v>370</v>
      </c>
      <c r="T63" s="1420" t="s">
        <v>46</v>
      </c>
      <c r="U63" s="1420"/>
      <c r="V63" s="1420"/>
      <c r="W63" s="1420"/>
      <c r="X63" s="1420"/>
      <c r="Y63" s="415"/>
      <c r="AA63" s="411"/>
      <c r="AB63" s="411"/>
      <c r="AC63" s="411"/>
      <c r="AD63" s="411"/>
      <c r="AE63" s="411"/>
      <c r="AF63" s="411"/>
      <c r="AG63" s="411"/>
      <c r="AH63" s="411"/>
      <c r="AI63" s="411"/>
      <c r="AJ63" s="411"/>
      <c r="AK63" s="411"/>
      <c r="AL63" s="411"/>
      <c r="AM63" s="411"/>
      <c r="AN63" s="411"/>
      <c r="AO63" s="411"/>
      <c r="AP63" s="411"/>
      <c r="AQ63" s="411"/>
      <c r="AR63" s="411"/>
      <c r="AS63" s="411"/>
      <c r="AT63" s="411"/>
      <c r="AU63" s="411"/>
      <c r="AV63" s="411"/>
      <c r="AW63" s="411"/>
      <c r="AX63" s="411"/>
      <c r="AY63" s="411"/>
      <c r="AZ63" s="411"/>
      <c r="BA63" s="411"/>
      <c r="BB63" s="411"/>
      <c r="BC63" s="411"/>
      <c r="BD63" s="411"/>
      <c r="BE63" s="411"/>
      <c r="BF63" s="411"/>
      <c r="BG63" s="411"/>
      <c r="BH63" s="411"/>
      <c r="BI63" s="411"/>
      <c r="BJ63" s="411"/>
      <c r="BK63" s="411"/>
      <c r="BL63" s="411"/>
      <c r="BM63" s="411"/>
      <c r="BN63" s="411"/>
      <c r="BO63" s="411"/>
      <c r="BP63" s="411"/>
      <c r="BQ63" s="411"/>
      <c r="BR63" s="411"/>
      <c r="BS63" s="411"/>
      <c r="BT63" s="411"/>
      <c r="BU63" s="411"/>
      <c r="BV63" s="411"/>
      <c r="BW63" s="411"/>
      <c r="BX63" s="411"/>
      <c r="BY63" s="411"/>
      <c r="BZ63" s="411"/>
      <c r="CA63" s="411"/>
      <c r="CB63" s="411"/>
      <c r="CC63" s="411"/>
      <c r="CD63" s="411"/>
      <c r="CE63" s="411"/>
      <c r="CF63" s="411"/>
      <c r="CG63" s="411"/>
      <c r="CH63" s="411"/>
      <c r="CI63" s="411"/>
      <c r="CJ63" s="411"/>
      <c r="CK63" s="411"/>
      <c r="CL63" s="411"/>
      <c r="CM63" s="411"/>
      <c r="CN63" s="411"/>
      <c r="CO63" s="411"/>
    </row>
    <row r="64" spans="1:93" s="398" customFormat="1" ht="16.399999999999999" customHeight="1">
      <c r="A64" s="1469"/>
      <c r="B64" s="399" t="s">
        <v>718</v>
      </c>
      <c r="C64" s="400" t="s">
        <v>719</v>
      </c>
      <c r="D64" s="427" t="s">
        <v>578</v>
      </c>
      <c r="E64" s="402"/>
      <c r="F64" s="402" t="s">
        <v>560</v>
      </c>
      <c r="G64" s="402" t="s">
        <v>560</v>
      </c>
      <c r="H64" s="403" t="s">
        <v>560</v>
      </c>
      <c r="I64" s="402"/>
      <c r="J64" s="405"/>
      <c r="K64" s="11" t="s">
        <v>41</v>
      </c>
      <c r="L64" s="406" t="s">
        <v>72</v>
      </c>
      <c r="M64" s="418" t="s">
        <v>42</v>
      </c>
      <c r="N64" s="407">
        <v>2.5</v>
      </c>
      <c r="O64" s="419" t="s">
        <v>579</v>
      </c>
      <c r="P64" s="419"/>
      <c r="Q64" s="1235" t="s">
        <v>580</v>
      </c>
      <c r="R64" s="396"/>
      <c r="S64" s="392" t="s">
        <v>581</v>
      </c>
      <c r="T64" s="420"/>
      <c r="U64" s="420"/>
      <c r="V64" s="420"/>
      <c r="W64" s="420"/>
      <c r="X64" s="420"/>
      <c r="Y64" s="462"/>
      <c r="AA64" s="411"/>
      <c r="AB64" s="411"/>
      <c r="AC64" s="411"/>
      <c r="AD64" s="411"/>
      <c r="AE64" s="411"/>
      <c r="AF64" s="411"/>
      <c r="AG64" s="411"/>
      <c r="AH64" s="411"/>
      <c r="AI64" s="411"/>
      <c r="AJ64" s="411"/>
      <c r="AK64" s="411"/>
      <c r="AL64" s="411"/>
      <c r="AM64" s="411"/>
      <c r="AN64" s="411"/>
      <c r="AO64" s="411"/>
      <c r="AP64" s="411"/>
      <c r="AQ64" s="411"/>
      <c r="AR64" s="411"/>
      <c r="AS64" s="411"/>
      <c r="AT64" s="411"/>
      <c r="AU64" s="411"/>
      <c r="AV64" s="411"/>
      <c r="AW64" s="411"/>
      <c r="AX64" s="411"/>
      <c r="AY64" s="411"/>
      <c r="AZ64" s="411"/>
      <c r="BA64" s="411"/>
      <c r="BB64" s="411"/>
      <c r="BC64" s="411"/>
      <c r="BD64" s="411"/>
      <c r="BE64" s="411"/>
      <c r="BF64" s="411"/>
      <c r="BG64" s="411"/>
      <c r="BH64" s="411"/>
      <c r="BI64" s="411"/>
      <c r="BJ64" s="411"/>
      <c r="BK64" s="411"/>
      <c r="BL64" s="411"/>
      <c r="BM64" s="411"/>
      <c r="BN64" s="411"/>
      <c r="BO64" s="411"/>
      <c r="BP64" s="411"/>
      <c r="BQ64" s="411"/>
      <c r="BR64" s="411"/>
      <c r="BS64" s="411"/>
      <c r="BT64" s="411"/>
      <c r="BU64" s="411"/>
      <c r="BV64" s="411"/>
      <c r="BW64" s="411"/>
      <c r="BX64" s="411"/>
      <c r="BY64" s="411"/>
      <c r="BZ64" s="411"/>
      <c r="CA64" s="411"/>
      <c r="CB64" s="411"/>
      <c r="CC64" s="411"/>
      <c r="CD64" s="411"/>
      <c r="CE64" s="411"/>
      <c r="CF64" s="411"/>
      <c r="CG64" s="411"/>
      <c r="CH64" s="411"/>
      <c r="CI64" s="411"/>
      <c r="CJ64" s="411"/>
      <c r="CK64" s="411"/>
      <c r="CL64" s="411"/>
      <c r="CM64" s="411"/>
      <c r="CN64" s="411"/>
      <c r="CO64" s="411"/>
    </row>
    <row r="65" spans="1:93" s="398" customFormat="1" ht="16.5" customHeight="1">
      <c r="A65" s="1469"/>
      <c r="B65" s="1443" t="s">
        <v>720</v>
      </c>
      <c r="C65" s="1470" t="s">
        <v>2304</v>
      </c>
      <c r="D65" s="406" t="s">
        <v>43</v>
      </c>
      <c r="E65" s="437" t="s">
        <v>560</v>
      </c>
      <c r="F65" s="437" t="s">
        <v>560</v>
      </c>
      <c r="G65" s="437" t="s">
        <v>560</v>
      </c>
      <c r="H65" s="416" t="s">
        <v>560</v>
      </c>
      <c r="I65" s="437"/>
      <c r="J65" s="417"/>
      <c r="K65" s="11" t="s">
        <v>41</v>
      </c>
      <c r="L65" s="406" t="s">
        <v>632</v>
      </c>
      <c r="M65" s="433" t="s">
        <v>42</v>
      </c>
      <c r="N65" s="407">
        <v>1</v>
      </c>
      <c r="O65" s="408" t="s">
        <v>721</v>
      </c>
      <c r="P65" s="339" t="s">
        <v>722</v>
      </c>
      <c r="Q65" s="396" t="s">
        <v>563</v>
      </c>
      <c r="R65" s="396"/>
      <c r="S65" s="429" t="s">
        <v>370</v>
      </c>
      <c r="T65" s="1440" t="s">
        <v>46</v>
      </c>
      <c r="U65" s="1441"/>
      <c r="V65" s="1441"/>
      <c r="W65" s="1441"/>
      <c r="X65" s="1442"/>
      <c r="Y65" s="415"/>
      <c r="AA65" s="411"/>
      <c r="AB65" s="411"/>
      <c r="AC65" s="411"/>
      <c r="AD65" s="411"/>
      <c r="AE65" s="411"/>
      <c r="AF65" s="411"/>
      <c r="AG65" s="411"/>
      <c r="AH65" s="411"/>
      <c r="AI65" s="411"/>
      <c r="AJ65" s="411"/>
      <c r="AK65" s="411"/>
      <c r="AL65" s="411"/>
      <c r="AM65" s="411"/>
      <c r="AN65" s="411"/>
      <c r="AO65" s="411"/>
      <c r="AP65" s="411"/>
      <c r="AQ65" s="411"/>
      <c r="AR65" s="411"/>
      <c r="AS65" s="411"/>
      <c r="AT65" s="411"/>
      <c r="AU65" s="411"/>
      <c r="AV65" s="411"/>
      <c r="AW65" s="411"/>
      <c r="AX65" s="411"/>
      <c r="AY65" s="411"/>
      <c r="AZ65" s="411"/>
      <c r="BA65" s="411"/>
      <c r="BB65" s="411"/>
      <c r="BC65" s="411"/>
      <c r="BD65" s="411"/>
      <c r="BE65" s="411"/>
      <c r="BF65" s="411"/>
      <c r="BG65" s="411"/>
      <c r="BH65" s="411"/>
      <c r="BI65" s="411"/>
      <c r="BJ65" s="411"/>
      <c r="BK65" s="411"/>
      <c r="BL65" s="411"/>
      <c r="BM65" s="411"/>
      <c r="BN65" s="411"/>
      <c r="BO65" s="411"/>
      <c r="BP65" s="411"/>
      <c r="BQ65" s="411"/>
      <c r="BR65" s="411"/>
      <c r="BS65" s="411"/>
      <c r="BT65" s="411"/>
      <c r="BU65" s="411"/>
      <c r="BV65" s="411"/>
      <c r="BW65" s="411"/>
      <c r="BX65" s="411"/>
      <c r="BY65" s="411"/>
      <c r="BZ65" s="411"/>
      <c r="CA65" s="411"/>
      <c r="CB65" s="411"/>
      <c r="CC65" s="411"/>
      <c r="CD65" s="411"/>
      <c r="CE65" s="411"/>
      <c r="CF65" s="411"/>
      <c r="CG65" s="411"/>
      <c r="CH65" s="411"/>
      <c r="CI65" s="411"/>
      <c r="CJ65" s="411"/>
      <c r="CK65" s="411"/>
      <c r="CL65" s="411"/>
      <c r="CM65" s="411"/>
      <c r="CN65" s="411"/>
      <c r="CO65" s="411"/>
    </row>
    <row r="66" spans="1:93" s="398" customFormat="1" ht="16.5" customHeight="1">
      <c r="A66" s="364"/>
      <c r="B66" s="1445"/>
      <c r="C66" s="1470"/>
      <c r="D66" s="406" t="s">
        <v>578</v>
      </c>
      <c r="E66" s="415"/>
      <c r="F66" s="415" t="s">
        <v>560</v>
      </c>
      <c r="G66" s="415" t="s">
        <v>560</v>
      </c>
      <c r="H66" s="416" t="s">
        <v>560</v>
      </c>
      <c r="I66" s="415"/>
      <c r="J66" s="417"/>
      <c r="K66" s="11" t="s">
        <v>41</v>
      </c>
      <c r="L66" s="414" t="s">
        <v>632</v>
      </c>
      <c r="M66" s="418" t="s">
        <v>42</v>
      </c>
      <c r="N66" s="407">
        <v>2.5</v>
      </c>
      <c r="O66" s="429" t="s">
        <v>579</v>
      </c>
      <c r="P66" s="429"/>
      <c r="Q66" s="1235" t="s">
        <v>580</v>
      </c>
      <c r="R66" s="396"/>
      <c r="S66" s="392" t="s">
        <v>581</v>
      </c>
      <c r="T66" s="420"/>
      <c r="U66" s="420"/>
      <c r="V66" s="420"/>
      <c r="W66" s="420"/>
      <c r="X66" s="420"/>
      <c r="Y66" s="415"/>
      <c r="AA66" s="411"/>
      <c r="AB66" s="411"/>
      <c r="AC66" s="411"/>
      <c r="AD66" s="411"/>
      <c r="AE66" s="411"/>
      <c r="AF66" s="411"/>
      <c r="AG66" s="411"/>
      <c r="AH66" s="411"/>
      <c r="AI66" s="411"/>
      <c r="AJ66" s="411"/>
      <c r="AK66" s="411"/>
      <c r="AL66" s="411"/>
      <c r="AM66" s="411"/>
      <c r="AN66" s="411"/>
      <c r="AO66" s="411"/>
      <c r="AP66" s="411"/>
      <c r="AQ66" s="411"/>
      <c r="AR66" s="411"/>
      <c r="AS66" s="411"/>
      <c r="AT66" s="411"/>
      <c r="AU66" s="411"/>
      <c r="AV66" s="411"/>
      <c r="AW66" s="411"/>
      <c r="AX66" s="411"/>
      <c r="AY66" s="411"/>
      <c r="AZ66" s="411"/>
      <c r="BA66" s="411"/>
      <c r="BB66" s="411"/>
      <c r="BC66" s="411"/>
      <c r="BD66" s="411"/>
      <c r="BE66" s="411"/>
      <c r="BF66" s="411"/>
      <c r="BG66" s="411"/>
      <c r="BH66" s="411"/>
      <c r="BI66" s="411"/>
      <c r="BJ66" s="411"/>
      <c r="BK66" s="411"/>
      <c r="BL66" s="411"/>
      <c r="BM66" s="411"/>
      <c r="BN66" s="411"/>
      <c r="BO66" s="411"/>
      <c r="BP66" s="411"/>
      <c r="BQ66" s="411"/>
      <c r="BR66" s="411"/>
      <c r="BS66" s="411"/>
      <c r="BT66" s="411"/>
      <c r="BU66" s="411"/>
      <c r="BV66" s="411"/>
      <c r="BW66" s="411"/>
      <c r="BX66" s="411"/>
      <c r="BY66" s="411"/>
      <c r="BZ66" s="411"/>
      <c r="CA66" s="411"/>
      <c r="CB66" s="411"/>
      <c r="CC66" s="411"/>
      <c r="CD66" s="411"/>
      <c r="CE66" s="411"/>
      <c r="CF66" s="411"/>
      <c r="CG66" s="411"/>
      <c r="CH66" s="411"/>
      <c r="CI66" s="411"/>
      <c r="CJ66" s="411"/>
      <c r="CK66" s="411"/>
      <c r="CL66" s="411"/>
      <c r="CM66" s="411"/>
      <c r="CN66" s="411"/>
      <c r="CO66" s="411"/>
    </row>
    <row r="67" spans="1:93" s="398" customFormat="1" ht="16.5" customHeight="1">
      <c r="A67" s="463"/>
      <c r="B67" s="1443" t="s">
        <v>723</v>
      </c>
      <c r="C67" s="422" t="s">
        <v>724</v>
      </c>
      <c r="D67" s="406" t="s">
        <v>578</v>
      </c>
      <c r="E67" s="437"/>
      <c r="F67" s="437"/>
      <c r="G67" s="437"/>
      <c r="H67" s="415"/>
      <c r="I67" s="464"/>
      <c r="J67" s="417"/>
      <c r="K67" s="11" t="s">
        <v>41</v>
      </c>
      <c r="L67" s="406" t="s">
        <v>162</v>
      </c>
      <c r="M67" s="418" t="s">
        <v>42</v>
      </c>
      <c r="N67" s="407">
        <v>4</v>
      </c>
      <c r="O67" s="429" t="s">
        <v>579</v>
      </c>
      <c r="P67" s="429"/>
      <c r="Q67" s="1235" t="s">
        <v>580</v>
      </c>
      <c r="R67" s="396"/>
      <c r="S67" s="392" t="s">
        <v>581</v>
      </c>
      <c r="T67" s="420"/>
      <c r="U67" s="420"/>
      <c r="V67" s="420"/>
      <c r="W67" s="420"/>
      <c r="X67" s="420"/>
      <c r="Y67" s="415"/>
      <c r="AA67" s="411"/>
      <c r="AB67" s="411"/>
      <c r="AC67" s="411"/>
      <c r="AD67" s="411"/>
      <c r="AE67" s="411"/>
      <c r="AF67" s="411"/>
      <c r="AG67" s="411"/>
      <c r="AH67" s="411"/>
      <c r="AI67" s="411"/>
      <c r="AJ67" s="411"/>
      <c r="AK67" s="411"/>
      <c r="AL67" s="411"/>
      <c r="AM67" s="411"/>
      <c r="AN67" s="411"/>
      <c r="AO67" s="411"/>
      <c r="AP67" s="411"/>
      <c r="AQ67" s="411"/>
      <c r="AR67" s="411"/>
      <c r="AS67" s="411"/>
      <c r="AT67" s="411"/>
      <c r="AU67" s="411"/>
      <c r="AV67" s="411"/>
      <c r="AW67" s="411"/>
      <c r="AX67" s="411"/>
      <c r="AY67" s="411"/>
      <c r="AZ67" s="411"/>
      <c r="BA67" s="411"/>
      <c r="BB67" s="411"/>
      <c r="BC67" s="411"/>
      <c r="BD67" s="411"/>
      <c r="BE67" s="411"/>
      <c r="BF67" s="411"/>
      <c r="BG67" s="411"/>
      <c r="BH67" s="411"/>
      <c r="BI67" s="411"/>
      <c r="BJ67" s="411"/>
      <c r="BK67" s="411"/>
      <c r="BL67" s="411"/>
      <c r="BM67" s="411"/>
      <c r="BN67" s="411"/>
      <c r="BO67" s="411"/>
      <c r="BP67" s="411"/>
      <c r="BQ67" s="411"/>
      <c r="BR67" s="411"/>
      <c r="BS67" s="411"/>
      <c r="BT67" s="411"/>
      <c r="BU67" s="411"/>
      <c r="BV67" s="411"/>
      <c r="BW67" s="411"/>
      <c r="BX67" s="411"/>
      <c r="BY67" s="411"/>
      <c r="BZ67" s="411"/>
      <c r="CA67" s="411"/>
      <c r="CB67" s="411"/>
      <c r="CC67" s="411"/>
      <c r="CD67" s="411"/>
      <c r="CE67" s="411"/>
      <c r="CF67" s="411"/>
      <c r="CG67" s="411"/>
      <c r="CH67" s="411"/>
      <c r="CI67" s="411"/>
      <c r="CJ67" s="411"/>
      <c r="CK67" s="411"/>
      <c r="CL67" s="411"/>
      <c r="CM67" s="411"/>
      <c r="CN67" s="411"/>
      <c r="CO67" s="411"/>
    </row>
    <row r="68" spans="1:93" s="398" customFormat="1">
      <c r="A68" s="463"/>
      <c r="B68" s="1444"/>
      <c r="C68" s="422" t="s">
        <v>725</v>
      </c>
      <c r="D68" s="406" t="s">
        <v>43</v>
      </c>
      <c r="E68" s="437" t="s">
        <v>560</v>
      </c>
      <c r="F68" s="437" t="s">
        <v>560</v>
      </c>
      <c r="G68" s="437" t="s">
        <v>560</v>
      </c>
      <c r="H68" s="415" t="s">
        <v>560</v>
      </c>
      <c r="I68" s="415"/>
      <c r="J68" s="417"/>
      <c r="K68" s="11" t="s">
        <v>41</v>
      </c>
      <c r="L68" s="406" t="s">
        <v>162</v>
      </c>
      <c r="M68" s="418" t="s">
        <v>42</v>
      </c>
      <c r="N68" s="407">
        <v>2</v>
      </c>
      <c r="O68" s="424" t="s">
        <v>726</v>
      </c>
      <c r="P68" s="425" t="s">
        <v>727</v>
      </c>
      <c r="Q68" s="396" t="s">
        <v>563</v>
      </c>
      <c r="R68" s="396"/>
      <c r="S68" s="429" t="s">
        <v>370</v>
      </c>
      <c r="T68" s="1420" t="s">
        <v>46</v>
      </c>
      <c r="U68" s="1420"/>
      <c r="V68" s="1420"/>
      <c r="W68" s="1420"/>
      <c r="X68" s="1420"/>
      <c r="Y68" s="415"/>
      <c r="AA68" s="411"/>
      <c r="AB68" s="411"/>
      <c r="AC68" s="411"/>
      <c r="AD68" s="411"/>
      <c r="AE68" s="411"/>
      <c r="AF68" s="411"/>
      <c r="AG68" s="411"/>
      <c r="AH68" s="411"/>
      <c r="AI68" s="411"/>
      <c r="AJ68" s="411"/>
      <c r="AK68" s="411"/>
      <c r="AL68" s="411"/>
      <c r="AM68" s="411"/>
      <c r="AN68" s="411"/>
      <c r="AO68" s="411"/>
      <c r="AP68" s="411"/>
      <c r="AQ68" s="411"/>
      <c r="AR68" s="411"/>
      <c r="AS68" s="411"/>
      <c r="AT68" s="411"/>
      <c r="AU68" s="411"/>
      <c r="AV68" s="411"/>
      <c r="AW68" s="411"/>
      <c r="AX68" s="411"/>
      <c r="AY68" s="411"/>
      <c r="AZ68" s="411"/>
      <c r="BA68" s="411"/>
      <c r="BB68" s="411"/>
      <c r="BC68" s="411"/>
      <c r="BD68" s="411"/>
      <c r="BE68" s="411"/>
      <c r="BF68" s="411"/>
      <c r="BG68" s="411"/>
      <c r="BH68" s="411"/>
      <c r="BI68" s="411"/>
      <c r="BJ68" s="411"/>
      <c r="BK68" s="411"/>
      <c r="BL68" s="411"/>
      <c r="BM68" s="411"/>
      <c r="BN68" s="411"/>
      <c r="BO68" s="411"/>
      <c r="BP68" s="411"/>
      <c r="BQ68" s="411"/>
      <c r="BR68" s="411"/>
      <c r="BS68" s="411"/>
      <c r="BT68" s="411"/>
      <c r="BU68" s="411"/>
      <c r="BV68" s="411"/>
      <c r="BW68" s="411"/>
      <c r="BX68" s="411"/>
      <c r="BY68" s="411"/>
      <c r="BZ68" s="411"/>
      <c r="CA68" s="411"/>
      <c r="CB68" s="411"/>
      <c r="CC68" s="411"/>
      <c r="CD68" s="411"/>
      <c r="CE68" s="411"/>
      <c r="CF68" s="411"/>
      <c r="CG68" s="411"/>
      <c r="CH68" s="411"/>
      <c r="CI68" s="411"/>
      <c r="CJ68" s="411"/>
      <c r="CK68" s="411"/>
      <c r="CL68" s="411"/>
      <c r="CM68" s="411"/>
      <c r="CN68" s="411"/>
      <c r="CO68" s="411"/>
    </row>
    <row r="69" spans="1:93" s="398" customFormat="1">
      <c r="A69" s="463"/>
      <c r="B69" s="1444"/>
      <c r="C69" s="422" t="s">
        <v>728</v>
      </c>
      <c r="D69" s="406" t="s">
        <v>43</v>
      </c>
      <c r="E69" s="437" t="s">
        <v>560</v>
      </c>
      <c r="F69" s="437" t="s">
        <v>560</v>
      </c>
      <c r="G69" s="437" t="s">
        <v>560</v>
      </c>
      <c r="H69" s="415" t="s">
        <v>560</v>
      </c>
      <c r="I69" s="415"/>
      <c r="J69" s="417"/>
      <c r="K69" s="11" t="s">
        <v>41</v>
      </c>
      <c r="L69" s="406" t="s">
        <v>162</v>
      </c>
      <c r="M69" s="418" t="s">
        <v>42</v>
      </c>
      <c r="N69" s="407">
        <v>1.5</v>
      </c>
      <c r="O69" s="424" t="s">
        <v>729</v>
      </c>
      <c r="P69" s="425" t="s">
        <v>730</v>
      </c>
      <c r="Q69" s="396" t="s">
        <v>563</v>
      </c>
      <c r="R69" s="396"/>
      <c r="S69" s="429" t="s">
        <v>370</v>
      </c>
      <c r="T69" s="1420" t="s">
        <v>46</v>
      </c>
      <c r="U69" s="1420"/>
      <c r="V69" s="1420"/>
      <c r="W69" s="1420"/>
      <c r="X69" s="1420"/>
      <c r="Y69" s="415"/>
      <c r="AA69" s="411"/>
      <c r="AB69" s="411"/>
      <c r="AC69" s="411"/>
      <c r="AD69" s="411"/>
      <c r="AE69" s="411"/>
      <c r="AF69" s="411"/>
      <c r="AG69" s="411"/>
      <c r="AH69" s="411"/>
      <c r="AI69" s="411"/>
      <c r="AJ69" s="411"/>
      <c r="AK69" s="411"/>
      <c r="AL69" s="411"/>
      <c r="AM69" s="411"/>
      <c r="AN69" s="411"/>
      <c r="AO69" s="411"/>
      <c r="AP69" s="411"/>
      <c r="AQ69" s="411"/>
      <c r="AR69" s="411"/>
      <c r="AS69" s="411"/>
      <c r="AT69" s="411"/>
      <c r="AU69" s="411"/>
      <c r="AV69" s="411"/>
      <c r="AW69" s="411"/>
      <c r="AX69" s="411"/>
      <c r="AY69" s="411"/>
      <c r="AZ69" s="411"/>
      <c r="BA69" s="411"/>
      <c r="BB69" s="411"/>
      <c r="BC69" s="411"/>
      <c r="BD69" s="411"/>
      <c r="BE69" s="411"/>
      <c r="BF69" s="411"/>
      <c r="BG69" s="411"/>
      <c r="BH69" s="411"/>
      <c r="BI69" s="411"/>
      <c r="BJ69" s="411"/>
      <c r="BK69" s="411"/>
      <c r="BL69" s="411"/>
      <c r="BM69" s="411"/>
      <c r="BN69" s="411"/>
      <c r="BO69" s="411"/>
      <c r="BP69" s="411"/>
      <c r="BQ69" s="411"/>
      <c r="BR69" s="411"/>
      <c r="BS69" s="411"/>
      <c r="BT69" s="411"/>
      <c r="BU69" s="411"/>
      <c r="BV69" s="411"/>
      <c r="BW69" s="411"/>
      <c r="BX69" s="411"/>
      <c r="BY69" s="411"/>
      <c r="BZ69" s="411"/>
      <c r="CA69" s="411"/>
      <c r="CB69" s="411"/>
      <c r="CC69" s="411"/>
      <c r="CD69" s="411"/>
      <c r="CE69" s="411"/>
      <c r="CF69" s="411"/>
      <c r="CG69" s="411"/>
      <c r="CH69" s="411"/>
      <c r="CI69" s="411"/>
      <c r="CJ69" s="411"/>
      <c r="CK69" s="411"/>
      <c r="CL69" s="411"/>
      <c r="CM69" s="411"/>
      <c r="CN69" s="411"/>
      <c r="CO69" s="411"/>
    </row>
    <row r="70" spans="1:93" s="398" customFormat="1" ht="16.399999999999999" customHeight="1">
      <c r="A70" s="463"/>
      <c r="B70" s="1444"/>
      <c r="C70" s="422" t="s">
        <v>731</v>
      </c>
      <c r="D70" s="406" t="s">
        <v>43</v>
      </c>
      <c r="E70" s="437" t="s">
        <v>560</v>
      </c>
      <c r="F70" s="437" t="s">
        <v>560</v>
      </c>
      <c r="G70" s="437" t="s">
        <v>560</v>
      </c>
      <c r="H70" s="415" t="s">
        <v>560</v>
      </c>
      <c r="I70" s="415"/>
      <c r="J70" s="417"/>
      <c r="K70" s="11" t="s">
        <v>41</v>
      </c>
      <c r="L70" s="406" t="s">
        <v>162</v>
      </c>
      <c r="M70" s="418" t="s">
        <v>42</v>
      </c>
      <c r="N70" s="407">
        <v>2</v>
      </c>
      <c r="O70" s="424" t="s">
        <v>732</v>
      </c>
      <c r="P70" s="425" t="s">
        <v>733</v>
      </c>
      <c r="Q70" s="396" t="s">
        <v>563</v>
      </c>
      <c r="R70" s="396"/>
      <c r="S70" s="339" t="s">
        <v>370</v>
      </c>
      <c r="T70" s="1420" t="s">
        <v>46</v>
      </c>
      <c r="U70" s="1420"/>
      <c r="V70" s="1420"/>
      <c r="W70" s="1420"/>
      <c r="X70" s="1420"/>
      <c r="Y70" s="415"/>
      <c r="AA70" s="411"/>
      <c r="AB70" s="411"/>
      <c r="AC70" s="411"/>
      <c r="AD70" s="411"/>
      <c r="AE70" s="411"/>
      <c r="AF70" s="411"/>
      <c r="AG70" s="411"/>
      <c r="AH70" s="411"/>
      <c r="AI70" s="411"/>
      <c r="AJ70" s="411"/>
      <c r="AK70" s="411"/>
      <c r="AL70" s="411"/>
      <c r="AM70" s="411"/>
      <c r="AN70" s="411"/>
      <c r="AO70" s="411"/>
      <c r="AP70" s="411"/>
      <c r="AQ70" s="411"/>
      <c r="AR70" s="411"/>
      <c r="AS70" s="411"/>
      <c r="AT70" s="411"/>
      <c r="AU70" s="411"/>
      <c r="AV70" s="411"/>
      <c r="AW70" s="411"/>
      <c r="AX70" s="411"/>
      <c r="AY70" s="411"/>
      <c r="AZ70" s="411"/>
      <c r="BA70" s="411"/>
      <c r="BB70" s="411"/>
      <c r="BC70" s="411"/>
      <c r="BD70" s="411"/>
      <c r="BE70" s="411"/>
      <c r="BF70" s="411"/>
      <c r="BG70" s="411"/>
      <c r="BH70" s="411"/>
      <c r="BI70" s="411"/>
      <c r="BJ70" s="411"/>
      <c r="BK70" s="411"/>
      <c r="BL70" s="411"/>
      <c r="BM70" s="411"/>
      <c r="BN70" s="411"/>
      <c r="BO70" s="411"/>
      <c r="BP70" s="411"/>
      <c r="BQ70" s="411"/>
      <c r="BR70" s="411"/>
      <c r="BS70" s="411"/>
      <c r="BT70" s="411"/>
      <c r="BU70" s="411"/>
      <c r="BV70" s="411"/>
      <c r="BW70" s="411"/>
      <c r="BX70" s="411"/>
      <c r="BY70" s="411"/>
      <c r="BZ70" s="411"/>
      <c r="CA70" s="411"/>
      <c r="CB70" s="411"/>
      <c r="CC70" s="411"/>
      <c r="CD70" s="411"/>
      <c r="CE70" s="411"/>
      <c r="CF70" s="411"/>
      <c r="CG70" s="411"/>
      <c r="CH70" s="411"/>
      <c r="CI70" s="411"/>
      <c r="CJ70" s="411"/>
      <c r="CK70" s="411"/>
      <c r="CL70" s="411"/>
      <c r="CM70" s="411"/>
      <c r="CN70" s="411"/>
      <c r="CO70" s="411"/>
    </row>
    <row r="71" spans="1:93" s="398" customFormat="1">
      <c r="A71" s="463"/>
      <c r="B71" s="1444"/>
      <c r="C71" s="422" t="s">
        <v>734</v>
      </c>
      <c r="D71" s="406" t="s">
        <v>43</v>
      </c>
      <c r="E71" s="437" t="s">
        <v>560</v>
      </c>
      <c r="F71" s="437" t="s">
        <v>560</v>
      </c>
      <c r="G71" s="437" t="s">
        <v>560</v>
      </c>
      <c r="H71" s="415" t="s">
        <v>560</v>
      </c>
      <c r="I71" s="415"/>
      <c r="J71" s="417"/>
      <c r="K71" s="11" t="s">
        <v>41</v>
      </c>
      <c r="L71" s="423" t="s">
        <v>162</v>
      </c>
      <c r="M71" s="418" t="s">
        <v>42</v>
      </c>
      <c r="N71" s="407">
        <v>1.5</v>
      </c>
      <c r="O71" s="424" t="s">
        <v>735</v>
      </c>
      <c r="P71" s="465" t="s">
        <v>736</v>
      </c>
      <c r="Q71" s="396" t="s">
        <v>563</v>
      </c>
      <c r="R71" s="396"/>
      <c r="S71" s="429" t="s">
        <v>370</v>
      </c>
      <c r="T71" s="1420" t="s">
        <v>46</v>
      </c>
      <c r="U71" s="1420"/>
      <c r="V71" s="1420"/>
      <c r="W71" s="1420"/>
      <c r="X71" s="1420"/>
      <c r="Y71" s="415"/>
      <c r="AA71" s="411"/>
      <c r="AB71" s="411"/>
      <c r="AC71" s="411"/>
      <c r="AD71" s="411"/>
      <c r="AE71" s="411"/>
      <c r="AF71" s="411"/>
      <c r="AG71" s="411"/>
      <c r="AH71" s="411"/>
      <c r="AI71" s="411"/>
      <c r="AJ71" s="411"/>
      <c r="AK71" s="411"/>
      <c r="AL71" s="411"/>
      <c r="AM71" s="411"/>
      <c r="AN71" s="411"/>
      <c r="AO71" s="411"/>
      <c r="AP71" s="411"/>
      <c r="AQ71" s="411"/>
      <c r="AR71" s="411"/>
      <c r="AS71" s="411"/>
      <c r="AT71" s="411"/>
      <c r="AU71" s="411"/>
      <c r="AV71" s="411"/>
      <c r="AW71" s="411"/>
      <c r="AX71" s="411"/>
      <c r="AY71" s="411"/>
      <c r="AZ71" s="411"/>
      <c r="BA71" s="411"/>
      <c r="BB71" s="411"/>
      <c r="BC71" s="411"/>
      <c r="BD71" s="411"/>
      <c r="BE71" s="411"/>
      <c r="BF71" s="411"/>
      <c r="BG71" s="411"/>
      <c r="BH71" s="411"/>
      <c r="BI71" s="411"/>
      <c r="BJ71" s="411"/>
      <c r="BK71" s="411"/>
      <c r="BL71" s="411"/>
      <c r="BM71" s="411"/>
      <c r="BN71" s="411"/>
      <c r="BO71" s="411"/>
      <c r="BP71" s="411"/>
      <c r="BQ71" s="411"/>
      <c r="BR71" s="411"/>
      <c r="BS71" s="411"/>
      <c r="BT71" s="411"/>
      <c r="BU71" s="411"/>
      <c r="BV71" s="411"/>
      <c r="BW71" s="411"/>
      <c r="BX71" s="411"/>
      <c r="BY71" s="411"/>
      <c r="BZ71" s="411"/>
      <c r="CA71" s="411"/>
      <c r="CB71" s="411"/>
      <c r="CC71" s="411"/>
      <c r="CD71" s="411"/>
      <c r="CE71" s="411"/>
      <c r="CF71" s="411"/>
      <c r="CG71" s="411"/>
      <c r="CH71" s="411"/>
      <c r="CI71" s="411"/>
      <c r="CJ71" s="411"/>
      <c r="CK71" s="411"/>
      <c r="CL71" s="411"/>
      <c r="CM71" s="411"/>
      <c r="CN71" s="411"/>
      <c r="CO71" s="411"/>
    </row>
    <row r="72" spans="1:93" s="398" customFormat="1" ht="15.75" customHeight="1">
      <c r="A72" s="373"/>
      <c r="B72" s="1444"/>
      <c r="C72" s="466" t="s">
        <v>737</v>
      </c>
      <c r="D72" s="427" t="s">
        <v>578</v>
      </c>
      <c r="E72" s="402"/>
      <c r="F72" s="402" t="s">
        <v>560</v>
      </c>
      <c r="G72" s="402" t="s">
        <v>560</v>
      </c>
      <c r="H72" s="403" t="s">
        <v>560</v>
      </c>
      <c r="I72" s="402"/>
      <c r="J72" s="405"/>
      <c r="K72" s="11" t="s">
        <v>41</v>
      </c>
      <c r="L72" s="423" t="s">
        <v>92</v>
      </c>
      <c r="M72" s="418" t="s">
        <v>42</v>
      </c>
      <c r="N72" s="407">
        <v>4</v>
      </c>
      <c r="O72" s="408" t="s">
        <v>738</v>
      </c>
      <c r="P72" s="339" t="s">
        <v>739</v>
      </c>
      <c r="Q72" s="1235" t="s">
        <v>580</v>
      </c>
      <c r="R72" s="1236" t="s">
        <v>580</v>
      </c>
      <c r="S72" s="407" t="s">
        <v>370</v>
      </c>
      <c r="T72" s="429" t="s">
        <v>579</v>
      </c>
      <c r="U72" s="429">
        <v>0.5</v>
      </c>
      <c r="V72" s="429" t="s">
        <v>40</v>
      </c>
      <c r="W72" s="408" t="s">
        <v>740</v>
      </c>
      <c r="X72" s="425" t="str">
        <f>P72</f>
        <v>01091710</v>
      </c>
      <c r="Y72" s="415"/>
    </row>
    <row r="73" spans="1:93" s="398" customFormat="1">
      <c r="A73" s="463"/>
      <c r="B73" s="1444"/>
      <c r="C73" s="468" t="s">
        <v>741</v>
      </c>
      <c r="D73" s="406" t="s">
        <v>578</v>
      </c>
      <c r="E73" s="437"/>
      <c r="F73" s="437"/>
      <c r="G73" s="437"/>
      <c r="H73" s="415"/>
      <c r="I73" s="415"/>
      <c r="J73" s="417"/>
      <c r="K73" s="11" t="s">
        <v>41</v>
      </c>
      <c r="L73" s="417" t="s">
        <v>162</v>
      </c>
      <c r="M73" s="418" t="s">
        <v>42</v>
      </c>
      <c r="N73" s="407">
        <v>3.5</v>
      </c>
      <c r="O73" s="429" t="s">
        <v>579</v>
      </c>
      <c r="P73" s="429"/>
      <c r="Q73" s="1235" t="s">
        <v>580</v>
      </c>
      <c r="R73" s="396"/>
      <c r="S73" s="392" t="s">
        <v>581</v>
      </c>
      <c r="T73" s="420"/>
      <c r="U73" s="420"/>
      <c r="V73" s="420"/>
      <c r="W73" s="420"/>
      <c r="X73" s="420"/>
      <c r="Y73" s="415"/>
      <c r="AA73" s="411"/>
      <c r="AB73" s="411"/>
      <c r="AC73" s="411"/>
      <c r="AD73" s="411"/>
      <c r="AE73" s="411"/>
      <c r="AF73" s="411"/>
      <c r="AG73" s="411"/>
      <c r="AH73" s="411"/>
      <c r="AI73" s="411"/>
      <c r="AJ73" s="411"/>
      <c r="AK73" s="411"/>
      <c r="AL73" s="411"/>
      <c r="AM73" s="411"/>
      <c r="AN73" s="411"/>
      <c r="AO73" s="411"/>
      <c r="AP73" s="411"/>
      <c r="AQ73" s="411"/>
      <c r="AR73" s="411"/>
      <c r="AS73" s="411"/>
      <c r="AT73" s="411"/>
      <c r="AU73" s="411"/>
      <c r="AV73" s="411"/>
      <c r="AW73" s="411"/>
      <c r="AX73" s="411"/>
      <c r="AY73" s="411"/>
      <c r="AZ73" s="411"/>
      <c r="BA73" s="411"/>
      <c r="BB73" s="411"/>
      <c r="BC73" s="411"/>
      <c r="BD73" s="411"/>
      <c r="BE73" s="411"/>
      <c r="BF73" s="411"/>
      <c r="BG73" s="411"/>
      <c r="BH73" s="411"/>
      <c r="BI73" s="411"/>
      <c r="BJ73" s="411"/>
      <c r="BK73" s="411"/>
      <c r="BL73" s="411"/>
      <c r="BM73" s="411"/>
      <c r="BN73" s="411"/>
      <c r="BO73" s="411"/>
      <c r="BP73" s="411"/>
      <c r="BQ73" s="411"/>
      <c r="BR73" s="411"/>
      <c r="BS73" s="411"/>
      <c r="BT73" s="411"/>
      <c r="BU73" s="411"/>
      <c r="BV73" s="411"/>
      <c r="BW73" s="411"/>
      <c r="BX73" s="411"/>
      <c r="BY73" s="411"/>
      <c r="BZ73" s="411"/>
      <c r="CA73" s="411"/>
      <c r="CB73" s="411"/>
      <c r="CC73" s="411"/>
      <c r="CD73" s="411"/>
      <c r="CE73" s="411"/>
      <c r="CF73" s="411"/>
      <c r="CG73" s="411"/>
      <c r="CH73" s="411"/>
      <c r="CI73" s="411"/>
      <c r="CJ73" s="411"/>
      <c r="CK73" s="411"/>
      <c r="CL73" s="411"/>
      <c r="CM73" s="411"/>
      <c r="CN73" s="411"/>
      <c r="CO73" s="411"/>
    </row>
    <row r="74" spans="1:93" s="398" customFormat="1" ht="15.75" customHeight="1">
      <c r="A74" s="463"/>
      <c r="B74" s="1444"/>
      <c r="C74" s="466" t="s">
        <v>742</v>
      </c>
      <c r="D74" s="427" t="s">
        <v>578</v>
      </c>
      <c r="E74" s="437"/>
      <c r="F74" s="415"/>
      <c r="G74" s="415"/>
      <c r="H74" s="415"/>
      <c r="I74" s="464"/>
      <c r="J74" s="417"/>
      <c r="K74" s="11" t="s">
        <v>41</v>
      </c>
      <c r="L74" s="417" t="s">
        <v>72</v>
      </c>
      <c r="M74" s="418" t="s">
        <v>42</v>
      </c>
      <c r="N74" s="407">
        <v>3.8</v>
      </c>
      <c r="O74" s="408" t="s">
        <v>743</v>
      </c>
      <c r="P74" s="339" t="s">
        <v>744</v>
      </c>
      <c r="Q74" s="1235" t="s">
        <v>580</v>
      </c>
      <c r="R74" s="396"/>
      <c r="S74" s="407" t="s">
        <v>370</v>
      </c>
      <c r="T74" s="429" t="s">
        <v>579</v>
      </c>
      <c r="U74" s="429">
        <v>0.5</v>
      </c>
      <c r="V74" s="429" t="s">
        <v>40</v>
      </c>
      <c r="W74" s="408" t="s">
        <v>745</v>
      </c>
      <c r="X74" s="429" t="str">
        <f>P74</f>
        <v>01455584</v>
      </c>
      <c r="Y74" s="462"/>
      <c r="AA74" s="411"/>
      <c r="AB74" s="411"/>
      <c r="AC74" s="411"/>
      <c r="AD74" s="411"/>
      <c r="AE74" s="411"/>
      <c r="AF74" s="411"/>
      <c r="AG74" s="411"/>
      <c r="AH74" s="411"/>
      <c r="AI74" s="411"/>
      <c r="AJ74" s="411"/>
      <c r="AK74" s="411"/>
      <c r="AL74" s="411"/>
      <c r="AM74" s="411"/>
      <c r="AN74" s="411"/>
      <c r="AO74" s="411"/>
      <c r="AP74" s="411"/>
      <c r="AQ74" s="411"/>
      <c r="AR74" s="411"/>
      <c r="AS74" s="411"/>
      <c r="AT74" s="411"/>
      <c r="AU74" s="411"/>
      <c r="AV74" s="411"/>
      <c r="AW74" s="411"/>
      <c r="AX74" s="411"/>
      <c r="AY74" s="411"/>
      <c r="AZ74" s="411"/>
      <c r="BA74" s="411"/>
      <c r="BB74" s="411"/>
      <c r="BC74" s="411"/>
      <c r="BD74" s="411"/>
      <c r="BE74" s="411"/>
      <c r="BF74" s="411"/>
      <c r="BG74" s="411"/>
      <c r="BH74" s="411"/>
      <c r="BI74" s="411"/>
      <c r="BJ74" s="411"/>
      <c r="BK74" s="411"/>
      <c r="BL74" s="411"/>
      <c r="BM74" s="411"/>
      <c r="BN74" s="411"/>
      <c r="BO74" s="411"/>
      <c r="BP74" s="411"/>
      <c r="BQ74" s="411"/>
      <c r="BR74" s="411"/>
      <c r="BS74" s="411"/>
      <c r="BT74" s="411"/>
      <c r="BU74" s="411"/>
      <c r="BV74" s="411"/>
      <c r="BW74" s="411"/>
      <c r="BX74" s="411"/>
      <c r="BY74" s="411"/>
      <c r="BZ74" s="411"/>
      <c r="CA74" s="411"/>
      <c r="CB74" s="411"/>
      <c r="CC74" s="411"/>
      <c r="CD74" s="411"/>
      <c r="CE74" s="411"/>
      <c r="CF74" s="411"/>
      <c r="CG74" s="411"/>
      <c r="CH74" s="411"/>
      <c r="CI74" s="411"/>
      <c r="CJ74" s="411"/>
      <c r="CK74" s="411"/>
      <c r="CL74" s="411"/>
      <c r="CM74" s="411"/>
      <c r="CN74" s="411"/>
      <c r="CO74" s="411"/>
    </row>
    <row r="75" spans="1:93" s="398" customFormat="1" ht="31">
      <c r="A75" s="463"/>
      <c r="B75" s="1444"/>
      <c r="C75" s="422" t="s">
        <v>746</v>
      </c>
      <c r="D75" s="406" t="s">
        <v>747</v>
      </c>
      <c r="E75" s="437"/>
      <c r="F75" s="415"/>
      <c r="G75" s="415"/>
      <c r="H75" s="415"/>
      <c r="I75" s="415"/>
      <c r="J75" s="417"/>
      <c r="K75" s="11" t="s">
        <v>41</v>
      </c>
      <c r="L75" s="423" t="s">
        <v>162</v>
      </c>
      <c r="M75" s="418" t="s">
        <v>42</v>
      </c>
      <c r="N75" s="407">
        <v>1.5</v>
      </c>
      <c r="O75" s="408" t="s">
        <v>748</v>
      </c>
      <c r="P75" s="469" t="s">
        <v>749</v>
      </c>
      <c r="Q75" s="396" t="s">
        <v>563</v>
      </c>
      <c r="R75" s="396"/>
      <c r="S75" s="429" t="s">
        <v>370</v>
      </c>
      <c r="T75" s="1420" t="s">
        <v>46</v>
      </c>
      <c r="U75" s="1420"/>
      <c r="V75" s="1420"/>
      <c r="W75" s="1420"/>
      <c r="X75" s="1420"/>
      <c r="Y75" s="415"/>
      <c r="AA75" s="411"/>
      <c r="AB75" s="411"/>
      <c r="AC75" s="411"/>
      <c r="AD75" s="411"/>
      <c r="AE75" s="411"/>
      <c r="AF75" s="411"/>
      <c r="AG75" s="411"/>
      <c r="AH75" s="411"/>
      <c r="AI75" s="411"/>
      <c r="AJ75" s="411"/>
      <c r="AK75" s="411"/>
      <c r="AL75" s="411"/>
      <c r="AM75" s="411"/>
      <c r="AN75" s="411"/>
      <c r="AO75" s="411"/>
      <c r="AP75" s="411"/>
      <c r="AQ75" s="411"/>
      <c r="AR75" s="411"/>
      <c r="AS75" s="411"/>
      <c r="AT75" s="411"/>
      <c r="AU75" s="411"/>
      <c r="AV75" s="411"/>
      <c r="AW75" s="411"/>
      <c r="AX75" s="411"/>
      <c r="AY75" s="411"/>
      <c r="AZ75" s="411"/>
      <c r="BA75" s="411"/>
      <c r="BB75" s="411"/>
      <c r="BC75" s="411"/>
      <c r="BD75" s="411"/>
      <c r="BE75" s="411"/>
      <c r="BF75" s="411"/>
      <c r="BG75" s="411"/>
      <c r="BH75" s="411"/>
      <c r="BI75" s="411"/>
      <c r="BJ75" s="411"/>
      <c r="BK75" s="411"/>
      <c r="BL75" s="411"/>
      <c r="BM75" s="411"/>
      <c r="BN75" s="411"/>
      <c r="BO75" s="411"/>
      <c r="BP75" s="411"/>
      <c r="BQ75" s="411"/>
      <c r="BR75" s="411"/>
      <c r="BS75" s="411"/>
      <c r="BT75" s="411"/>
      <c r="BU75" s="411"/>
      <c r="BV75" s="411"/>
      <c r="BW75" s="411"/>
      <c r="BX75" s="411"/>
      <c r="BY75" s="411"/>
      <c r="BZ75" s="411"/>
      <c r="CA75" s="411"/>
      <c r="CB75" s="411"/>
      <c r="CC75" s="411"/>
      <c r="CD75" s="411"/>
      <c r="CE75" s="411"/>
      <c r="CF75" s="411"/>
      <c r="CG75" s="411"/>
      <c r="CH75" s="411"/>
      <c r="CI75" s="411"/>
      <c r="CJ75" s="411"/>
      <c r="CK75" s="411"/>
      <c r="CL75" s="411"/>
      <c r="CM75" s="411"/>
      <c r="CN75" s="411"/>
      <c r="CO75" s="411"/>
    </row>
    <row r="76" spans="1:93" s="398" customFormat="1">
      <c r="A76" s="463"/>
      <c r="B76" s="1444"/>
      <c r="C76" s="470" t="s">
        <v>750</v>
      </c>
      <c r="D76" s="406" t="s">
        <v>751</v>
      </c>
      <c r="E76" s="437"/>
      <c r="F76" s="437"/>
      <c r="G76" s="437"/>
      <c r="H76" s="437"/>
      <c r="I76" s="437"/>
      <c r="J76" s="419"/>
      <c r="K76" s="11"/>
      <c r="L76" s="423"/>
      <c r="M76" s="418"/>
      <c r="N76" s="407"/>
      <c r="O76" s="467" t="s">
        <v>2240</v>
      </c>
      <c r="P76" s="407"/>
      <c r="Q76" s="425" t="s">
        <v>753</v>
      </c>
      <c r="R76" s="396"/>
      <c r="S76" s="392" t="s">
        <v>581</v>
      </c>
      <c r="T76" s="420"/>
      <c r="U76" s="420"/>
      <c r="V76" s="420"/>
      <c r="W76" s="420"/>
      <c r="X76" s="420"/>
      <c r="Y76" s="426"/>
    </row>
    <row r="77" spans="1:93" s="398" customFormat="1" ht="31">
      <c r="A77" s="373" t="s">
        <v>754</v>
      </c>
      <c r="B77" s="1444"/>
      <c r="C77" s="470" t="s">
        <v>755</v>
      </c>
      <c r="D77" s="406" t="s">
        <v>756</v>
      </c>
      <c r="E77" s="437"/>
      <c r="F77" s="437"/>
      <c r="G77" s="437"/>
      <c r="H77" s="437"/>
      <c r="I77" s="437"/>
      <c r="J77" s="471" t="s">
        <v>757</v>
      </c>
      <c r="K77" s="11" t="s">
        <v>41</v>
      </c>
      <c r="L77" s="423" t="s">
        <v>84</v>
      </c>
      <c r="M77" s="418" t="s">
        <v>42</v>
      </c>
      <c r="N77" s="407" t="s">
        <v>758</v>
      </c>
      <c r="O77" s="467" t="s">
        <v>759</v>
      </c>
      <c r="P77" s="469" t="s">
        <v>760</v>
      </c>
      <c r="Q77" s="396" t="s">
        <v>563</v>
      </c>
      <c r="R77" s="396"/>
      <c r="S77" s="425" t="s">
        <v>370</v>
      </c>
      <c r="T77" s="1420" t="s">
        <v>46</v>
      </c>
      <c r="U77" s="1420"/>
      <c r="V77" s="1420"/>
      <c r="W77" s="1420"/>
      <c r="X77" s="1420"/>
      <c r="Y77" s="1466" t="s">
        <v>761</v>
      </c>
      <c r="AA77" s="411"/>
      <c r="AB77" s="411"/>
      <c r="AC77" s="411"/>
      <c r="AD77" s="411"/>
      <c r="AE77" s="411"/>
      <c r="AF77" s="411"/>
      <c r="AG77" s="411"/>
      <c r="AH77" s="411"/>
      <c r="AI77" s="411"/>
      <c r="AJ77" s="411"/>
      <c r="AK77" s="411"/>
      <c r="AL77" s="411"/>
      <c r="AM77" s="411"/>
      <c r="AN77" s="411"/>
      <c r="AO77" s="411"/>
      <c r="AP77" s="411"/>
      <c r="AQ77" s="411"/>
      <c r="AR77" s="411"/>
      <c r="AS77" s="411"/>
      <c r="AT77" s="411"/>
      <c r="AU77" s="411"/>
      <c r="AV77" s="411"/>
      <c r="AW77" s="411"/>
      <c r="AX77" s="411"/>
      <c r="AY77" s="411"/>
      <c r="AZ77" s="411"/>
      <c r="BA77" s="411"/>
      <c r="BB77" s="411"/>
      <c r="BC77" s="411"/>
      <c r="BD77" s="411"/>
      <c r="BE77" s="411"/>
      <c r="BF77" s="411"/>
      <c r="BG77" s="411"/>
      <c r="BH77" s="411"/>
      <c r="BI77" s="411"/>
      <c r="BJ77" s="411"/>
      <c r="BK77" s="411"/>
      <c r="BL77" s="411"/>
      <c r="BM77" s="411"/>
      <c r="BN77" s="411"/>
      <c r="BO77" s="411"/>
      <c r="BP77" s="411"/>
      <c r="BQ77" s="411"/>
      <c r="BR77" s="411"/>
      <c r="BS77" s="411"/>
      <c r="BT77" s="411"/>
      <c r="BU77" s="411"/>
      <c r="BV77" s="411"/>
      <c r="BW77" s="411"/>
      <c r="BX77" s="411"/>
      <c r="BY77" s="411"/>
      <c r="BZ77" s="411"/>
      <c r="CA77" s="411"/>
      <c r="CB77" s="411"/>
      <c r="CC77" s="411"/>
      <c r="CD77" s="411"/>
      <c r="CE77" s="411"/>
      <c r="CF77" s="411"/>
      <c r="CG77" s="411"/>
      <c r="CH77" s="411"/>
      <c r="CI77" s="411"/>
      <c r="CJ77" s="411"/>
      <c r="CK77" s="411"/>
      <c r="CL77" s="411"/>
      <c r="CM77" s="411"/>
      <c r="CN77" s="411"/>
      <c r="CO77" s="411"/>
    </row>
    <row r="78" spans="1:93" s="398" customFormat="1">
      <c r="A78" s="373"/>
      <c r="B78" s="1444"/>
      <c r="C78" s="472" t="s">
        <v>762</v>
      </c>
      <c r="D78" s="406"/>
      <c r="E78" s="473"/>
      <c r="F78" s="473"/>
      <c r="G78" s="473"/>
      <c r="H78" s="473"/>
      <c r="I78" s="437"/>
      <c r="J78" s="474"/>
      <c r="K78" s="11" t="s">
        <v>41</v>
      </c>
      <c r="L78" s="423" t="s">
        <v>84</v>
      </c>
      <c r="M78" s="418" t="s">
        <v>42</v>
      </c>
      <c r="N78" s="407">
        <f>7/60</f>
        <v>0.11666666666666667</v>
      </c>
      <c r="O78" s="475" t="s">
        <v>763</v>
      </c>
      <c r="P78" s="469" t="s">
        <v>764</v>
      </c>
      <c r="Q78" s="476" t="s">
        <v>765</v>
      </c>
      <c r="R78" s="396"/>
      <c r="S78" s="425" t="s">
        <v>581</v>
      </c>
      <c r="T78" s="1420" t="s">
        <v>46</v>
      </c>
      <c r="U78" s="1420"/>
      <c r="V78" s="1420"/>
      <c r="W78" s="1420"/>
      <c r="X78" s="1420"/>
      <c r="Y78" s="1467"/>
    </row>
    <row r="79" spans="1:93" s="398" customFormat="1">
      <c r="A79" s="373"/>
      <c r="B79" s="1444"/>
      <c r="C79" s="472" t="s">
        <v>766</v>
      </c>
      <c r="D79" s="406"/>
      <c r="E79" s="473"/>
      <c r="F79" s="473"/>
      <c r="G79" s="473"/>
      <c r="H79" s="473"/>
      <c r="I79" s="437"/>
      <c r="J79" s="474"/>
      <c r="K79" s="11" t="s">
        <v>41</v>
      </c>
      <c r="L79" s="423" t="s">
        <v>84</v>
      </c>
      <c r="M79" s="418" t="s">
        <v>42</v>
      </c>
      <c r="N79" s="407">
        <f>9/60</f>
        <v>0.15</v>
      </c>
      <c r="O79" s="475" t="s">
        <v>767</v>
      </c>
      <c r="P79" s="469" t="s">
        <v>768</v>
      </c>
      <c r="Q79" s="476" t="s">
        <v>765</v>
      </c>
      <c r="R79" s="396"/>
      <c r="S79" s="425" t="s">
        <v>370</v>
      </c>
      <c r="T79" s="1420" t="s">
        <v>46</v>
      </c>
      <c r="U79" s="1420"/>
      <c r="V79" s="1420"/>
      <c r="W79" s="1420"/>
      <c r="X79" s="1420"/>
      <c r="Y79" s="1467"/>
    </row>
    <row r="80" spans="1:93" s="398" customFormat="1">
      <c r="A80" s="373"/>
      <c r="B80" s="1444"/>
      <c r="C80" s="472" t="s">
        <v>769</v>
      </c>
      <c r="D80" s="406"/>
      <c r="E80" s="473"/>
      <c r="F80" s="473"/>
      <c r="G80" s="473"/>
      <c r="H80" s="473"/>
      <c r="I80" s="437"/>
      <c r="J80" s="474"/>
      <c r="K80" s="11" t="s">
        <v>41</v>
      </c>
      <c r="L80" s="423" t="s">
        <v>84</v>
      </c>
      <c r="M80" s="418" t="s">
        <v>42</v>
      </c>
      <c r="N80" s="407">
        <f>23/60</f>
        <v>0.38333333333333336</v>
      </c>
      <c r="O80" s="475" t="s">
        <v>770</v>
      </c>
      <c r="P80" s="469" t="s">
        <v>771</v>
      </c>
      <c r="Q80" s="476" t="s">
        <v>765</v>
      </c>
      <c r="R80" s="396"/>
      <c r="S80" s="425" t="s">
        <v>370</v>
      </c>
      <c r="T80" s="1420" t="s">
        <v>46</v>
      </c>
      <c r="U80" s="1420"/>
      <c r="V80" s="1420"/>
      <c r="W80" s="1420"/>
      <c r="X80" s="1420"/>
      <c r="Y80" s="1467"/>
    </row>
    <row r="81" spans="1:93" s="398" customFormat="1">
      <c r="A81" s="373"/>
      <c r="B81" s="1444"/>
      <c r="C81" s="472" t="s">
        <v>772</v>
      </c>
      <c r="D81" s="406"/>
      <c r="E81" s="473"/>
      <c r="F81" s="473"/>
      <c r="G81" s="473"/>
      <c r="H81" s="473"/>
      <c r="I81" s="437"/>
      <c r="J81" s="474"/>
      <c r="K81" s="11" t="s">
        <v>41</v>
      </c>
      <c r="L81" s="423" t="s">
        <v>84</v>
      </c>
      <c r="M81" s="418" t="s">
        <v>42</v>
      </c>
      <c r="N81" s="407">
        <f>17/60</f>
        <v>0.28333333333333333</v>
      </c>
      <c r="O81" s="475" t="s">
        <v>773</v>
      </c>
      <c r="P81" s="469" t="s">
        <v>774</v>
      </c>
      <c r="Q81" s="476" t="s">
        <v>765</v>
      </c>
      <c r="R81" s="396"/>
      <c r="S81" s="425" t="s">
        <v>370</v>
      </c>
      <c r="T81" s="1420" t="s">
        <v>46</v>
      </c>
      <c r="U81" s="1420"/>
      <c r="V81" s="1420"/>
      <c r="W81" s="1420"/>
      <c r="X81" s="1420"/>
      <c r="Y81" s="1467"/>
    </row>
    <row r="82" spans="1:93" s="398" customFormat="1">
      <c r="A82" s="373"/>
      <c r="B82" s="1444"/>
      <c r="C82" s="472" t="s">
        <v>775</v>
      </c>
      <c r="D82" s="406"/>
      <c r="E82" s="473"/>
      <c r="F82" s="473"/>
      <c r="G82" s="473"/>
      <c r="H82" s="473"/>
      <c r="I82" s="437"/>
      <c r="J82" s="474"/>
      <c r="K82" s="11" t="s">
        <v>41</v>
      </c>
      <c r="L82" s="423" t="s">
        <v>84</v>
      </c>
      <c r="M82" s="418" t="s">
        <v>42</v>
      </c>
      <c r="N82" s="407">
        <f>10/60</f>
        <v>0.16666666666666666</v>
      </c>
      <c r="O82" s="475" t="s">
        <v>776</v>
      </c>
      <c r="P82" s="469" t="s">
        <v>777</v>
      </c>
      <c r="Q82" s="476" t="s">
        <v>765</v>
      </c>
      <c r="R82" s="396"/>
      <c r="S82" s="425" t="s">
        <v>370</v>
      </c>
      <c r="T82" s="1420" t="s">
        <v>46</v>
      </c>
      <c r="U82" s="1420"/>
      <c r="V82" s="1420"/>
      <c r="W82" s="1420"/>
      <c r="X82" s="1420"/>
      <c r="Y82" s="1467"/>
    </row>
    <row r="83" spans="1:93" s="398" customFormat="1" ht="15.65" customHeight="1">
      <c r="A83" s="373"/>
      <c r="B83" s="1444"/>
      <c r="C83" s="472" t="s">
        <v>778</v>
      </c>
      <c r="D83" s="406"/>
      <c r="E83" s="473"/>
      <c r="F83" s="473"/>
      <c r="G83" s="473"/>
      <c r="H83" s="473"/>
      <c r="I83" s="437"/>
      <c r="J83" s="474"/>
      <c r="K83" s="11" t="s">
        <v>41</v>
      </c>
      <c r="L83" s="423" t="s">
        <v>84</v>
      </c>
      <c r="M83" s="418" t="s">
        <v>42</v>
      </c>
      <c r="N83" s="407">
        <f>13/60</f>
        <v>0.21666666666666667</v>
      </c>
      <c r="O83" s="475" t="s">
        <v>779</v>
      </c>
      <c r="P83" s="469" t="s">
        <v>780</v>
      </c>
      <c r="Q83" s="476" t="s">
        <v>765</v>
      </c>
      <c r="R83" s="396"/>
      <c r="S83" s="425" t="s">
        <v>370</v>
      </c>
      <c r="T83" s="1420" t="s">
        <v>46</v>
      </c>
      <c r="U83" s="1420"/>
      <c r="V83" s="1420"/>
      <c r="W83" s="1420"/>
      <c r="X83" s="1420"/>
      <c r="Y83" s="1467"/>
    </row>
    <row r="84" spans="1:93" s="398" customFormat="1" ht="20.75" customHeight="1">
      <c r="A84" s="373"/>
      <c r="B84" s="1444"/>
      <c r="C84" s="472" t="s">
        <v>781</v>
      </c>
      <c r="D84" s="406"/>
      <c r="E84" s="473"/>
      <c r="F84" s="473"/>
      <c r="G84" s="473"/>
      <c r="H84" s="473"/>
      <c r="I84" s="437"/>
      <c r="J84" s="474"/>
      <c r="K84" s="11" t="s">
        <v>41</v>
      </c>
      <c r="L84" s="423" t="s">
        <v>84</v>
      </c>
      <c r="M84" s="418" t="s">
        <v>42</v>
      </c>
      <c r="N84" s="407">
        <f>46/60</f>
        <v>0.76666666666666672</v>
      </c>
      <c r="O84" s="475" t="s">
        <v>782</v>
      </c>
      <c r="P84" s="469" t="s">
        <v>783</v>
      </c>
      <c r="Q84" s="476" t="s">
        <v>765</v>
      </c>
      <c r="R84" s="396"/>
      <c r="S84" s="425" t="s">
        <v>370</v>
      </c>
      <c r="T84" s="1420" t="s">
        <v>46</v>
      </c>
      <c r="U84" s="1420"/>
      <c r="V84" s="1420"/>
      <c r="W84" s="1420"/>
      <c r="X84" s="1420"/>
      <c r="Y84" s="1467"/>
    </row>
    <row r="85" spans="1:93" s="398" customFormat="1" ht="15" customHeight="1">
      <c r="A85" s="373"/>
      <c r="B85" s="1444"/>
      <c r="C85" s="472" t="s">
        <v>784</v>
      </c>
      <c r="D85" s="406"/>
      <c r="E85" s="473"/>
      <c r="F85" s="473"/>
      <c r="G85" s="473"/>
      <c r="H85" s="473"/>
      <c r="I85" s="437"/>
      <c r="J85" s="474"/>
      <c r="K85" s="11" t="s">
        <v>41</v>
      </c>
      <c r="L85" s="423" t="s">
        <v>84</v>
      </c>
      <c r="M85" s="418" t="s">
        <v>42</v>
      </c>
      <c r="N85" s="407">
        <f>13/60</f>
        <v>0.21666666666666667</v>
      </c>
      <c r="O85" s="475" t="s">
        <v>785</v>
      </c>
      <c r="P85" s="469" t="s">
        <v>786</v>
      </c>
      <c r="Q85" s="476" t="s">
        <v>765</v>
      </c>
      <c r="R85" s="396"/>
      <c r="S85" s="425" t="s">
        <v>370</v>
      </c>
      <c r="T85" s="1420" t="s">
        <v>46</v>
      </c>
      <c r="U85" s="1420"/>
      <c r="V85" s="1420"/>
      <c r="W85" s="1420"/>
      <c r="X85" s="1420"/>
      <c r="Y85" s="1467"/>
    </row>
    <row r="86" spans="1:93" s="398" customFormat="1" ht="19.25" customHeight="1">
      <c r="A86" s="373"/>
      <c r="B86" s="1444"/>
      <c r="C86" s="472" t="s">
        <v>787</v>
      </c>
      <c r="D86" s="406"/>
      <c r="E86" s="473"/>
      <c r="F86" s="473"/>
      <c r="G86" s="473"/>
      <c r="H86" s="473"/>
      <c r="I86" s="437"/>
      <c r="J86" s="474"/>
      <c r="K86" s="11" t="s">
        <v>41</v>
      </c>
      <c r="L86" s="423" t="s">
        <v>84</v>
      </c>
      <c r="M86" s="418" t="s">
        <v>42</v>
      </c>
      <c r="N86" s="407">
        <f>18/60</f>
        <v>0.3</v>
      </c>
      <c r="O86" s="475" t="s">
        <v>788</v>
      </c>
      <c r="P86" s="469" t="s">
        <v>789</v>
      </c>
      <c r="Q86" s="476" t="s">
        <v>765</v>
      </c>
      <c r="R86" s="396"/>
      <c r="S86" s="425" t="s">
        <v>370</v>
      </c>
      <c r="T86" s="1420" t="s">
        <v>46</v>
      </c>
      <c r="U86" s="1420"/>
      <c r="V86" s="1420"/>
      <c r="W86" s="1420"/>
      <c r="X86" s="1420"/>
      <c r="Y86" s="1467"/>
    </row>
    <row r="87" spans="1:93" s="398" customFormat="1" ht="17" customHeight="1">
      <c r="A87" s="373"/>
      <c r="B87" s="1444"/>
      <c r="C87" s="472" t="s">
        <v>790</v>
      </c>
      <c r="D87" s="406"/>
      <c r="E87" s="473"/>
      <c r="F87" s="473"/>
      <c r="G87" s="473"/>
      <c r="H87" s="473"/>
      <c r="I87" s="437"/>
      <c r="J87" s="474"/>
      <c r="K87" s="11" t="s">
        <v>41</v>
      </c>
      <c r="L87" s="423" t="s">
        <v>84</v>
      </c>
      <c r="M87" s="418" t="s">
        <v>42</v>
      </c>
      <c r="N87" s="407">
        <f>17/60</f>
        <v>0.28333333333333333</v>
      </c>
      <c r="O87" s="475" t="s">
        <v>791</v>
      </c>
      <c r="P87" s="469" t="s">
        <v>792</v>
      </c>
      <c r="Q87" s="476" t="s">
        <v>765</v>
      </c>
      <c r="R87" s="396"/>
      <c r="S87" s="425" t="s">
        <v>370</v>
      </c>
      <c r="T87" s="1420" t="s">
        <v>46</v>
      </c>
      <c r="U87" s="1420"/>
      <c r="V87" s="1420"/>
      <c r="W87" s="1420"/>
      <c r="X87" s="1420"/>
      <c r="Y87" s="1467"/>
    </row>
    <row r="88" spans="1:93" s="398" customFormat="1">
      <c r="A88" s="373"/>
      <c r="B88" s="1444"/>
      <c r="C88" s="472" t="s">
        <v>793</v>
      </c>
      <c r="D88" s="406"/>
      <c r="E88" s="473"/>
      <c r="F88" s="473"/>
      <c r="G88" s="473"/>
      <c r="H88" s="473"/>
      <c r="I88" s="437"/>
      <c r="J88" s="474"/>
      <c r="K88" s="11" t="s">
        <v>41</v>
      </c>
      <c r="L88" s="423" t="s">
        <v>84</v>
      </c>
      <c r="M88" s="418" t="s">
        <v>42</v>
      </c>
      <c r="N88" s="407">
        <f>11/60</f>
        <v>0.18333333333333332</v>
      </c>
      <c r="O88" s="475" t="s">
        <v>794</v>
      </c>
      <c r="P88" s="469" t="s">
        <v>795</v>
      </c>
      <c r="Q88" s="476" t="s">
        <v>765</v>
      </c>
      <c r="R88" s="396"/>
      <c r="S88" s="425" t="s">
        <v>370</v>
      </c>
      <c r="T88" s="1420"/>
      <c r="U88" s="1420"/>
      <c r="V88" s="1420"/>
      <c r="W88" s="1420"/>
      <c r="X88" s="1420"/>
      <c r="Y88" s="1468"/>
    </row>
    <row r="89" spans="1:93" s="398" customFormat="1" ht="31">
      <c r="A89" s="373" t="s">
        <v>58</v>
      </c>
      <c r="B89" s="1444"/>
      <c r="C89" s="470" t="s">
        <v>796</v>
      </c>
      <c r="D89" s="406" t="s">
        <v>797</v>
      </c>
      <c r="E89" s="473"/>
      <c r="F89" s="473"/>
      <c r="G89" s="473"/>
      <c r="H89" s="473"/>
      <c r="I89" s="437"/>
      <c r="J89" s="471" t="s">
        <v>757</v>
      </c>
      <c r="K89" s="11" t="s">
        <v>41</v>
      </c>
      <c r="L89" s="423" t="s">
        <v>92</v>
      </c>
      <c r="M89" s="418" t="s">
        <v>42</v>
      </c>
      <c r="N89" s="407" t="s">
        <v>758</v>
      </c>
      <c r="O89" s="475" t="s">
        <v>798</v>
      </c>
      <c r="P89" s="469"/>
      <c r="Q89" s="477" t="s">
        <v>563</v>
      </c>
      <c r="R89" s="396"/>
      <c r="S89" s="425" t="s">
        <v>370</v>
      </c>
      <c r="T89" s="1420" t="s">
        <v>46</v>
      </c>
      <c r="U89" s="1420"/>
      <c r="V89" s="1420"/>
      <c r="W89" s="1420"/>
      <c r="X89" s="1420"/>
      <c r="Y89" s="415" t="s">
        <v>799</v>
      </c>
    </row>
    <row r="90" spans="1:93" s="398" customFormat="1">
      <c r="A90" s="373"/>
      <c r="B90" s="1444"/>
      <c r="C90" s="472" t="s">
        <v>800</v>
      </c>
      <c r="D90" s="406"/>
      <c r="E90" s="473"/>
      <c r="F90" s="473"/>
      <c r="G90" s="473"/>
      <c r="H90" s="473"/>
      <c r="I90" s="415"/>
      <c r="J90" s="474"/>
      <c r="K90" s="11" t="s">
        <v>41</v>
      </c>
      <c r="L90" s="423" t="s">
        <v>92</v>
      </c>
      <c r="M90" s="418" t="s">
        <v>42</v>
      </c>
      <c r="N90" s="407">
        <f>30/60</f>
        <v>0.5</v>
      </c>
      <c r="O90" s="475" t="s">
        <v>801</v>
      </c>
      <c r="P90" s="469" t="s">
        <v>802</v>
      </c>
      <c r="Q90" s="476" t="s">
        <v>765</v>
      </c>
      <c r="R90" s="396"/>
      <c r="S90" s="425" t="s">
        <v>370</v>
      </c>
      <c r="T90" s="1420" t="s">
        <v>46</v>
      </c>
      <c r="U90" s="1420"/>
      <c r="V90" s="1420"/>
      <c r="W90" s="1420"/>
      <c r="X90" s="1420"/>
      <c r="Y90" s="415"/>
    </row>
    <row r="91" spans="1:93" s="398" customFormat="1">
      <c r="A91" s="373"/>
      <c r="B91" s="1445"/>
      <c r="C91" s="472" t="s">
        <v>803</v>
      </c>
      <c r="D91" s="406"/>
      <c r="E91" s="473"/>
      <c r="F91" s="473"/>
      <c r="G91" s="473"/>
      <c r="H91" s="473"/>
      <c r="I91" s="415"/>
      <c r="J91" s="474"/>
      <c r="K91" s="11" t="s">
        <v>41</v>
      </c>
      <c r="L91" s="423" t="s">
        <v>92</v>
      </c>
      <c r="M91" s="418" t="s">
        <v>42</v>
      </c>
      <c r="N91" s="407">
        <f t="shared" ref="N91" si="0">30/60</f>
        <v>0.5</v>
      </c>
      <c r="O91" s="475" t="s">
        <v>804</v>
      </c>
      <c r="P91" s="469" t="s">
        <v>805</v>
      </c>
      <c r="Q91" s="476" t="s">
        <v>765</v>
      </c>
      <c r="R91" s="396"/>
      <c r="S91" s="425" t="s">
        <v>370</v>
      </c>
      <c r="T91" s="1420" t="s">
        <v>46</v>
      </c>
      <c r="U91" s="1420"/>
      <c r="V91" s="1420"/>
      <c r="W91" s="1420"/>
      <c r="X91" s="1420"/>
      <c r="Y91" s="415"/>
    </row>
    <row r="92" spans="1:93" s="398" customFormat="1">
      <c r="A92" s="386"/>
      <c r="B92" s="1454" t="s">
        <v>806</v>
      </c>
      <c r="C92" s="1463" t="s">
        <v>807</v>
      </c>
      <c r="D92" s="406" t="s">
        <v>43</v>
      </c>
      <c r="E92" s="415" t="s">
        <v>560</v>
      </c>
      <c r="F92" s="415" t="s">
        <v>560</v>
      </c>
      <c r="G92" s="415" t="s">
        <v>560</v>
      </c>
      <c r="H92" s="416" t="s">
        <v>560</v>
      </c>
      <c r="I92" s="415"/>
      <c r="J92" s="417"/>
      <c r="K92" s="11" t="s">
        <v>41</v>
      </c>
      <c r="L92" s="406" t="s">
        <v>365</v>
      </c>
      <c r="M92" s="418" t="s">
        <v>42</v>
      </c>
      <c r="N92" s="407">
        <v>1.8</v>
      </c>
      <c r="O92" s="408" t="s">
        <v>808</v>
      </c>
      <c r="P92" s="339" t="s">
        <v>809</v>
      </c>
      <c r="Q92" s="396" t="s">
        <v>563</v>
      </c>
      <c r="R92" s="396"/>
      <c r="S92" s="425" t="s">
        <v>370</v>
      </c>
      <c r="T92" s="1420" t="s">
        <v>46</v>
      </c>
      <c r="U92" s="1420"/>
      <c r="V92" s="1420"/>
      <c r="W92" s="1420"/>
      <c r="X92" s="1420"/>
      <c r="Y92" s="415"/>
      <c r="AA92" s="411"/>
      <c r="AB92" s="411"/>
      <c r="AC92" s="411"/>
      <c r="AD92" s="411"/>
      <c r="AE92" s="411"/>
      <c r="AF92" s="411"/>
      <c r="AG92" s="411"/>
      <c r="AH92" s="411"/>
      <c r="AI92" s="411"/>
      <c r="AJ92" s="411"/>
      <c r="AK92" s="411"/>
      <c r="AL92" s="411"/>
      <c r="AM92" s="411"/>
      <c r="AN92" s="411"/>
      <c r="AO92" s="411"/>
      <c r="AP92" s="411"/>
      <c r="AQ92" s="411"/>
      <c r="AR92" s="411"/>
      <c r="AS92" s="411"/>
      <c r="AT92" s="411"/>
      <c r="AU92" s="411"/>
      <c r="AV92" s="411"/>
      <c r="AW92" s="411"/>
      <c r="AX92" s="411"/>
      <c r="AY92" s="411"/>
      <c r="AZ92" s="411"/>
      <c r="BA92" s="411"/>
      <c r="BB92" s="411"/>
      <c r="BC92" s="411"/>
      <c r="BD92" s="411"/>
      <c r="BE92" s="411"/>
      <c r="BF92" s="411"/>
      <c r="BG92" s="411"/>
      <c r="BH92" s="411"/>
      <c r="BI92" s="411"/>
      <c r="BJ92" s="411"/>
      <c r="BK92" s="411"/>
      <c r="BL92" s="411"/>
      <c r="BM92" s="411"/>
      <c r="BN92" s="411"/>
      <c r="BO92" s="411"/>
      <c r="BP92" s="411"/>
      <c r="BQ92" s="411"/>
      <c r="BR92" s="411"/>
      <c r="BS92" s="411"/>
      <c r="BT92" s="411"/>
      <c r="BU92" s="411"/>
      <c r="BV92" s="411"/>
      <c r="BW92" s="411"/>
      <c r="BX92" s="411"/>
      <c r="BY92" s="411"/>
      <c r="BZ92" s="411"/>
      <c r="CA92" s="411"/>
      <c r="CB92" s="411"/>
      <c r="CC92" s="411"/>
      <c r="CD92" s="411"/>
      <c r="CE92" s="411"/>
      <c r="CF92" s="411"/>
      <c r="CG92" s="411"/>
      <c r="CH92" s="411"/>
      <c r="CI92" s="411"/>
      <c r="CJ92" s="411"/>
      <c r="CK92" s="411"/>
      <c r="CL92" s="411"/>
      <c r="CM92" s="411"/>
      <c r="CN92" s="411"/>
      <c r="CO92" s="411"/>
    </row>
    <row r="93" spans="1:93" s="398" customFormat="1">
      <c r="A93" s="386"/>
      <c r="B93" s="1454"/>
      <c r="C93" s="1463"/>
      <c r="D93" s="406" t="s">
        <v>578</v>
      </c>
      <c r="E93" s="415"/>
      <c r="F93" s="415" t="s">
        <v>560</v>
      </c>
      <c r="G93" s="415" t="s">
        <v>560</v>
      </c>
      <c r="H93" s="416" t="s">
        <v>560</v>
      </c>
      <c r="I93" s="415"/>
      <c r="J93" s="417"/>
      <c r="K93" s="11" t="s">
        <v>41</v>
      </c>
      <c r="L93" s="406" t="s">
        <v>365</v>
      </c>
      <c r="M93" s="418" t="s">
        <v>42</v>
      </c>
      <c r="N93" s="407">
        <v>3</v>
      </c>
      <c r="O93" s="429" t="s">
        <v>579</v>
      </c>
      <c r="P93" s="429"/>
      <c r="Q93" s="1235" t="s">
        <v>580</v>
      </c>
      <c r="R93" s="396"/>
      <c r="S93" s="392" t="s">
        <v>581</v>
      </c>
      <c r="T93" s="420"/>
      <c r="U93" s="420"/>
      <c r="V93" s="420"/>
      <c r="W93" s="420"/>
      <c r="X93" s="420"/>
      <c r="Y93" s="415"/>
      <c r="AA93" s="411"/>
      <c r="AB93" s="411"/>
      <c r="AC93" s="411"/>
      <c r="AD93" s="411"/>
      <c r="AE93" s="411"/>
      <c r="AF93" s="411"/>
      <c r="AG93" s="411"/>
      <c r="AH93" s="411"/>
      <c r="AI93" s="411"/>
      <c r="AJ93" s="411"/>
      <c r="AK93" s="411"/>
      <c r="AL93" s="411"/>
      <c r="AM93" s="411"/>
      <c r="AN93" s="411"/>
      <c r="AO93" s="411"/>
      <c r="AP93" s="411"/>
      <c r="AQ93" s="411"/>
      <c r="AR93" s="411"/>
      <c r="AS93" s="411"/>
      <c r="AT93" s="411"/>
      <c r="AU93" s="411"/>
      <c r="AV93" s="411"/>
      <c r="AW93" s="411"/>
      <c r="AX93" s="411"/>
      <c r="AY93" s="411"/>
      <c r="AZ93" s="411"/>
      <c r="BA93" s="411"/>
      <c r="BB93" s="411"/>
      <c r="BC93" s="411"/>
      <c r="BD93" s="411"/>
      <c r="BE93" s="411"/>
      <c r="BF93" s="411"/>
      <c r="BG93" s="411"/>
      <c r="BH93" s="411"/>
      <c r="BI93" s="411"/>
      <c r="BJ93" s="411"/>
      <c r="BK93" s="411"/>
      <c r="BL93" s="411"/>
      <c r="BM93" s="411"/>
      <c r="BN93" s="411"/>
      <c r="BO93" s="411"/>
      <c r="BP93" s="411"/>
      <c r="BQ93" s="411"/>
      <c r="BR93" s="411"/>
      <c r="BS93" s="411"/>
      <c r="BT93" s="411"/>
      <c r="BU93" s="411"/>
      <c r="BV93" s="411"/>
      <c r="BW93" s="411"/>
      <c r="BX93" s="411"/>
      <c r="BY93" s="411"/>
      <c r="BZ93" s="411"/>
      <c r="CA93" s="411"/>
      <c r="CB93" s="411"/>
      <c r="CC93" s="411"/>
      <c r="CD93" s="411"/>
      <c r="CE93" s="411"/>
      <c r="CF93" s="411"/>
      <c r="CG93" s="411"/>
      <c r="CH93" s="411"/>
      <c r="CI93" s="411"/>
      <c r="CJ93" s="411"/>
      <c r="CK93" s="411"/>
      <c r="CL93" s="411"/>
      <c r="CM93" s="411"/>
      <c r="CN93" s="411"/>
      <c r="CO93" s="411"/>
    </row>
    <row r="94" spans="1:93" s="398" customFormat="1">
      <c r="A94" s="1434"/>
      <c r="B94" s="1443" t="s">
        <v>810</v>
      </c>
      <c r="C94" s="1435" t="s">
        <v>811</v>
      </c>
      <c r="D94" s="427" t="s">
        <v>43</v>
      </c>
      <c r="E94" s="415" t="s">
        <v>560</v>
      </c>
      <c r="F94" s="415" t="s">
        <v>560</v>
      </c>
      <c r="G94" s="415" t="s">
        <v>560</v>
      </c>
      <c r="H94" s="416" t="s">
        <v>560</v>
      </c>
      <c r="I94" s="415"/>
      <c r="J94" s="417"/>
      <c r="K94" s="11" t="s">
        <v>41</v>
      </c>
      <c r="L94" s="423" t="s">
        <v>84</v>
      </c>
      <c r="M94" s="418" t="s">
        <v>42</v>
      </c>
      <c r="N94" s="407">
        <v>0.8</v>
      </c>
      <c r="O94" s="408" t="s">
        <v>812</v>
      </c>
      <c r="P94" s="339" t="s">
        <v>813</v>
      </c>
      <c r="Q94" s="396" t="s">
        <v>563</v>
      </c>
      <c r="R94" s="396"/>
      <c r="S94" s="429" t="s">
        <v>370</v>
      </c>
      <c r="T94" s="1420" t="s">
        <v>46</v>
      </c>
      <c r="U94" s="1420"/>
      <c r="V94" s="1420"/>
      <c r="W94" s="1420"/>
      <c r="X94" s="1420"/>
      <c r="Y94" s="415"/>
      <c r="AA94" s="411"/>
      <c r="AB94" s="411"/>
      <c r="AC94" s="411"/>
      <c r="AD94" s="411"/>
      <c r="AE94" s="411"/>
      <c r="AF94" s="411"/>
      <c r="AG94" s="411"/>
      <c r="AH94" s="411"/>
      <c r="AI94" s="411"/>
      <c r="AJ94" s="411"/>
      <c r="AK94" s="411"/>
      <c r="AL94" s="411"/>
      <c r="AM94" s="411"/>
      <c r="AN94" s="411"/>
      <c r="AO94" s="411"/>
      <c r="AP94" s="411"/>
      <c r="AQ94" s="411"/>
      <c r="AR94" s="411"/>
      <c r="AS94" s="411"/>
      <c r="AT94" s="411"/>
      <c r="AU94" s="411"/>
      <c r="AV94" s="411"/>
      <c r="AW94" s="411"/>
      <c r="AX94" s="411"/>
      <c r="AY94" s="411"/>
      <c r="AZ94" s="411"/>
      <c r="BA94" s="411"/>
      <c r="BB94" s="411"/>
      <c r="BC94" s="411"/>
      <c r="BD94" s="411"/>
      <c r="BE94" s="411"/>
      <c r="BF94" s="411"/>
      <c r="BG94" s="411"/>
      <c r="BH94" s="411"/>
      <c r="BI94" s="411"/>
      <c r="BJ94" s="411"/>
      <c r="BK94" s="411"/>
      <c r="BL94" s="411"/>
      <c r="BM94" s="411"/>
      <c r="BN94" s="411"/>
      <c r="BO94" s="411"/>
      <c r="BP94" s="411"/>
      <c r="BQ94" s="411"/>
      <c r="BR94" s="411"/>
      <c r="BS94" s="411"/>
      <c r="BT94" s="411"/>
      <c r="BU94" s="411"/>
      <c r="BV94" s="411"/>
      <c r="BW94" s="411"/>
      <c r="BX94" s="411"/>
      <c r="BY94" s="411"/>
      <c r="BZ94" s="411"/>
      <c r="CA94" s="411"/>
      <c r="CB94" s="411"/>
      <c r="CC94" s="411"/>
      <c r="CD94" s="411"/>
      <c r="CE94" s="411"/>
      <c r="CF94" s="411"/>
      <c r="CG94" s="411"/>
      <c r="CH94" s="411"/>
      <c r="CI94" s="411"/>
      <c r="CJ94" s="411"/>
      <c r="CK94" s="411"/>
      <c r="CL94" s="411"/>
      <c r="CM94" s="411"/>
      <c r="CN94" s="411"/>
      <c r="CO94" s="411"/>
    </row>
    <row r="95" spans="1:93" s="398" customFormat="1">
      <c r="A95" s="1434"/>
      <c r="B95" s="1464"/>
      <c r="C95" s="1465"/>
      <c r="D95" s="406" t="s">
        <v>578</v>
      </c>
      <c r="E95" s="478"/>
      <c r="F95" s="415" t="s">
        <v>560</v>
      </c>
      <c r="G95" s="415" t="s">
        <v>560</v>
      </c>
      <c r="H95" s="415" t="s">
        <v>560</v>
      </c>
      <c r="I95" s="478"/>
      <c r="J95" s="417"/>
      <c r="K95" s="11" t="s">
        <v>41</v>
      </c>
      <c r="L95" s="479" t="s">
        <v>84</v>
      </c>
      <c r="M95" s="480" t="s">
        <v>622</v>
      </c>
      <c r="N95" s="456">
        <v>3</v>
      </c>
      <c r="O95" s="481" t="s">
        <v>814</v>
      </c>
      <c r="P95" s="481"/>
      <c r="Q95" s="1235" t="s">
        <v>580</v>
      </c>
      <c r="R95" s="396"/>
      <c r="S95" s="392" t="s">
        <v>581</v>
      </c>
      <c r="T95" s="420"/>
      <c r="U95" s="420"/>
      <c r="V95" s="420"/>
      <c r="W95" s="420"/>
      <c r="X95" s="420"/>
      <c r="Y95" s="415"/>
      <c r="AA95" s="411"/>
      <c r="AB95" s="411"/>
      <c r="AC95" s="411"/>
      <c r="AD95" s="411"/>
      <c r="AE95" s="411"/>
      <c r="AF95" s="411"/>
      <c r="AG95" s="411"/>
      <c r="AH95" s="411"/>
      <c r="AI95" s="411"/>
      <c r="AJ95" s="411"/>
      <c r="AK95" s="411"/>
      <c r="AL95" s="411"/>
      <c r="AM95" s="411"/>
      <c r="AN95" s="411"/>
      <c r="AO95" s="411"/>
      <c r="AP95" s="411"/>
      <c r="AQ95" s="411"/>
      <c r="AR95" s="411"/>
      <c r="AS95" s="411"/>
      <c r="AT95" s="411"/>
      <c r="AU95" s="411"/>
      <c r="AV95" s="411"/>
      <c r="AW95" s="411"/>
      <c r="AX95" s="411"/>
      <c r="AY95" s="411"/>
      <c r="AZ95" s="411"/>
      <c r="BA95" s="411"/>
      <c r="BB95" s="411"/>
      <c r="BC95" s="411"/>
      <c r="BD95" s="411"/>
      <c r="BE95" s="411"/>
      <c r="BF95" s="411"/>
      <c r="BG95" s="411"/>
      <c r="BH95" s="411"/>
      <c r="BI95" s="411"/>
      <c r="BJ95" s="411"/>
      <c r="BK95" s="411"/>
      <c r="BL95" s="411"/>
      <c r="BM95" s="411"/>
      <c r="BN95" s="411"/>
      <c r="BO95" s="411"/>
      <c r="BP95" s="411"/>
      <c r="BQ95" s="411"/>
      <c r="BR95" s="411"/>
      <c r="BS95" s="411"/>
      <c r="BT95" s="411"/>
      <c r="BU95" s="411"/>
      <c r="BV95" s="411"/>
      <c r="BW95" s="411"/>
      <c r="BX95" s="411"/>
      <c r="BY95" s="411"/>
      <c r="BZ95" s="411"/>
      <c r="CA95" s="411"/>
      <c r="CB95" s="411"/>
      <c r="CC95" s="411"/>
      <c r="CD95" s="411"/>
      <c r="CE95" s="411"/>
      <c r="CF95" s="411"/>
      <c r="CG95" s="411"/>
      <c r="CH95" s="411"/>
      <c r="CI95" s="411"/>
      <c r="CJ95" s="411"/>
      <c r="CK95" s="411"/>
      <c r="CL95" s="411"/>
      <c r="CM95" s="411"/>
      <c r="CN95" s="411"/>
      <c r="CO95" s="411"/>
    </row>
    <row r="96" spans="1:93" s="398" customFormat="1" ht="31">
      <c r="A96" s="373"/>
      <c r="B96" s="482" t="s">
        <v>815</v>
      </c>
      <c r="C96" s="483" t="s">
        <v>816</v>
      </c>
      <c r="D96" s="484" t="s">
        <v>751</v>
      </c>
      <c r="E96" s="485"/>
      <c r="F96" s="485" t="s">
        <v>560</v>
      </c>
      <c r="G96" s="485" t="s">
        <v>560</v>
      </c>
      <c r="H96" s="485" t="s">
        <v>560</v>
      </c>
      <c r="I96" s="485"/>
      <c r="J96" s="417"/>
      <c r="K96" s="14" t="s">
        <v>41</v>
      </c>
      <c r="L96" s="486" t="s">
        <v>817</v>
      </c>
      <c r="M96" s="487" t="s">
        <v>42</v>
      </c>
      <c r="N96" s="488">
        <f>90/60</f>
        <v>1.5</v>
      </c>
      <c r="O96" s="489" t="s">
        <v>818</v>
      </c>
      <c r="P96" s="490" t="s">
        <v>819</v>
      </c>
      <c r="Q96" s="396" t="s">
        <v>563</v>
      </c>
      <c r="R96" s="396"/>
      <c r="S96" s="465" t="s">
        <v>370</v>
      </c>
      <c r="T96" s="1420" t="s">
        <v>46</v>
      </c>
      <c r="U96" s="1420"/>
      <c r="V96" s="1420"/>
      <c r="W96" s="1420"/>
      <c r="X96" s="1420"/>
      <c r="Y96" s="409"/>
      <c r="AA96" s="411"/>
      <c r="AB96" s="411"/>
      <c r="AC96" s="411"/>
      <c r="AD96" s="411"/>
      <c r="AE96" s="411"/>
      <c r="AF96" s="411"/>
      <c r="AG96" s="411"/>
      <c r="AH96" s="411"/>
      <c r="AI96" s="411"/>
      <c r="AJ96" s="411"/>
      <c r="AK96" s="411"/>
      <c r="AL96" s="411"/>
      <c r="AM96" s="411"/>
      <c r="AN96" s="411"/>
      <c r="AO96" s="411"/>
      <c r="AP96" s="411"/>
      <c r="AQ96" s="411"/>
      <c r="AR96" s="411"/>
      <c r="AS96" s="411"/>
      <c r="AT96" s="411"/>
      <c r="AU96" s="411"/>
      <c r="AV96" s="411"/>
      <c r="AW96" s="411"/>
      <c r="AX96" s="411"/>
      <c r="AY96" s="411"/>
      <c r="AZ96" s="411"/>
      <c r="BA96" s="411"/>
      <c r="BB96" s="411"/>
      <c r="BC96" s="411"/>
      <c r="BD96" s="411"/>
      <c r="BE96" s="411"/>
      <c r="BF96" s="411"/>
      <c r="BG96" s="411"/>
      <c r="BH96" s="411"/>
      <c r="BI96" s="411"/>
      <c r="BJ96" s="411"/>
      <c r="BK96" s="411"/>
      <c r="BL96" s="411"/>
      <c r="BM96" s="411"/>
      <c r="BN96" s="411"/>
      <c r="BO96" s="411"/>
      <c r="BP96" s="411"/>
      <c r="BQ96" s="411"/>
      <c r="BR96" s="411"/>
      <c r="BS96" s="411"/>
      <c r="BT96" s="411"/>
      <c r="BU96" s="411"/>
      <c r="BV96" s="411"/>
      <c r="BW96" s="411"/>
      <c r="BX96" s="411"/>
      <c r="BY96" s="411"/>
      <c r="BZ96" s="411"/>
      <c r="CA96" s="411"/>
      <c r="CB96" s="411"/>
      <c r="CC96" s="411"/>
      <c r="CD96" s="411"/>
      <c r="CE96" s="411"/>
      <c r="CF96" s="411"/>
      <c r="CG96" s="411"/>
      <c r="CH96" s="411"/>
      <c r="CI96" s="411"/>
      <c r="CJ96" s="411"/>
      <c r="CK96" s="411"/>
      <c r="CL96" s="411"/>
      <c r="CM96" s="411"/>
      <c r="CN96" s="411"/>
      <c r="CO96" s="411"/>
    </row>
    <row r="97" spans="1:93" s="398" customFormat="1">
      <c r="A97" s="1434" t="s">
        <v>64</v>
      </c>
      <c r="B97" s="1455" t="s">
        <v>820</v>
      </c>
      <c r="C97" s="1456" t="s">
        <v>821</v>
      </c>
      <c r="D97" s="1459" t="s">
        <v>43</v>
      </c>
      <c r="E97" s="1460" t="s">
        <v>560</v>
      </c>
      <c r="F97" s="1460" t="s">
        <v>560</v>
      </c>
      <c r="G97" s="1460" t="s">
        <v>560</v>
      </c>
      <c r="H97" s="1462" t="s">
        <v>560</v>
      </c>
      <c r="I97" s="491"/>
      <c r="J97" s="417"/>
      <c r="K97" s="12" t="s">
        <v>41</v>
      </c>
      <c r="L97" s="391" t="s">
        <v>632</v>
      </c>
      <c r="M97" s="392" t="s">
        <v>42</v>
      </c>
      <c r="N97" s="393">
        <v>2.5</v>
      </c>
      <c r="O97" s="394" t="s">
        <v>822</v>
      </c>
      <c r="P97" s="395" t="s">
        <v>823</v>
      </c>
      <c r="Q97" s="396" t="s">
        <v>563</v>
      </c>
      <c r="R97" s="396"/>
      <c r="S97" s="339" t="s">
        <v>370</v>
      </c>
      <c r="T97" s="1420" t="s">
        <v>46</v>
      </c>
      <c r="U97" s="1420"/>
      <c r="V97" s="1420"/>
      <c r="W97" s="1420"/>
      <c r="X97" s="1420"/>
      <c r="Y97" s="415"/>
      <c r="AA97" s="411"/>
      <c r="AB97" s="411"/>
      <c r="AC97" s="411"/>
      <c r="AD97" s="411"/>
      <c r="AE97" s="411"/>
      <c r="AF97" s="411"/>
      <c r="AG97" s="411"/>
      <c r="AH97" s="411"/>
      <c r="AI97" s="411"/>
      <c r="AJ97" s="411"/>
      <c r="AK97" s="411"/>
      <c r="AL97" s="411"/>
      <c r="AM97" s="411"/>
      <c r="AN97" s="411"/>
      <c r="AO97" s="411"/>
      <c r="AP97" s="411"/>
      <c r="AQ97" s="411"/>
      <c r="AR97" s="411"/>
      <c r="AS97" s="411"/>
      <c r="AT97" s="411"/>
      <c r="AU97" s="411"/>
      <c r="AV97" s="411"/>
      <c r="AW97" s="411"/>
      <c r="AX97" s="411"/>
      <c r="AY97" s="411"/>
      <c r="AZ97" s="411"/>
      <c r="BA97" s="411"/>
      <c r="BB97" s="411"/>
      <c r="BC97" s="411"/>
      <c r="BD97" s="411"/>
      <c r="BE97" s="411"/>
      <c r="BF97" s="411"/>
      <c r="BG97" s="411"/>
      <c r="BH97" s="411"/>
      <c r="BI97" s="411"/>
      <c r="BJ97" s="411"/>
      <c r="BK97" s="411"/>
      <c r="BL97" s="411"/>
      <c r="BM97" s="411"/>
      <c r="BN97" s="411"/>
      <c r="BO97" s="411"/>
      <c r="BP97" s="411"/>
      <c r="BQ97" s="411"/>
      <c r="BR97" s="411"/>
      <c r="BS97" s="411"/>
      <c r="BT97" s="411"/>
      <c r="BU97" s="411"/>
      <c r="BV97" s="411"/>
      <c r="BW97" s="411"/>
      <c r="BX97" s="411"/>
      <c r="BY97" s="411"/>
      <c r="BZ97" s="411"/>
      <c r="CA97" s="411"/>
      <c r="CB97" s="411"/>
      <c r="CC97" s="411"/>
      <c r="CD97" s="411"/>
      <c r="CE97" s="411"/>
      <c r="CF97" s="411"/>
      <c r="CG97" s="411"/>
      <c r="CH97" s="411"/>
      <c r="CI97" s="411"/>
      <c r="CJ97" s="411"/>
      <c r="CK97" s="411"/>
      <c r="CL97" s="411"/>
      <c r="CM97" s="411"/>
      <c r="CN97" s="411"/>
      <c r="CO97" s="411"/>
    </row>
    <row r="98" spans="1:93" s="398" customFormat="1">
      <c r="A98" s="1434"/>
      <c r="B98" s="1444"/>
      <c r="C98" s="1457"/>
      <c r="D98" s="1438"/>
      <c r="E98" s="1461"/>
      <c r="F98" s="1461"/>
      <c r="G98" s="1461"/>
      <c r="H98" s="1453"/>
      <c r="I98" s="491"/>
      <c r="J98" s="417"/>
      <c r="K98" s="15" t="s">
        <v>41</v>
      </c>
      <c r="L98" s="414" t="s">
        <v>590</v>
      </c>
      <c r="M98" s="1256">
        <v>44865</v>
      </c>
      <c r="N98" s="1246">
        <v>2.2999999999999998</v>
      </c>
      <c r="O98" s="407" t="s">
        <v>37</v>
      </c>
      <c r="P98" s="363"/>
      <c r="Q98" s="396"/>
      <c r="R98" s="396"/>
      <c r="S98" s="392" t="s">
        <v>370</v>
      </c>
      <c r="T98" s="1422" t="s">
        <v>46</v>
      </c>
      <c r="U98" s="1422"/>
      <c r="V98" s="1422"/>
      <c r="W98" s="1422"/>
      <c r="X98" s="1422"/>
      <c r="Y98" s="415"/>
      <c r="AA98" s="411"/>
      <c r="AB98" s="411"/>
      <c r="AC98" s="411"/>
      <c r="AD98" s="411"/>
      <c r="AE98" s="411"/>
      <c r="AF98" s="411"/>
      <c r="AG98" s="411"/>
      <c r="AH98" s="411"/>
      <c r="AI98" s="411"/>
      <c r="AJ98" s="411"/>
      <c r="AK98" s="411"/>
      <c r="AL98" s="411"/>
      <c r="AM98" s="411"/>
      <c r="AN98" s="411"/>
      <c r="AO98" s="411"/>
      <c r="AP98" s="411"/>
      <c r="AQ98" s="411"/>
      <c r="AR98" s="411"/>
      <c r="AS98" s="411"/>
      <c r="AT98" s="411"/>
      <c r="AU98" s="411"/>
      <c r="AV98" s="411"/>
      <c r="AW98" s="411"/>
      <c r="AX98" s="411"/>
      <c r="AY98" s="411"/>
      <c r="AZ98" s="411"/>
      <c r="BA98" s="411"/>
      <c r="BB98" s="411"/>
      <c r="BC98" s="411"/>
      <c r="BD98" s="411"/>
      <c r="BE98" s="411"/>
      <c r="BF98" s="411"/>
      <c r="BG98" s="411"/>
      <c r="BH98" s="411"/>
      <c r="BI98" s="411"/>
      <c r="BJ98" s="411"/>
      <c r="BK98" s="411"/>
      <c r="BL98" s="411"/>
      <c r="BM98" s="411"/>
      <c r="BN98" s="411"/>
      <c r="BO98" s="411"/>
      <c r="BP98" s="411"/>
      <c r="BQ98" s="411"/>
      <c r="BR98" s="411"/>
      <c r="BS98" s="411"/>
      <c r="BT98" s="411"/>
      <c r="BU98" s="411"/>
      <c r="BV98" s="411"/>
      <c r="BW98" s="411"/>
      <c r="BX98" s="411"/>
      <c r="BY98" s="411"/>
      <c r="BZ98" s="411"/>
      <c r="CA98" s="411"/>
      <c r="CB98" s="411"/>
      <c r="CC98" s="411"/>
      <c r="CD98" s="411"/>
      <c r="CE98" s="411"/>
      <c r="CF98" s="411"/>
      <c r="CG98" s="411"/>
      <c r="CH98" s="411"/>
      <c r="CI98" s="411"/>
      <c r="CJ98" s="411"/>
      <c r="CK98" s="411"/>
      <c r="CL98" s="411"/>
      <c r="CM98" s="411"/>
      <c r="CN98" s="411"/>
      <c r="CO98" s="411"/>
    </row>
    <row r="99" spans="1:93" s="398" customFormat="1">
      <c r="A99" s="1434"/>
      <c r="B99" s="1444"/>
      <c r="C99" s="1457"/>
      <c r="D99" s="1437" t="s">
        <v>578</v>
      </c>
      <c r="E99" s="1424"/>
      <c r="F99" s="1424" t="s">
        <v>560</v>
      </c>
      <c r="G99" s="1424" t="s">
        <v>560</v>
      </c>
      <c r="H99" s="1452" t="s">
        <v>560</v>
      </c>
      <c r="I99" s="415"/>
      <c r="J99" s="417"/>
      <c r="K99" s="11" t="s">
        <v>41</v>
      </c>
      <c r="L99" s="406" t="s">
        <v>632</v>
      </c>
      <c r="M99" s="418" t="s">
        <v>42</v>
      </c>
      <c r="N99" s="407">
        <v>3</v>
      </c>
      <c r="O99" s="429" t="s">
        <v>579</v>
      </c>
      <c r="P99" s="429"/>
      <c r="Q99" s="1235" t="s">
        <v>580</v>
      </c>
      <c r="R99" s="396"/>
      <c r="S99" s="392" t="s">
        <v>581</v>
      </c>
      <c r="T99" s="420"/>
      <c r="U99" s="420"/>
      <c r="V99" s="420"/>
      <c r="W99" s="420"/>
      <c r="X99" s="420"/>
      <c r="Y99" s="415"/>
      <c r="AA99" s="411"/>
      <c r="AB99" s="411"/>
      <c r="AC99" s="411"/>
      <c r="AD99" s="411"/>
      <c r="AE99" s="411"/>
      <c r="AF99" s="411"/>
      <c r="AG99" s="411"/>
      <c r="AH99" s="411"/>
      <c r="AI99" s="411"/>
      <c r="AJ99" s="411"/>
      <c r="AK99" s="411"/>
      <c r="AL99" s="411"/>
      <c r="AM99" s="411"/>
      <c r="AN99" s="411"/>
      <c r="AO99" s="411"/>
      <c r="AP99" s="411"/>
      <c r="AQ99" s="411"/>
      <c r="AR99" s="411"/>
      <c r="AS99" s="411"/>
      <c r="AT99" s="411"/>
      <c r="AU99" s="411"/>
      <c r="AV99" s="411"/>
      <c r="AW99" s="411"/>
      <c r="AX99" s="411"/>
      <c r="AY99" s="411"/>
      <c r="AZ99" s="411"/>
      <c r="BA99" s="411"/>
      <c r="BB99" s="411"/>
      <c r="BC99" s="411"/>
      <c r="BD99" s="411"/>
      <c r="BE99" s="411"/>
      <c r="BF99" s="411"/>
      <c r="BG99" s="411"/>
      <c r="BH99" s="411"/>
      <c r="BI99" s="411"/>
      <c r="BJ99" s="411"/>
      <c r="BK99" s="411"/>
      <c r="BL99" s="411"/>
      <c r="BM99" s="411"/>
      <c r="BN99" s="411"/>
      <c r="BO99" s="411"/>
      <c r="BP99" s="411"/>
      <c r="BQ99" s="411"/>
      <c r="BR99" s="411"/>
      <c r="BS99" s="411"/>
      <c r="BT99" s="411"/>
      <c r="BU99" s="411"/>
      <c r="BV99" s="411"/>
      <c r="BW99" s="411"/>
      <c r="BX99" s="411"/>
      <c r="BY99" s="411"/>
      <c r="BZ99" s="411"/>
      <c r="CA99" s="411"/>
      <c r="CB99" s="411"/>
      <c r="CC99" s="411"/>
      <c r="CD99" s="411"/>
      <c r="CE99" s="411"/>
      <c r="CF99" s="411"/>
      <c r="CG99" s="411"/>
      <c r="CH99" s="411"/>
      <c r="CI99" s="411"/>
      <c r="CJ99" s="411"/>
      <c r="CK99" s="411"/>
      <c r="CL99" s="411"/>
      <c r="CM99" s="411"/>
      <c r="CN99" s="411"/>
      <c r="CO99" s="411"/>
    </row>
    <row r="100" spans="1:93" s="398" customFormat="1">
      <c r="A100" s="1434"/>
      <c r="B100" s="1445"/>
      <c r="C100" s="1458"/>
      <c r="D100" s="1438"/>
      <c r="E100" s="1425"/>
      <c r="F100" s="1425"/>
      <c r="G100" s="1425"/>
      <c r="H100" s="1453"/>
      <c r="I100" s="402"/>
      <c r="J100" s="405"/>
      <c r="K100" s="15" t="s">
        <v>41</v>
      </c>
      <c r="L100" s="414" t="s">
        <v>590</v>
      </c>
      <c r="M100" s="1256">
        <v>44773</v>
      </c>
      <c r="N100" s="1246">
        <v>3</v>
      </c>
      <c r="O100" s="407" t="s">
        <v>37</v>
      </c>
      <c r="P100" s="429"/>
      <c r="Q100" s="396"/>
      <c r="R100" s="396"/>
      <c r="S100" s="392" t="s">
        <v>370</v>
      </c>
      <c r="T100" s="1257" t="s">
        <v>579</v>
      </c>
      <c r="U100" s="1257">
        <v>0.25</v>
      </c>
      <c r="V100" s="1257" t="s">
        <v>40</v>
      </c>
      <c r="W100" s="492"/>
      <c r="X100" s="492"/>
      <c r="Y100" s="478"/>
      <c r="AA100" s="411"/>
      <c r="AB100" s="411"/>
      <c r="AC100" s="411"/>
      <c r="AD100" s="411"/>
      <c r="AE100" s="411"/>
      <c r="AF100" s="411"/>
      <c r="AG100" s="411"/>
      <c r="AH100" s="411"/>
      <c r="AI100" s="411"/>
      <c r="AJ100" s="411"/>
      <c r="AK100" s="411"/>
      <c r="AL100" s="411"/>
      <c r="AM100" s="411"/>
      <c r="AN100" s="411"/>
      <c r="AO100" s="411"/>
      <c r="AP100" s="411"/>
      <c r="AQ100" s="411"/>
      <c r="AR100" s="411"/>
      <c r="AS100" s="411"/>
      <c r="AT100" s="411"/>
      <c r="AU100" s="411"/>
      <c r="AV100" s="411"/>
      <c r="AW100" s="411"/>
      <c r="AX100" s="411"/>
      <c r="AY100" s="411"/>
      <c r="AZ100" s="411"/>
      <c r="BA100" s="411"/>
      <c r="BB100" s="411"/>
      <c r="BC100" s="411"/>
      <c r="BD100" s="411"/>
      <c r="BE100" s="411"/>
      <c r="BF100" s="411"/>
      <c r="BG100" s="411"/>
      <c r="BH100" s="411"/>
      <c r="BI100" s="411"/>
      <c r="BJ100" s="411"/>
      <c r="BK100" s="411"/>
      <c r="BL100" s="411"/>
      <c r="BM100" s="411"/>
      <c r="BN100" s="411"/>
      <c r="BO100" s="411"/>
      <c r="BP100" s="411"/>
      <c r="BQ100" s="411"/>
      <c r="BR100" s="411"/>
      <c r="BS100" s="411"/>
      <c r="BT100" s="411"/>
      <c r="BU100" s="411"/>
      <c r="BV100" s="411"/>
      <c r="BW100" s="411"/>
      <c r="BX100" s="411"/>
      <c r="BY100" s="411"/>
      <c r="BZ100" s="411"/>
      <c r="CA100" s="411"/>
      <c r="CB100" s="411"/>
      <c r="CC100" s="411"/>
      <c r="CD100" s="411"/>
      <c r="CE100" s="411"/>
      <c r="CF100" s="411"/>
      <c r="CG100" s="411"/>
      <c r="CH100" s="411"/>
      <c r="CI100" s="411"/>
      <c r="CJ100" s="411"/>
      <c r="CK100" s="411"/>
      <c r="CL100" s="411"/>
      <c r="CM100" s="411"/>
      <c r="CN100" s="411"/>
      <c r="CO100" s="411"/>
    </row>
    <row r="101" spans="1:93" s="398" customFormat="1">
      <c r="A101" s="1448"/>
      <c r="B101" s="1454" t="s">
        <v>824</v>
      </c>
      <c r="C101" s="400" t="s">
        <v>825</v>
      </c>
      <c r="D101" s="427" t="s">
        <v>43</v>
      </c>
      <c r="E101" s="493" t="s">
        <v>560</v>
      </c>
      <c r="F101" s="493" t="s">
        <v>560</v>
      </c>
      <c r="G101" s="493" t="s">
        <v>560</v>
      </c>
      <c r="H101" s="402" t="s">
        <v>560</v>
      </c>
      <c r="I101" s="494"/>
      <c r="J101" s="405"/>
      <c r="K101" s="11" t="s">
        <v>41</v>
      </c>
      <c r="L101" s="423" t="s">
        <v>92</v>
      </c>
      <c r="M101" s="418" t="s">
        <v>42</v>
      </c>
      <c r="N101" s="407">
        <v>2</v>
      </c>
      <c r="O101" s="424" t="s">
        <v>826</v>
      </c>
      <c r="P101" s="425" t="s">
        <v>827</v>
      </c>
      <c r="Q101" s="396" t="s">
        <v>563</v>
      </c>
      <c r="R101" s="396"/>
      <c r="S101" s="469" t="s">
        <v>370</v>
      </c>
      <c r="T101" s="1420" t="s">
        <v>46</v>
      </c>
      <c r="U101" s="1420"/>
      <c r="V101" s="1420"/>
      <c r="W101" s="1420"/>
      <c r="X101" s="1420"/>
      <c r="Y101" s="1446"/>
      <c r="AA101" s="411"/>
      <c r="AB101" s="411"/>
      <c r="AC101" s="411"/>
      <c r="AD101" s="411"/>
      <c r="AE101" s="411"/>
      <c r="AF101" s="411"/>
      <c r="AG101" s="411"/>
      <c r="AH101" s="411"/>
      <c r="AI101" s="411"/>
      <c r="AJ101" s="411"/>
      <c r="AK101" s="411"/>
      <c r="AL101" s="411"/>
      <c r="AM101" s="411"/>
      <c r="AN101" s="411"/>
      <c r="AO101" s="411"/>
      <c r="AP101" s="411"/>
      <c r="AQ101" s="411"/>
      <c r="AR101" s="411"/>
      <c r="AS101" s="411"/>
      <c r="AT101" s="411"/>
      <c r="AU101" s="411"/>
      <c r="AV101" s="411"/>
      <c r="AW101" s="411"/>
      <c r="AX101" s="411"/>
      <c r="AY101" s="411"/>
      <c r="AZ101" s="411"/>
      <c r="BA101" s="411"/>
      <c r="BB101" s="411"/>
      <c r="BC101" s="411"/>
      <c r="BD101" s="411"/>
      <c r="BE101" s="411"/>
      <c r="BF101" s="411"/>
      <c r="BG101" s="411"/>
      <c r="BH101" s="411"/>
      <c r="BI101" s="411"/>
      <c r="BJ101" s="411"/>
      <c r="BK101" s="411"/>
      <c r="BL101" s="411"/>
      <c r="BM101" s="411"/>
      <c r="BN101" s="411"/>
      <c r="BO101" s="411"/>
      <c r="BP101" s="411"/>
      <c r="BQ101" s="411"/>
      <c r="BR101" s="411"/>
      <c r="BS101" s="411"/>
      <c r="BT101" s="411"/>
      <c r="BU101" s="411"/>
      <c r="BV101" s="411"/>
      <c r="BW101" s="411"/>
      <c r="BX101" s="411"/>
      <c r="BY101" s="411"/>
      <c r="BZ101" s="411"/>
      <c r="CA101" s="411"/>
      <c r="CB101" s="411"/>
      <c r="CC101" s="411"/>
      <c r="CD101" s="411"/>
      <c r="CE101" s="411"/>
      <c r="CF101" s="411"/>
      <c r="CG101" s="411"/>
      <c r="CH101" s="411"/>
      <c r="CI101" s="411"/>
      <c r="CJ101" s="411"/>
      <c r="CK101" s="411"/>
      <c r="CL101" s="411"/>
      <c r="CM101" s="411"/>
      <c r="CN101" s="411"/>
      <c r="CO101" s="411"/>
    </row>
    <row r="102" spans="1:93" s="398" customFormat="1" ht="15.65" customHeight="1">
      <c r="A102" s="1448"/>
      <c r="B102" s="1454"/>
      <c r="C102" s="413" t="s">
        <v>828</v>
      </c>
      <c r="D102" s="427" t="s">
        <v>578</v>
      </c>
      <c r="E102" s="437"/>
      <c r="F102" s="437" t="s">
        <v>560</v>
      </c>
      <c r="G102" s="437" t="s">
        <v>560</v>
      </c>
      <c r="H102" s="415" t="s">
        <v>560</v>
      </c>
      <c r="I102" s="464"/>
      <c r="J102" s="417"/>
      <c r="K102" s="11" t="s">
        <v>41</v>
      </c>
      <c r="L102" s="423" t="s">
        <v>92</v>
      </c>
      <c r="M102" s="418" t="s">
        <v>42</v>
      </c>
      <c r="N102" s="407">
        <v>7.3</v>
      </c>
      <c r="O102" s="429" t="s">
        <v>579</v>
      </c>
      <c r="P102" s="425"/>
      <c r="Q102" s="1236" t="s">
        <v>580</v>
      </c>
      <c r="R102" s="1236" t="s">
        <v>580</v>
      </c>
      <c r="S102" s="469" t="s">
        <v>370</v>
      </c>
      <c r="T102" s="495" t="s">
        <v>579</v>
      </c>
      <c r="U102" s="429">
        <v>0.5</v>
      </c>
      <c r="V102" s="429" t="s">
        <v>40</v>
      </c>
      <c r="W102" s="496" t="s">
        <v>829</v>
      </c>
      <c r="X102" s="497" t="s">
        <v>830</v>
      </c>
      <c r="Y102" s="1446"/>
      <c r="AA102" s="411"/>
      <c r="AB102" s="411"/>
      <c r="AC102" s="411"/>
      <c r="AD102" s="411"/>
      <c r="AE102" s="411"/>
      <c r="AF102" s="411"/>
      <c r="AG102" s="411"/>
      <c r="AH102" s="411"/>
      <c r="AI102" s="411"/>
      <c r="AJ102" s="411"/>
      <c r="AK102" s="411"/>
      <c r="AL102" s="411"/>
      <c r="AM102" s="411"/>
      <c r="AN102" s="411"/>
      <c r="AO102" s="411"/>
      <c r="AP102" s="411"/>
      <c r="AQ102" s="411"/>
      <c r="AR102" s="411"/>
      <c r="AS102" s="411"/>
      <c r="AT102" s="411"/>
      <c r="AU102" s="411"/>
      <c r="AV102" s="411"/>
      <c r="AW102" s="411"/>
      <c r="AX102" s="411"/>
      <c r="AY102" s="411"/>
      <c r="AZ102" s="411"/>
      <c r="BA102" s="411"/>
      <c r="BB102" s="411"/>
      <c r="BC102" s="411"/>
      <c r="BD102" s="411"/>
      <c r="BE102" s="411"/>
      <c r="BF102" s="411"/>
      <c r="BG102" s="411"/>
      <c r="BH102" s="411"/>
      <c r="BI102" s="411"/>
      <c r="BJ102" s="411"/>
      <c r="BK102" s="411"/>
      <c r="BL102" s="411"/>
      <c r="BM102" s="411"/>
      <c r="BN102" s="411"/>
      <c r="BO102" s="411"/>
      <c r="BP102" s="411"/>
      <c r="BQ102" s="411"/>
      <c r="BR102" s="411"/>
      <c r="BS102" s="411"/>
      <c r="BT102" s="411"/>
      <c r="BU102" s="411"/>
      <c r="BV102" s="411"/>
      <c r="BW102" s="411"/>
      <c r="BX102" s="411"/>
      <c r="BY102" s="411"/>
      <c r="BZ102" s="411"/>
      <c r="CA102" s="411"/>
      <c r="CB102" s="411"/>
      <c r="CC102" s="411"/>
      <c r="CD102" s="411"/>
      <c r="CE102" s="411"/>
      <c r="CF102" s="411"/>
      <c r="CG102" s="411"/>
      <c r="CH102" s="411"/>
      <c r="CI102" s="411"/>
      <c r="CJ102" s="411"/>
      <c r="CK102" s="411"/>
      <c r="CL102" s="411"/>
      <c r="CM102" s="411"/>
      <c r="CN102" s="411"/>
      <c r="CO102" s="411"/>
    </row>
    <row r="103" spans="1:93" s="398" customFormat="1">
      <c r="A103" s="1448"/>
      <c r="B103" s="1454"/>
      <c r="C103" s="448" t="s">
        <v>831</v>
      </c>
      <c r="D103" s="427" t="s">
        <v>43</v>
      </c>
      <c r="E103" s="402"/>
      <c r="F103" s="402"/>
      <c r="G103" s="402"/>
      <c r="H103" s="402"/>
      <c r="I103" s="402"/>
      <c r="J103" s="405"/>
      <c r="K103" s="11" t="s">
        <v>41</v>
      </c>
      <c r="L103" s="423" t="s">
        <v>92</v>
      </c>
      <c r="M103" s="433" t="s">
        <v>42</v>
      </c>
      <c r="N103" s="407">
        <v>1.5</v>
      </c>
      <c r="O103" s="498" t="s">
        <v>832</v>
      </c>
      <c r="P103" s="425" t="s">
        <v>833</v>
      </c>
      <c r="Q103" s="396" t="s">
        <v>563</v>
      </c>
      <c r="R103" s="396"/>
      <c r="S103" s="339" t="s">
        <v>370</v>
      </c>
      <c r="T103" s="1420" t="s">
        <v>46</v>
      </c>
      <c r="U103" s="1420"/>
      <c r="V103" s="1420"/>
      <c r="W103" s="1420"/>
      <c r="X103" s="1420"/>
      <c r="Y103" s="1446"/>
      <c r="AA103" s="411"/>
      <c r="AB103" s="411"/>
      <c r="AC103" s="411"/>
      <c r="AD103" s="411"/>
      <c r="AE103" s="411"/>
      <c r="AF103" s="411"/>
      <c r="AG103" s="411"/>
      <c r="AH103" s="411"/>
      <c r="AI103" s="411"/>
      <c r="AJ103" s="411"/>
      <c r="AK103" s="411"/>
      <c r="AL103" s="411"/>
      <c r="AM103" s="411"/>
      <c r="AN103" s="411"/>
      <c r="AO103" s="411"/>
      <c r="AP103" s="411"/>
      <c r="AQ103" s="411"/>
      <c r="AR103" s="411"/>
      <c r="AS103" s="411"/>
      <c r="AT103" s="411"/>
      <c r="AU103" s="411"/>
      <c r="AV103" s="411"/>
      <c r="AW103" s="411"/>
      <c r="AX103" s="411"/>
      <c r="AY103" s="411"/>
      <c r="AZ103" s="411"/>
      <c r="BA103" s="411"/>
      <c r="BB103" s="411"/>
      <c r="BC103" s="411"/>
      <c r="BD103" s="411"/>
      <c r="BE103" s="411"/>
      <c r="BF103" s="411"/>
      <c r="BG103" s="411"/>
      <c r="BH103" s="411"/>
      <c r="BI103" s="411"/>
      <c r="BJ103" s="411"/>
      <c r="BK103" s="411"/>
      <c r="BL103" s="411"/>
      <c r="BM103" s="411"/>
      <c r="BN103" s="411"/>
      <c r="BO103" s="411"/>
      <c r="BP103" s="411"/>
      <c r="BQ103" s="411"/>
      <c r="BR103" s="411"/>
      <c r="BS103" s="411"/>
      <c r="BT103" s="411"/>
      <c r="BU103" s="411"/>
      <c r="BV103" s="411"/>
      <c r="BW103" s="411"/>
      <c r="BX103" s="411"/>
      <c r="BY103" s="411"/>
      <c r="BZ103" s="411"/>
      <c r="CA103" s="411"/>
      <c r="CB103" s="411"/>
      <c r="CC103" s="411"/>
      <c r="CD103" s="411"/>
      <c r="CE103" s="411"/>
      <c r="CF103" s="411"/>
      <c r="CG103" s="411"/>
      <c r="CH103" s="411"/>
      <c r="CI103" s="411"/>
      <c r="CJ103" s="411"/>
      <c r="CK103" s="411"/>
      <c r="CL103" s="411"/>
      <c r="CM103" s="411"/>
      <c r="CN103" s="411"/>
      <c r="CO103" s="411"/>
    </row>
    <row r="104" spans="1:93" s="398" customFormat="1">
      <c r="A104" s="1448"/>
      <c r="B104" s="1454"/>
      <c r="C104" s="413" t="s">
        <v>750</v>
      </c>
      <c r="D104" s="406" t="s">
        <v>751</v>
      </c>
      <c r="E104" s="415"/>
      <c r="F104" s="415"/>
      <c r="G104" s="415"/>
      <c r="H104" s="415"/>
      <c r="I104" s="415"/>
      <c r="J104" s="417"/>
      <c r="K104" s="11"/>
      <c r="L104" s="423"/>
      <c r="M104" s="433"/>
      <c r="N104" s="407"/>
      <c r="O104" s="424" t="s">
        <v>2240</v>
      </c>
      <c r="P104" s="429"/>
      <c r="Q104" s="425" t="s">
        <v>753</v>
      </c>
      <c r="R104" s="396"/>
      <c r="S104" s="429" t="s">
        <v>581</v>
      </c>
      <c r="T104" s="392"/>
      <c r="U104" s="392"/>
      <c r="V104" s="392"/>
      <c r="W104" s="392"/>
      <c r="X104" s="392"/>
      <c r="Y104" s="1447"/>
    </row>
    <row r="105" spans="1:93" s="398" customFormat="1">
      <c r="A105" s="1448" t="s">
        <v>372</v>
      </c>
      <c r="B105" s="1443" t="s">
        <v>834</v>
      </c>
      <c r="C105" s="468" t="s">
        <v>835</v>
      </c>
      <c r="D105" s="406" t="s">
        <v>43</v>
      </c>
      <c r="E105" s="415" t="s">
        <v>560</v>
      </c>
      <c r="F105" s="415" t="s">
        <v>560</v>
      </c>
      <c r="G105" s="415" t="s">
        <v>560</v>
      </c>
      <c r="H105" s="416" t="s">
        <v>560</v>
      </c>
      <c r="I105" s="499"/>
      <c r="J105" s="417"/>
      <c r="K105" s="11" t="s">
        <v>41</v>
      </c>
      <c r="L105" s="423" t="s">
        <v>365</v>
      </c>
      <c r="M105" s="418" t="s">
        <v>42</v>
      </c>
      <c r="N105" s="407">
        <v>1.8</v>
      </c>
      <c r="O105" s="424" t="s">
        <v>836</v>
      </c>
      <c r="P105" s="425" t="s">
        <v>837</v>
      </c>
      <c r="Q105" s="396" t="s">
        <v>563</v>
      </c>
      <c r="R105" s="396"/>
      <c r="S105" s="339" t="s">
        <v>370</v>
      </c>
      <c r="T105" s="1420" t="s">
        <v>46</v>
      </c>
      <c r="U105" s="1420"/>
      <c r="V105" s="1420"/>
      <c r="W105" s="1420"/>
      <c r="X105" s="1420"/>
      <c r="Y105" s="1449" t="s">
        <v>838</v>
      </c>
      <c r="AA105" s="411"/>
      <c r="AB105" s="411"/>
      <c r="AC105" s="411"/>
      <c r="AD105" s="411"/>
      <c r="AE105" s="411"/>
      <c r="AF105" s="411"/>
      <c r="AG105" s="411"/>
      <c r="AH105" s="411"/>
      <c r="AI105" s="411"/>
      <c r="AJ105" s="411"/>
      <c r="AK105" s="411"/>
      <c r="AL105" s="411"/>
      <c r="AM105" s="411"/>
      <c r="AN105" s="411"/>
      <c r="AO105" s="411"/>
      <c r="AP105" s="411"/>
      <c r="AQ105" s="411"/>
      <c r="AR105" s="411"/>
      <c r="AS105" s="411"/>
      <c r="AT105" s="411"/>
      <c r="AU105" s="411"/>
      <c r="AV105" s="411"/>
      <c r="AW105" s="411"/>
      <c r="AX105" s="411"/>
      <c r="AY105" s="411"/>
      <c r="AZ105" s="411"/>
      <c r="BA105" s="411"/>
      <c r="BB105" s="411"/>
      <c r="BC105" s="411"/>
      <c r="BD105" s="411"/>
      <c r="BE105" s="411"/>
      <c r="BF105" s="411"/>
      <c r="BG105" s="411"/>
      <c r="BH105" s="411"/>
      <c r="BI105" s="411"/>
      <c r="BJ105" s="411"/>
      <c r="BK105" s="411"/>
      <c r="BL105" s="411"/>
      <c r="BM105" s="411"/>
      <c r="BN105" s="411"/>
      <c r="BO105" s="411"/>
      <c r="BP105" s="411"/>
      <c r="BQ105" s="411"/>
      <c r="BR105" s="411"/>
      <c r="BS105" s="411"/>
      <c r="BT105" s="411"/>
      <c r="BU105" s="411"/>
      <c r="BV105" s="411"/>
      <c r="BW105" s="411"/>
      <c r="BX105" s="411"/>
      <c r="BY105" s="411"/>
      <c r="BZ105" s="411"/>
      <c r="CA105" s="411"/>
      <c r="CB105" s="411"/>
      <c r="CC105" s="411"/>
      <c r="CD105" s="411"/>
      <c r="CE105" s="411"/>
      <c r="CF105" s="411"/>
      <c r="CG105" s="411"/>
      <c r="CH105" s="411"/>
      <c r="CI105" s="411"/>
      <c r="CJ105" s="411"/>
      <c r="CK105" s="411"/>
      <c r="CL105" s="411"/>
      <c r="CM105" s="411"/>
      <c r="CN105" s="411"/>
      <c r="CO105" s="411"/>
    </row>
    <row r="106" spans="1:93" s="398" customFormat="1">
      <c r="A106" s="1448"/>
      <c r="B106" s="1443"/>
      <c r="C106" s="1450" t="s">
        <v>839</v>
      </c>
      <c r="D106" s="1437" t="s">
        <v>43</v>
      </c>
      <c r="E106" s="1424" t="s">
        <v>560</v>
      </c>
      <c r="F106" s="1424" t="s">
        <v>560</v>
      </c>
      <c r="G106" s="1424" t="s">
        <v>560</v>
      </c>
      <c r="H106" s="1452" t="s">
        <v>560</v>
      </c>
      <c r="I106" s="500"/>
      <c r="J106" s="417"/>
      <c r="K106" s="11" t="s">
        <v>41</v>
      </c>
      <c r="L106" s="423" t="s">
        <v>840</v>
      </c>
      <c r="M106" s="433" t="s">
        <v>42</v>
      </c>
      <c r="N106" s="1246">
        <v>1.5</v>
      </c>
      <c r="O106" s="501" t="s">
        <v>841</v>
      </c>
      <c r="P106" s="425" t="s">
        <v>842</v>
      </c>
      <c r="Q106" s="396" t="s">
        <v>563</v>
      </c>
      <c r="R106" s="396"/>
      <c r="S106" s="339" t="s">
        <v>370</v>
      </c>
      <c r="T106" s="1420" t="s">
        <v>46</v>
      </c>
      <c r="U106" s="1420"/>
      <c r="V106" s="1420"/>
      <c r="W106" s="1420"/>
      <c r="X106" s="1420"/>
      <c r="Y106" s="1446"/>
      <c r="AA106" s="411"/>
      <c r="AB106" s="411"/>
      <c r="AC106" s="411"/>
      <c r="AD106" s="411"/>
      <c r="AE106" s="411"/>
      <c r="AF106" s="411"/>
      <c r="AG106" s="411"/>
      <c r="AH106" s="411"/>
      <c r="AI106" s="411"/>
      <c r="AJ106" s="411"/>
      <c r="AK106" s="411"/>
      <c r="AL106" s="411"/>
      <c r="AM106" s="411"/>
      <c r="AN106" s="411"/>
      <c r="AO106" s="411"/>
      <c r="AP106" s="411"/>
      <c r="AQ106" s="411"/>
      <c r="AR106" s="411"/>
      <c r="AS106" s="411"/>
      <c r="AT106" s="411"/>
      <c r="AU106" s="411"/>
      <c r="AV106" s="411"/>
      <c r="AW106" s="411"/>
      <c r="AX106" s="411"/>
      <c r="AY106" s="411"/>
      <c r="AZ106" s="411"/>
      <c r="BA106" s="411"/>
      <c r="BB106" s="411"/>
      <c r="BC106" s="411"/>
      <c r="BD106" s="411"/>
      <c r="BE106" s="411"/>
      <c r="BF106" s="411"/>
      <c r="BG106" s="411"/>
      <c r="BH106" s="411"/>
      <c r="BI106" s="411"/>
      <c r="BJ106" s="411"/>
      <c r="BK106" s="411"/>
      <c r="BL106" s="411"/>
      <c r="BM106" s="411"/>
      <c r="BN106" s="411"/>
      <c r="BO106" s="411"/>
      <c r="BP106" s="411"/>
      <c r="BQ106" s="411"/>
      <c r="BR106" s="411"/>
      <c r="BS106" s="411"/>
      <c r="BT106" s="411"/>
      <c r="BU106" s="411"/>
      <c r="BV106" s="411"/>
      <c r="BW106" s="411"/>
      <c r="BX106" s="411"/>
      <c r="BY106" s="411"/>
      <c r="BZ106" s="411"/>
      <c r="CA106" s="411"/>
      <c r="CB106" s="411"/>
      <c r="CC106" s="411"/>
      <c r="CD106" s="411"/>
      <c r="CE106" s="411"/>
      <c r="CF106" s="411"/>
      <c r="CG106" s="411"/>
      <c r="CH106" s="411"/>
      <c r="CI106" s="411"/>
      <c r="CJ106" s="411"/>
      <c r="CK106" s="411"/>
      <c r="CL106" s="411"/>
      <c r="CM106" s="411"/>
      <c r="CN106" s="411"/>
      <c r="CO106" s="411"/>
    </row>
    <row r="107" spans="1:93" s="398" customFormat="1">
      <c r="A107" s="1448"/>
      <c r="B107" s="1443"/>
      <c r="C107" s="1451"/>
      <c r="D107" s="1438"/>
      <c r="E107" s="1425"/>
      <c r="F107" s="1425"/>
      <c r="G107" s="1425"/>
      <c r="H107" s="1453"/>
      <c r="I107" s="500"/>
      <c r="J107" s="417"/>
      <c r="K107" s="15" t="s">
        <v>41</v>
      </c>
      <c r="L107" s="414" t="s">
        <v>590</v>
      </c>
      <c r="M107" s="1256">
        <v>44926</v>
      </c>
      <c r="N107" s="1246">
        <v>1.5</v>
      </c>
      <c r="O107" s="407" t="s">
        <v>37</v>
      </c>
      <c r="P107" s="363"/>
      <c r="Q107" s="396"/>
      <c r="R107" s="396"/>
      <c r="S107" s="392" t="s">
        <v>370</v>
      </c>
      <c r="T107" s="1422" t="s">
        <v>46</v>
      </c>
      <c r="U107" s="1422"/>
      <c r="V107" s="1422"/>
      <c r="W107" s="1422"/>
      <c r="X107" s="1422"/>
      <c r="Y107" s="1446"/>
      <c r="AA107" s="411"/>
      <c r="AB107" s="411"/>
      <c r="AC107" s="411"/>
      <c r="AD107" s="411"/>
      <c r="AE107" s="411"/>
      <c r="AF107" s="411"/>
      <c r="AG107" s="411"/>
      <c r="AH107" s="411"/>
      <c r="AI107" s="411"/>
      <c r="AJ107" s="411"/>
      <c r="AK107" s="411"/>
      <c r="AL107" s="411"/>
      <c r="AM107" s="411"/>
      <c r="AN107" s="411"/>
      <c r="AO107" s="411"/>
      <c r="AP107" s="411"/>
      <c r="AQ107" s="411"/>
      <c r="AR107" s="411"/>
      <c r="AS107" s="411"/>
      <c r="AT107" s="411"/>
      <c r="AU107" s="411"/>
      <c r="AV107" s="411"/>
      <c r="AW107" s="411"/>
      <c r="AX107" s="411"/>
      <c r="AY107" s="411"/>
      <c r="AZ107" s="411"/>
      <c r="BA107" s="411"/>
      <c r="BB107" s="411"/>
      <c r="BC107" s="411"/>
      <c r="BD107" s="411"/>
      <c r="BE107" s="411"/>
      <c r="BF107" s="411"/>
      <c r="BG107" s="411"/>
      <c r="BH107" s="411"/>
      <c r="BI107" s="411"/>
      <c r="BJ107" s="411"/>
      <c r="BK107" s="411"/>
      <c r="BL107" s="411"/>
      <c r="BM107" s="411"/>
      <c r="BN107" s="411"/>
      <c r="BO107" s="411"/>
      <c r="BP107" s="411"/>
      <c r="BQ107" s="411"/>
      <c r="BR107" s="411"/>
      <c r="BS107" s="411"/>
      <c r="BT107" s="411"/>
      <c r="BU107" s="411"/>
      <c r="BV107" s="411"/>
      <c r="BW107" s="411"/>
      <c r="BX107" s="411"/>
      <c r="BY107" s="411"/>
      <c r="BZ107" s="411"/>
      <c r="CA107" s="411"/>
      <c r="CB107" s="411"/>
      <c r="CC107" s="411"/>
      <c r="CD107" s="411"/>
      <c r="CE107" s="411"/>
      <c r="CF107" s="411"/>
      <c r="CG107" s="411"/>
      <c r="CH107" s="411"/>
      <c r="CI107" s="411"/>
      <c r="CJ107" s="411"/>
      <c r="CK107" s="411"/>
      <c r="CL107" s="411"/>
      <c r="CM107" s="411"/>
      <c r="CN107" s="411"/>
      <c r="CO107" s="411"/>
    </row>
    <row r="108" spans="1:93" s="398" customFormat="1" ht="15.65" customHeight="1">
      <c r="A108" s="1448"/>
      <c r="B108" s="1443"/>
      <c r="C108" s="1450" t="s">
        <v>843</v>
      </c>
      <c r="D108" s="1437" t="s">
        <v>578</v>
      </c>
      <c r="E108" s="1424"/>
      <c r="F108" s="1424" t="s">
        <v>560</v>
      </c>
      <c r="G108" s="1424" t="s">
        <v>560</v>
      </c>
      <c r="H108" s="1452" t="s">
        <v>560</v>
      </c>
      <c r="I108" s="499"/>
      <c r="J108" s="417"/>
      <c r="K108" s="11" t="s">
        <v>41</v>
      </c>
      <c r="L108" s="423" t="s">
        <v>92</v>
      </c>
      <c r="M108" s="433" t="s">
        <v>42</v>
      </c>
      <c r="N108" s="407">
        <v>6</v>
      </c>
      <c r="O108" s="407" t="s">
        <v>579</v>
      </c>
      <c r="P108" s="425"/>
      <c r="Q108" s="1236" t="s">
        <v>580</v>
      </c>
      <c r="R108" s="1236" t="s">
        <v>580</v>
      </c>
      <c r="S108" s="339" t="s">
        <v>370</v>
      </c>
      <c r="T108" s="495" t="s">
        <v>579</v>
      </c>
      <c r="U108" s="429">
        <v>0.5</v>
      </c>
      <c r="V108" s="429" t="s">
        <v>40</v>
      </c>
      <c r="W108" s="1286" t="s">
        <v>844</v>
      </c>
      <c r="X108" s="497" t="s">
        <v>845</v>
      </c>
      <c r="Y108" s="1446"/>
      <c r="AA108" s="411"/>
      <c r="AB108" s="411"/>
      <c r="AC108" s="411"/>
      <c r="AD108" s="411"/>
      <c r="AE108" s="411"/>
      <c r="AF108" s="411"/>
      <c r="AG108" s="411"/>
      <c r="AH108" s="411"/>
      <c r="AI108" s="411"/>
      <c r="AJ108" s="411"/>
      <c r="AK108" s="411"/>
      <c r="AL108" s="411"/>
      <c r="AM108" s="411"/>
      <c r="AN108" s="411"/>
      <c r="AO108" s="411"/>
      <c r="AP108" s="411"/>
      <c r="AQ108" s="411"/>
      <c r="AR108" s="411"/>
      <c r="AS108" s="411"/>
      <c r="AT108" s="411"/>
      <c r="AU108" s="411"/>
      <c r="AV108" s="411"/>
      <c r="AW108" s="411"/>
      <c r="AX108" s="411"/>
      <c r="AY108" s="411"/>
      <c r="AZ108" s="411"/>
      <c r="BA108" s="411"/>
      <c r="BB108" s="411"/>
      <c r="BC108" s="411"/>
      <c r="BD108" s="411"/>
      <c r="BE108" s="411"/>
      <c r="BF108" s="411"/>
      <c r="BG108" s="411"/>
      <c r="BH108" s="411"/>
      <c r="BI108" s="411"/>
      <c r="BJ108" s="411"/>
      <c r="BK108" s="411"/>
      <c r="BL108" s="411"/>
      <c r="BM108" s="411"/>
      <c r="BN108" s="411"/>
      <c r="BO108" s="411"/>
      <c r="BP108" s="411"/>
      <c r="BQ108" s="411"/>
      <c r="BR108" s="411"/>
      <c r="BS108" s="411"/>
      <c r="BT108" s="411"/>
      <c r="BU108" s="411"/>
      <c r="BV108" s="411"/>
      <c r="BW108" s="411"/>
      <c r="BX108" s="411"/>
      <c r="BY108" s="411"/>
      <c r="BZ108" s="411"/>
      <c r="CA108" s="411"/>
      <c r="CB108" s="411"/>
      <c r="CC108" s="411"/>
      <c r="CD108" s="411"/>
      <c r="CE108" s="411"/>
      <c r="CF108" s="411"/>
      <c r="CG108" s="411"/>
      <c r="CH108" s="411"/>
      <c r="CI108" s="411"/>
      <c r="CJ108" s="411"/>
      <c r="CK108" s="411"/>
      <c r="CL108" s="411"/>
      <c r="CM108" s="411"/>
      <c r="CN108" s="411"/>
      <c r="CO108" s="411"/>
    </row>
    <row r="109" spans="1:93" s="398" customFormat="1" ht="15.65" customHeight="1">
      <c r="A109" s="1448"/>
      <c r="B109" s="1443"/>
      <c r="C109" s="1451"/>
      <c r="D109" s="1438"/>
      <c r="E109" s="1425"/>
      <c r="F109" s="1425"/>
      <c r="G109" s="1425"/>
      <c r="H109" s="1453"/>
      <c r="I109" s="499"/>
      <c r="J109" s="417"/>
      <c r="K109" s="15" t="s">
        <v>41</v>
      </c>
      <c r="L109" s="414" t="s">
        <v>590</v>
      </c>
      <c r="M109" s="1256">
        <v>44926</v>
      </c>
      <c r="N109" s="1246">
        <v>6.1</v>
      </c>
      <c r="O109" s="407" t="s">
        <v>37</v>
      </c>
      <c r="P109" s="429"/>
      <c r="Q109" s="396"/>
      <c r="R109" s="396"/>
      <c r="S109" s="392" t="s">
        <v>370</v>
      </c>
      <c r="T109" s="495"/>
      <c r="U109" s="503"/>
      <c r="V109" s="503"/>
      <c r="W109" s="496"/>
      <c r="X109" s="497"/>
      <c r="Y109" s="1446"/>
      <c r="AA109" s="411"/>
      <c r="AB109" s="411"/>
      <c r="AC109" s="411"/>
      <c r="AD109" s="411"/>
      <c r="AE109" s="411"/>
      <c r="AF109" s="411"/>
      <c r="AG109" s="411"/>
      <c r="AH109" s="411"/>
      <c r="AI109" s="411"/>
      <c r="AJ109" s="411"/>
      <c r="AK109" s="411"/>
      <c r="AL109" s="411"/>
      <c r="AM109" s="411"/>
      <c r="AN109" s="411"/>
      <c r="AO109" s="411"/>
      <c r="AP109" s="411"/>
      <c r="AQ109" s="411"/>
      <c r="AR109" s="411"/>
      <c r="AS109" s="411"/>
      <c r="AT109" s="411"/>
      <c r="AU109" s="411"/>
      <c r="AV109" s="411"/>
      <c r="AW109" s="411"/>
      <c r="AX109" s="411"/>
      <c r="AY109" s="411"/>
      <c r="AZ109" s="411"/>
      <c r="BA109" s="411"/>
      <c r="BB109" s="411"/>
      <c r="BC109" s="411"/>
      <c r="BD109" s="411"/>
      <c r="BE109" s="411"/>
      <c r="BF109" s="411"/>
      <c r="BG109" s="411"/>
      <c r="BH109" s="411"/>
      <c r="BI109" s="411"/>
      <c r="BJ109" s="411"/>
      <c r="BK109" s="411"/>
      <c r="BL109" s="411"/>
      <c r="BM109" s="411"/>
      <c r="BN109" s="411"/>
      <c r="BO109" s="411"/>
      <c r="BP109" s="411"/>
      <c r="BQ109" s="411"/>
      <c r="BR109" s="411"/>
      <c r="BS109" s="411"/>
      <c r="BT109" s="411"/>
      <c r="BU109" s="411"/>
      <c r="BV109" s="411"/>
      <c r="BW109" s="411"/>
      <c r="BX109" s="411"/>
      <c r="BY109" s="411"/>
      <c r="BZ109" s="411"/>
      <c r="CA109" s="411"/>
      <c r="CB109" s="411"/>
      <c r="CC109" s="411"/>
      <c r="CD109" s="411"/>
      <c r="CE109" s="411"/>
      <c r="CF109" s="411"/>
      <c r="CG109" s="411"/>
      <c r="CH109" s="411"/>
      <c r="CI109" s="411"/>
      <c r="CJ109" s="411"/>
      <c r="CK109" s="411"/>
      <c r="CL109" s="411"/>
      <c r="CM109" s="411"/>
      <c r="CN109" s="411"/>
      <c r="CO109" s="411"/>
    </row>
    <row r="110" spans="1:93" s="398" customFormat="1" ht="21.75" customHeight="1">
      <c r="A110" s="1448"/>
      <c r="B110" s="1443"/>
      <c r="C110" s="448" t="s">
        <v>846</v>
      </c>
      <c r="D110" s="1437" t="s">
        <v>43</v>
      </c>
      <c r="E110" s="415"/>
      <c r="F110" s="415"/>
      <c r="G110" s="415"/>
      <c r="H110" s="416"/>
      <c r="I110" s="416"/>
      <c r="J110" s="417"/>
      <c r="K110" s="11" t="s">
        <v>41</v>
      </c>
      <c r="L110" s="417" t="s">
        <v>162</v>
      </c>
      <c r="M110" s="433" t="s">
        <v>42</v>
      </c>
      <c r="N110" s="407">
        <v>0.75</v>
      </c>
      <c r="O110" s="501" t="s">
        <v>847</v>
      </c>
      <c r="P110" s="339" t="s">
        <v>848</v>
      </c>
      <c r="Q110" s="396" t="s">
        <v>563</v>
      </c>
      <c r="R110" s="396"/>
      <c r="S110" s="425" t="s">
        <v>370</v>
      </c>
      <c r="T110" s="1420" t="s">
        <v>46</v>
      </c>
      <c r="U110" s="1420"/>
      <c r="V110" s="1420"/>
      <c r="W110" s="1420"/>
      <c r="X110" s="1420"/>
      <c r="Y110" s="1446"/>
    </row>
    <row r="111" spans="1:93" s="398" customFormat="1" ht="21.75" customHeight="1">
      <c r="A111" s="1448"/>
      <c r="B111" s="1443"/>
      <c r="C111" s="448" t="s">
        <v>849</v>
      </c>
      <c r="D111" s="1438"/>
      <c r="E111" s="415"/>
      <c r="F111" s="415"/>
      <c r="G111" s="415"/>
      <c r="H111" s="416"/>
      <c r="I111" s="416"/>
      <c r="J111" s="417"/>
      <c r="K111" s="11" t="s">
        <v>41</v>
      </c>
      <c r="L111" s="423" t="s">
        <v>840</v>
      </c>
      <c r="M111" s="433" t="s">
        <v>42</v>
      </c>
      <c r="N111" s="407">
        <v>0.75</v>
      </c>
      <c r="O111" s="432" t="s">
        <v>850</v>
      </c>
      <c r="P111" s="339" t="s">
        <v>851</v>
      </c>
      <c r="Q111" s="396" t="s">
        <v>563</v>
      </c>
      <c r="R111" s="396"/>
      <c r="S111" s="425" t="s">
        <v>370</v>
      </c>
      <c r="T111" s="1420" t="s">
        <v>46</v>
      </c>
      <c r="U111" s="1420"/>
      <c r="V111" s="1420"/>
      <c r="W111" s="1420"/>
      <c r="X111" s="1420"/>
      <c r="Y111" s="1446"/>
    </row>
    <row r="112" spans="1:93" s="398" customFormat="1">
      <c r="A112" s="1448"/>
      <c r="B112" s="1443"/>
      <c r="C112" s="413" t="s">
        <v>750</v>
      </c>
      <c r="D112" s="406" t="s">
        <v>751</v>
      </c>
      <c r="E112" s="415"/>
      <c r="F112" s="415"/>
      <c r="G112" s="415"/>
      <c r="H112" s="415"/>
      <c r="I112" s="415"/>
      <c r="J112" s="504"/>
      <c r="K112" s="13"/>
      <c r="L112" s="417"/>
      <c r="M112" s="433"/>
      <c r="N112" s="407"/>
      <c r="O112" s="467" t="s">
        <v>2240</v>
      </c>
      <c r="P112" s="425"/>
      <c r="Q112" s="425" t="s">
        <v>753</v>
      </c>
      <c r="R112" s="396"/>
      <c r="S112" s="425" t="s">
        <v>581</v>
      </c>
      <c r="T112" s="392"/>
      <c r="U112" s="392"/>
      <c r="V112" s="392"/>
      <c r="W112" s="392"/>
      <c r="X112" s="392"/>
      <c r="Y112" s="1447"/>
    </row>
    <row r="113" spans="1:25" s="398" customFormat="1" ht="31">
      <c r="A113" s="373"/>
      <c r="B113" s="1443" t="s">
        <v>852</v>
      </c>
      <c r="C113" s="468" t="s">
        <v>853</v>
      </c>
      <c r="D113" s="406" t="s">
        <v>854</v>
      </c>
      <c r="E113" s="437"/>
      <c r="F113" s="415"/>
      <c r="G113" s="415"/>
      <c r="H113" s="415"/>
      <c r="I113" s="464"/>
      <c r="J113" s="471" t="s">
        <v>757</v>
      </c>
      <c r="K113" s="11" t="s">
        <v>41</v>
      </c>
      <c r="L113" s="423" t="s">
        <v>92</v>
      </c>
      <c r="M113" s="433" t="s">
        <v>42</v>
      </c>
      <c r="N113" s="407" t="s">
        <v>758</v>
      </c>
      <c r="O113" s="467" t="s">
        <v>855</v>
      </c>
      <c r="P113" s="469"/>
      <c r="Q113" s="396" t="s">
        <v>563</v>
      </c>
      <c r="R113" s="477"/>
      <c r="S113" s="425" t="s">
        <v>370</v>
      </c>
      <c r="T113" s="1420" t="s">
        <v>46</v>
      </c>
      <c r="U113" s="1420"/>
      <c r="V113" s="1420"/>
      <c r="W113" s="1420"/>
      <c r="X113" s="1420"/>
      <c r="Y113" s="415"/>
    </row>
    <row r="114" spans="1:25" s="398" customFormat="1">
      <c r="A114" s="373"/>
      <c r="B114" s="1444"/>
      <c r="C114" s="505" t="s">
        <v>856</v>
      </c>
      <c r="D114" s="427"/>
      <c r="E114" s="506"/>
      <c r="F114" s="427"/>
      <c r="G114" s="427"/>
      <c r="H114" s="427"/>
      <c r="I114" s="464"/>
      <c r="J114" s="474"/>
      <c r="K114" s="11" t="s">
        <v>41</v>
      </c>
      <c r="L114" s="423" t="s">
        <v>92</v>
      </c>
      <c r="M114" s="433" t="s">
        <v>42</v>
      </c>
      <c r="N114" s="407">
        <f>15/60</f>
        <v>0.25</v>
      </c>
      <c r="O114" s="467" t="s">
        <v>857</v>
      </c>
      <c r="P114" s="469" t="s">
        <v>858</v>
      </c>
      <c r="Q114" s="476" t="s">
        <v>765</v>
      </c>
      <c r="R114" s="476"/>
      <c r="S114" s="425" t="s">
        <v>581</v>
      </c>
      <c r="T114" s="502"/>
      <c r="U114" s="502"/>
      <c r="V114" s="502"/>
      <c r="W114" s="502"/>
      <c r="X114" s="502"/>
      <c r="Y114" s="415"/>
    </row>
    <row r="115" spans="1:25" s="398" customFormat="1" ht="15.75" customHeight="1">
      <c r="A115" s="373"/>
      <c r="B115" s="1444"/>
      <c r="C115" s="505" t="s">
        <v>859</v>
      </c>
      <c r="D115" s="427"/>
      <c r="E115" s="506"/>
      <c r="F115" s="427"/>
      <c r="G115" s="427"/>
      <c r="H115" s="427"/>
      <c r="I115" s="464"/>
      <c r="J115" s="474"/>
      <c r="K115" s="11" t="s">
        <v>41</v>
      </c>
      <c r="L115" s="423" t="s">
        <v>92</v>
      </c>
      <c r="M115" s="433" t="s">
        <v>42</v>
      </c>
      <c r="N115" s="407">
        <f>45/60</f>
        <v>0.75</v>
      </c>
      <c r="O115" s="467" t="s">
        <v>860</v>
      </c>
      <c r="P115" s="469" t="s">
        <v>861</v>
      </c>
      <c r="Q115" s="476" t="s">
        <v>765</v>
      </c>
      <c r="R115" s="476"/>
      <c r="S115" s="425" t="s">
        <v>370</v>
      </c>
      <c r="T115" s="1420" t="s">
        <v>46</v>
      </c>
      <c r="U115" s="1420"/>
      <c r="V115" s="1420"/>
      <c r="W115" s="1420"/>
      <c r="X115" s="1420"/>
      <c r="Y115" s="415"/>
    </row>
    <row r="116" spans="1:25" s="398" customFormat="1" ht="15.75" customHeight="1">
      <c r="A116" s="373"/>
      <c r="B116" s="1444"/>
      <c r="C116" s="505" t="s">
        <v>862</v>
      </c>
      <c r="D116" s="427"/>
      <c r="E116" s="506"/>
      <c r="F116" s="427"/>
      <c r="G116" s="427"/>
      <c r="H116" s="427"/>
      <c r="I116" s="464"/>
      <c r="J116" s="474"/>
      <c r="K116" s="11" t="s">
        <v>41</v>
      </c>
      <c r="L116" s="423" t="s">
        <v>92</v>
      </c>
      <c r="M116" s="433" t="s">
        <v>42</v>
      </c>
      <c r="N116" s="407">
        <f>30/60</f>
        <v>0.5</v>
      </c>
      <c r="O116" s="467" t="s">
        <v>863</v>
      </c>
      <c r="P116" s="469" t="s">
        <v>864</v>
      </c>
      <c r="Q116" s="476" t="s">
        <v>765</v>
      </c>
      <c r="R116" s="476"/>
      <c r="S116" s="425" t="s">
        <v>370</v>
      </c>
      <c r="T116" s="1420" t="s">
        <v>46</v>
      </c>
      <c r="U116" s="1420"/>
      <c r="V116" s="1420"/>
      <c r="W116" s="1420"/>
      <c r="X116" s="1420"/>
      <c r="Y116" s="415"/>
    </row>
    <row r="117" spans="1:25" s="398" customFormat="1" ht="15.75" customHeight="1">
      <c r="A117" s="373"/>
      <c r="B117" s="1444"/>
      <c r="C117" s="505" t="s">
        <v>865</v>
      </c>
      <c r="D117" s="427"/>
      <c r="E117" s="506"/>
      <c r="F117" s="427"/>
      <c r="G117" s="427"/>
      <c r="H117" s="427"/>
      <c r="I117" s="464"/>
      <c r="J117" s="474"/>
      <c r="K117" s="11" t="s">
        <v>41</v>
      </c>
      <c r="L117" s="423" t="s">
        <v>92</v>
      </c>
      <c r="M117" s="433" t="s">
        <v>42</v>
      </c>
      <c r="N117" s="407">
        <v>1</v>
      </c>
      <c r="O117" s="467" t="s">
        <v>866</v>
      </c>
      <c r="P117" s="469" t="s">
        <v>867</v>
      </c>
      <c r="Q117" s="476" t="s">
        <v>765</v>
      </c>
      <c r="R117" s="476"/>
      <c r="S117" s="425" t="s">
        <v>370</v>
      </c>
      <c r="T117" s="1420" t="s">
        <v>46</v>
      </c>
      <c r="U117" s="1420"/>
      <c r="V117" s="1420"/>
      <c r="W117" s="1420"/>
      <c r="X117" s="1420"/>
      <c r="Y117" s="415"/>
    </row>
    <row r="118" spans="1:25" s="398" customFormat="1" ht="15.75" customHeight="1">
      <c r="A118" s="373"/>
      <c r="B118" s="1444"/>
      <c r="C118" s="505" t="s">
        <v>868</v>
      </c>
      <c r="D118" s="427"/>
      <c r="E118" s="506"/>
      <c r="F118" s="427"/>
      <c r="G118" s="427"/>
      <c r="H118" s="427"/>
      <c r="I118" s="464"/>
      <c r="J118" s="474"/>
      <c r="K118" s="11" t="s">
        <v>41</v>
      </c>
      <c r="L118" s="423" t="s">
        <v>92</v>
      </c>
      <c r="M118" s="433" t="s">
        <v>42</v>
      </c>
      <c r="N118" s="407">
        <f>30/60</f>
        <v>0.5</v>
      </c>
      <c r="O118" s="467" t="s">
        <v>869</v>
      </c>
      <c r="P118" s="469" t="s">
        <v>870</v>
      </c>
      <c r="Q118" s="476" t="s">
        <v>765</v>
      </c>
      <c r="R118" s="476"/>
      <c r="S118" s="425" t="s">
        <v>370</v>
      </c>
      <c r="T118" s="1420" t="s">
        <v>46</v>
      </c>
      <c r="U118" s="1420"/>
      <c r="V118" s="1420"/>
      <c r="W118" s="1420"/>
      <c r="X118" s="1420"/>
      <c r="Y118" s="415"/>
    </row>
    <row r="119" spans="1:25" s="398" customFormat="1" ht="15.75" customHeight="1">
      <c r="A119" s="373"/>
      <c r="B119" s="1444"/>
      <c r="C119" s="505" t="s">
        <v>871</v>
      </c>
      <c r="D119" s="427"/>
      <c r="E119" s="506"/>
      <c r="F119" s="427"/>
      <c r="G119" s="427"/>
      <c r="H119" s="427"/>
      <c r="I119" s="464"/>
      <c r="J119" s="474"/>
      <c r="K119" s="11" t="s">
        <v>41</v>
      </c>
      <c r="L119" s="423" t="s">
        <v>92</v>
      </c>
      <c r="M119" s="433" t="s">
        <v>42</v>
      </c>
      <c r="N119" s="407">
        <f>40/60</f>
        <v>0.66666666666666663</v>
      </c>
      <c r="O119" s="467" t="s">
        <v>872</v>
      </c>
      <c r="P119" s="469" t="s">
        <v>873</v>
      </c>
      <c r="Q119" s="476" t="s">
        <v>765</v>
      </c>
      <c r="R119" s="476"/>
      <c r="S119" s="425" t="s">
        <v>370</v>
      </c>
      <c r="T119" s="1420" t="s">
        <v>46</v>
      </c>
      <c r="U119" s="1420"/>
      <c r="V119" s="1420"/>
      <c r="W119" s="1420"/>
      <c r="X119" s="1420"/>
      <c r="Y119" s="415"/>
    </row>
    <row r="120" spans="1:25" s="398" customFormat="1" ht="15.75" customHeight="1">
      <c r="A120" s="373"/>
      <c r="B120" s="1444"/>
      <c r="C120" s="505" t="s">
        <v>874</v>
      </c>
      <c r="D120" s="427"/>
      <c r="E120" s="506"/>
      <c r="F120" s="427"/>
      <c r="G120" s="427"/>
      <c r="H120" s="427"/>
      <c r="I120" s="464"/>
      <c r="J120" s="474"/>
      <c r="K120" s="11" t="s">
        <v>41</v>
      </c>
      <c r="L120" s="423" t="s">
        <v>92</v>
      </c>
      <c r="M120" s="433" t="s">
        <v>42</v>
      </c>
      <c r="N120" s="407">
        <f>45/60</f>
        <v>0.75</v>
      </c>
      <c r="O120" s="467" t="s">
        <v>875</v>
      </c>
      <c r="P120" s="469" t="s">
        <v>876</v>
      </c>
      <c r="Q120" s="476" t="s">
        <v>765</v>
      </c>
      <c r="R120" s="476"/>
      <c r="S120" s="425" t="s">
        <v>370</v>
      </c>
      <c r="T120" s="1420" t="s">
        <v>46</v>
      </c>
      <c r="U120" s="1420"/>
      <c r="V120" s="1420"/>
      <c r="W120" s="1420"/>
      <c r="X120" s="1420"/>
      <c r="Y120" s="415"/>
    </row>
    <row r="121" spans="1:25" s="398" customFormat="1" ht="15.75" customHeight="1">
      <c r="A121" s="373"/>
      <c r="B121" s="1444"/>
      <c r="C121" s="505" t="s">
        <v>877</v>
      </c>
      <c r="D121" s="427"/>
      <c r="E121" s="506"/>
      <c r="F121" s="427"/>
      <c r="G121" s="427"/>
      <c r="H121" s="427"/>
      <c r="I121" s="464"/>
      <c r="J121" s="474"/>
      <c r="K121" s="11" t="s">
        <v>41</v>
      </c>
      <c r="L121" s="423" t="s">
        <v>92</v>
      </c>
      <c r="M121" s="433" t="s">
        <v>42</v>
      </c>
      <c r="N121" s="407">
        <f>35/60</f>
        <v>0.58333333333333337</v>
      </c>
      <c r="O121" s="467" t="s">
        <v>878</v>
      </c>
      <c r="P121" s="469" t="s">
        <v>879</v>
      </c>
      <c r="Q121" s="476" t="s">
        <v>765</v>
      </c>
      <c r="R121" s="476"/>
      <c r="S121" s="425" t="s">
        <v>370</v>
      </c>
      <c r="T121" s="1420" t="s">
        <v>46</v>
      </c>
      <c r="U121" s="1420"/>
      <c r="V121" s="1420"/>
      <c r="W121" s="1420"/>
      <c r="X121" s="1420"/>
      <c r="Y121" s="415"/>
    </row>
    <row r="122" spans="1:25" s="398" customFormat="1" ht="15.75" customHeight="1">
      <c r="A122" s="373"/>
      <c r="B122" s="1444"/>
      <c r="C122" s="505" t="s">
        <v>880</v>
      </c>
      <c r="D122" s="427"/>
      <c r="E122" s="506"/>
      <c r="F122" s="427"/>
      <c r="G122" s="427"/>
      <c r="H122" s="427"/>
      <c r="I122" s="464"/>
      <c r="J122" s="474"/>
      <c r="K122" s="11" t="s">
        <v>41</v>
      </c>
      <c r="L122" s="423" t="s">
        <v>92</v>
      </c>
      <c r="M122" s="433" t="s">
        <v>42</v>
      </c>
      <c r="N122" s="407">
        <f>35/60</f>
        <v>0.58333333333333337</v>
      </c>
      <c r="O122" s="467" t="s">
        <v>881</v>
      </c>
      <c r="P122" s="469" t="s">
        <v>882</v>
      </c>
      <c r="Q122" s="476" t="s">
        <v>765</v>
      </c>
      <c r="R122" s="476"/>
      <c r="S122" s="425" t="s">
        <v>370</v>
      </c>
      <c r="T122" s="1420" t="s">
        <v>46</v>
      </c>
      <c r="U122" s="1420"/>
      <c r="V122" s="1420"/>
      <c r="W122" s="1420"/>
      <c r="X122" s="1420"/>
      <c r="Y122" s="415"/>
    </row>
    <row r="123" spans="1:25" s="398" customFormat="1" ht="15.75" customHeight="1">
      <c r="A123" s="373"/>
      <c r="B123" s="1444"/>
      <c r="C123" s="505" t="s">
        <v>883</v>
      </c>
      <c r="D123" s="427"/>
      <c r="E123" s="506"/>
      <c r="F123" s="427"/>
      <c r="G123" s="427"/>
      <c r="H123" s="427"/>
      <c r="I123" s="464"/>
      <c r="J123" s="474"/>
      <c r="K123" s="11" t="s">
        <v>41</v>
      </c>
      <c r="L123" s="423" t="s">
        <v>92</v>
      </c>
      <c r="M123" s="433" t="s">
        <v>42</v>
      </c>
      <c r="N123" s="407">
        <v>1</v>
      </c>
      <c r="O123" s="467" t="s">
        <v>884</v>
      </c>
      <c r="P123" s="469" t="s">
        <v>885</v>
      </c>
      <c r="Q123" s="476" t="s">
        <v>765</v>
      </c>
      <c r="R123" s="476"/>
      <c r="S123" s="425" t="s">
        <v>370</v>
      </c>
      <c r="T123" s="1420" t="s">
        <v>46</v>
      </c>
      <c r="U123" s="1420"/>
      <c r="V123" s="1420"/>
      <c r="W123" s="1420"/>
      <c r="X123" s="1420"/>
      <c r="Y123" s="415"/>
    </row>
    <row r="124" spans="1:25" s="398" customFormat="1" ht="31">
      <c r="A124" s="373"/>
      <c r="B124" s="1444"/>
      <c r="C124" s="505" t="s">
        <v>886</v>
      </c>
      <c r="D124" s="427"/>
      <c r="E124" s="506"/>
      <c r="F124" s="427"/>
      <c r="G124" s="427"/>
      <c r="H124" s="427"/>
      <c r="I124" s="464"/>
      <c r="J124" s="474"/>
      <c r="K124" s="11" t="s">
        <v>41</v>
      </c>
      <c r="L124" s="423" t="s">
        <v>92</v>
      </c>
      <c r="M124" s="433" t="s">
        <v>42</v>
      </c>
      <c r="N124" s="407">
        <f>30/60</f>
        <v>0.5</v>
      </c>
      <c r="O124" s="467" t="s">
        <v>887</v>
      </c>
      <c r="P124" s="469" t="s">
        <v>888</v>
      </c>
      <c r="Q124" s="476" t="s">
        <v>765</v>
      </c>
      <c r="R124" s="476"/>
      <c r="S124" s="425" t="s">
        <v>370</v>
      </c>
      <c r="T124" s="1420" t="s">
        <v>46</v>
      </c>
      <c r="U124" s="1420"/>
      <c r="V124" s="1420"/>
      <c r="W124" s="1420"/>
      <c r="X124" s="1420"/>
      <c r="Y124" s="415"/>
    </row>
    <row r="125" spans="1:25" s="398" customFormat="1" ht="15.75" customHeight="1">
      <c r="A125" s="373"/>
      <c r="B125" s="1444"/>
      <c r="C125" s="505" t="s">
        <v>889</v>
      </c>
      <c r="D125" s="427"/>
      <c r="E125" s="506"/>
      <c r="F125" s="427"/>
      <c r="G125" s="427"/>
      <c r="H125" s="427"/>
      <c r="I125" s="464"/>
      <c r="J125" s="474"/>
      <c r="K125" s="11" t="s">
        <v>41</v>
      </c>
      <c r="L125" s="423" t="s">
        <v>92</v>
      </c>
      <c r="M125" s="433" t="s">
        <v>42</v>
      </c>
      <c r="N125" s="407">
        <f>30/60</f>
        <v>0.5</v>
      </c>
      <c r="O125" s="467" t="s">
        <v>890</v>
      </c>
      <c r="P125" s="469" t="s">
        <v>891</v>
      </c>
      <c r="Q125" s="476" t="s">
        <v>765</v>
      </c>
      <c r="R125" s="476"/>
      <c r="S125" s="425" t="s">
        <v>370</v>
      </c>
      <c r="T125" s="1420" t="s">
        <v>46</v>
      </c>
      <c r="U125" s="1420"/>
      <c r="V125" s="1420"/>
      <c r="W125" s="1420"/>
      <c r="X125" s="1420"/>
      <c r="Y125" s="415"/>
    </row>
    <row r="126" spans="1:25" s="398" customFormat="1" ht="15.75" customHeight="1">
      <c r="A126" s="373"/>
      <c r="B126" s="1444"/>
      <c r="C126" s="505" t="s">
        <v>892</v>
      </c>
      <c r="D126" s="427"/>
      <c r="E126" s="506"/>
      <c r="F126" s="427"/>
      <c r="G126" s="427"/>
      <c r="H126" s="427"/>
      <c r="I126" s="464"/>
      <c r="J126" s="474"/>
      <c r="K126" s="11" t="s">
        <v>41</v>
      </c>
      <c r="L126" s="423" t="s">
        <v>92</v>
      </c>
      <c r="M126" s="433" t="s">
        <v>42</v>
      </c>
      <c r="N126" s="407">
        <f>45/60</f>
        <v>0.75</v>
      </c>
      <c r="O126" s="467" t="s">
        <v>893</v>
      </c>
      <c r="P126" s="469" t="s">
        <v>894</v>
      </c>
      <c r="Q126" s="476" t="s">
        <v>765</v>
      </c>
      <c r="R126" s="476"/>
      <c r="S126" s="425" t="s">
        <v>370</v>
      </c>
      <c r="T126" s="1420" t="s">
        <v>46</v>
      </c>
      <c r="U126" s="1420"/>
      <c r="V126" s="1420"/>
      <c r="W126" s="1420"/>
      <c r="X126" s="1420"/>
      <c r="Y126" s="415"/>
    </row>
    <row r="127" spans="1:25" s="398" customFormat="1" ht="15.75" customHeight="1">
      <c r="A127" s="373"/>
      <c r="B127" s="1444"/>
      <c r="C127" s="505" t="s">
        <v>895</v>
      </c>
      <c r="D127" s="427"/>
      <c r="E127" s="506"/>
      <c r="F127" s="427"/>
      <c r="G127" s="427"/>
      <c r="H127" s="427"/>
      <c r="I127" s="464"/>
      <c r="J127" s="474"/>
      <c r="K127" s="11" t="s">
        <v>41</v>
      </c>
      <c r="L127" s="423" t="s">
        <v>92</v>
      </c>
      <c r="M127" s="433" t="s">
        <v>42</v>
      </c>
      <c r="N127" s="407">
        <f>20/60</f>
        <v>0.33333333333333331</v>
      </c>
      <c r="O127" s="467" t="s">
        <v>896</v>
      </c>
      <c r="P127" s="469" t="s">
        <v>897</v>
      </c>
      <c r="Q127" s="476" t="s">
        <v>765</v>
      </c>
      <c r="R127" s="476"/>
      <c r="S127" s="425" t="s">
        <v>370</v>
      </c>
      <c r="T127" s="1420" t="s">
        <v>46</v>
      </c>
      <c r="U127" s="1420"/>
      <c r="V127" s="1420"/>
      <c r="W127" s="1420"/>
      <c r="X127" s="1420"/>
      <c r="Y127" s="415"/>
    </row>
    <row r="128" spans="1:25" s="398" customFormat="1" ht="31">
      <c r="A128" s="373"/>
      <c r="B128" s="1444"/>
      <c r="C128" s="505" t="s">
        <v>898</v>
      </c>
      <c r="D128" s="427"/>
      <c r="E128" s="506"/>
      <c r="F128" s="427"/>
      <c r="G128" s="427"/>
      <c r="H128" s="427"/>
      <c r="I128" s="464"/>
      <c r="J128" s="474"/>
      <c r="K128" s="11" t="s">
        <v>41</v>
      </c>
      <c r="L128" s="423" t="s">
        <v>92</v>
      </c>
      <c r="M128" s="433" t="s">
        <v>42</v>
      </c>
      <c r="N128" s="407">
        <f>20/60</f>
        <v>0.33333333333333331</v>
      </c>
      <c r="O128" s="467" t="s">
        <v>899</v>
      </c>
      <c r="P128" s="469" t="s">
        <v>900</v>
      </c>
      <c r="Q128" s="476" t="s">
        <v>765</v>
      </c>
      <c r="R128" s="476"/>
      <c r="S128" s="425" t="s">
        <v>370</v>
      </c>
      <c r="T128" s="1420" t="s">
        <v>46</v>
      </c>
      <c r="U128" s="1420"/>
      <c r="V128" s="1420"/>
      <c r="W128" s="1420"/>
      <c r="X128" s="1420"/>
      <c r="Y128" s="415"/>
    </row>
    <row r="129" spans="1:29" s="398" customFormat="1">
      <c r="B129" s="1445"/>
      <c r="C129" s="468" t="s">
        <v>901</v>
      </c>
      <c r="D129" s="406" t="s">
        <v>751</v>
      </c>
      <c r="E129" s="415" t="s">
        <v>560</v>
      </c>
      <c r="F129" s="415" t="s">
        <v>560</v>
      </c>
      <c r="G129" s="415" t="s">
        <v>560</v>
      </c>
      <c r="H129" s="416" t="s">
        <v>560</v>
      </c>
      <c r="I129" s="416"/>
      <c r="J129" s="507"/>
      <c r="K129" s="11" t="s">
        <v>41</v>
      </c>
      <c r="L129" s="423" t="s">
        <v>162</v>
      </c>
      <c r="M129" s="433" t="s">
        <v>42</v>
      </c>
      <c r="N129" s="508">
        <v>0.5</v>
      </c>
      <c r="O129" s="424" t="s">
        <v>902</v>
      </c>
      <c r="P129" s="425" t="s">
        <v>903</v>
      </c>
      <c r="Q129" s="396" t="s">
        <v>563</v>
      </c>
      <c r="R129" s="396"/>
      <c r="S129" s="425" t="s">
        <v>370</v>
      </c>
      <c r="T129" s="1420" t="s">
        <v>46</v>
      </c>
      <c r="U129" s="1420"/>
      <c r="V129" s="1420"/>
      <c r="W129" s="1420"/>
      <c r="X129" s="1420"/>
      <c r="Y129" s="415"/>
    </row>
    <row r="130" spans="1:29" s="398" customFormat="1" ht="15" customHeight="1">
      <c r="A130" s="509"/>
      <c r="B130" s="399" t="s">
        <v>904</v>
      </c>
      <c r="C130" s="510" t="s">
        <v>905</v>
      </c>
      <c r="D130" s="427" t="s">
        <v>43</v>
      </c>
      <c r="E130" s="402" t="s">
        <v>560</v>
      </c>
      <c r="F130" s="402" t="s">
        <v>560</v>
      </c>
      <c r="G130" s="402" t="s">
        <v>560</v>
      </c>
      <c r="H130" s="402" t="s">
        <v>560</v>
      </c>
      <c r="I130" s="464"/>
      <c r="J130" s="511"/>
      <c r="K130" s="11" t="s">
        <v>41</v>
      </c>
      <c r="L130" s="417" t="s">
        <v>162</v>
      </c>
      <c r="M130" s="418" t="s">
        <v>42</v>
      </c>
      <c r="N130" s="407">
        <v>1</v>
      </c>
      <c r="O130" s="408" t="s">
        <v>906</v>
      </c>
      <c r="P130" s="339" t="s">
        <v>907</v>
      </c>
      <c r="Q130" s="396" t="s">
        <v>563</v>
      </c>
      <c r="R130" s="396"/>
      <c r="S130" s="425" t="s">
        <v>370</v>
      </c>
      <c r="T130" s="1420" t="s">
        <v>46</v>
      </c>
      <c r="U130" s="1420"/>
      <c r="V130" s="1420"/>
      <c r="W130" s="1420"/>
      <c r="X130" s="1420"/>
      <c r="Y130" s="415"/>
    </row>
    <row r="131" spans="1:29" s="398" customFormat="1" ht="34.25" customHeight="1">
      <c r="A131" s="386"/>
      <c r="B131" s="512" t="s">
        <v>908</v>
      </c>
      <c r="C131" s="422" t="s">
        <v>909</v>
      </c>
      <c r="D131" s="406" t="s">
        <v>43</v>
      </c>
      <c r="E131" s="437" t="s">
        <v>560</v>
      </c>
      <c r="F131" s="437" t="s">
        <v>560</v>
      </c>
      <c r="G131" s="437" t="s">
        <v>560</v>
      </c>
      <c r="H131" s="513" t="s">
        <v>910</v>
      </c>
      <c r="I131" s="464"/>
      <c r="J131" s="514"/>
      <c r="K131" s="12" t="s">
        <v>41</v>
      </c>
      <c r="L131" s="406" t="s">
        <v>365</v>
      </c>
      <c r="M131" s="418" t="s">
        <v>42</v>
      </c>
      <c r="N131" s="407">
        <v>2</v>
      </c>
      <c r="O131" s="408" t="s">
        <v>911</v>
      </c>
      <c r="P131" s="339" t="s">
        <v>912</v>
      </c>
      <c r="Q131" s="396" t="s">
        <v>563</v>
      </c>
      <c r="R131" s="396"/>
      <c r="S131" s="425" t="s">
        <v>370</v>
      </c>
      <c r="T131" s="1420" t="s">
        <v>46</v>
      </c>
      <c r="U131" s="1420"/>
      <c r="V131" s="1420"/>
      <c r="W131" s="1420"/>
      <c r="X131" s="1420"/>
      <c r="Y131" s="415"/>
    </row>
    <row r="132" spans="1:29" s="398" customFormat="1" ht="37.5" customHeight="1">
      <c r="A132" s="373"/>
      <c r="B132" s="1439" t="s">
        <v>913</v>
      </c>
      <c r="C132" s="422" t="s">
        <v>914</v>
      </c>
      <c r="D132" s="406" t="s">
        <v>43</v>
      </c>
      <c r="E132" s="415" t="s">
        <v>560</v>
      </c>
      <c r="F132" s="415" t="s">
        <v>560</v>
      </c>
      <c r="G132" s="415" t="s">
        <v>560</v>
      </c>
      <c r="H132" s="416" t="s">
        <v>560</v>
      </c>
      <c r="I132" s="415"/>
      <c r="J132" s="507"/>
      <c r="K132" s="11" t="s">
        <v>41</v>
      </c>
      <c r="L132" s="423" t="s">
        <v>92</v>
      </c>
      <c r="M132" s="418" t="s">
        <v>42</v>
      </c>
      <c r="N132" s="407">
        <v>1.3</v>
      </c>
      <c r="O132" s="424" t="s">
        <v>915</v>
      </c>
      <c r="P132" s="425" t="s">
        <v>916</v>
      </c>
      <c r="Q132" s="424" t="s">
        <v>563</v>
      </c>
      <c r="R132" s="396"/>
      <c r="S132" s="425" t="s">
        <v>370</v>
      </c>
      <c r="T132" s="1420" t="s">
        <v>46</v>
      </c>
      <c r="U132" s="1420"/>
      <c r="V132" s="1420"/>
      <c r="W132" s="1420"/>
      <c r="X132" s="1420"/>
      <c r="Y132" s="409" t="s">
        <v>917</v>
      </c>
    </row>
    <row r="133" spans="1:29" s="398" customFormat="1">
      <c r="A133" s="373"/>
      <c r="B133" s="1439"/>
      <c r="C133" s="422" t="s">
        <v>918</v>
      </c>
      <c r="D133" s="406" t="s">
        <v>43</v>
      </c>
      <c r="E133" s="415"/>
      <c r="F133" s="415"/>
      <c r="G133" s="415"/>
      <c r="H133" s="416"/>
      <c r="I133" s="415"/>
      <c r="J133" s="507"/>
      <c r="K133" s="11" t="s">
        <v>41</v>
      </c>
      <c r="L133" s="423" t="s">
        <v>92</v>
      </c>
      <c r="M133" s="418" t="s">
        <v>42</v>
      </c>
      <c r="N133" s="407">
        <v>0.5</v>
      </c>
      <c r="O133" s="424" t="s">
        <v>919</v>
      </c>
      <c r="P133" s="425" t="s">
        <v>920</v>
      </c>
      <c r="Q133" s="424" t="s">
        <v>563</v>
      </c>
      <c r="R133" s="396"/>
      <c r="S133" s="425" t="s">
        <v>370</v>
      </c>
      <c r="T133" s="1440" t="s">
        <v>46</v>
      </c>
      <c r="U133" s="1441"/>
      <c r="V133" s="1441"/>
      <c r="W133" s="1441"/>
      <c r="X133" s="1442"/>
      <c r="Y133" s="409"/>
    </row>
    <row r="134" spans="1:29" s="398" customFormat="1" ht="31">
      <c r="A134" s="463"/>
      <c r="B134" s="1439"/>
      <c r="C134" s="422" t="s">
        <v>921</v>
      </c>
      <c r="D134" s="406" t="s">
        <v>751</v>
      </c>
      <c r="E134" s="415"/>
      <c r="F134" s="415"/>
      <c r="G134" s="415"/>
      <c r="H134" s="415"/>
      <c r="I134" s="415"/>
      <c r="J134" s="507"/>
      <c r="K134" s="11" t="s">
        <v>41</v>
      </c>
      <c r="L134" s="423" t="s">
        <v>162</v>
      </c>
      <c r="M134" s="418" t="s">
        <v>42</v>
      </c>
      <c r="N134" s="407">
        <v>0.5</v>
      </c>
      <c r="O134" s="424" t="s">
        <v>922</v>
      </c>
      <c r="P134" s="425" t="s">
        <v>923</v>
      </c>
      <c r="Q134" s="396" t="s">
        <v>563</v>
      </c>
      <c r="R134" s="396"/>
      <c r="S134" s="425" t="s">
        <v>581</v>
      </c>
      <c r="T134" s="420"/>
      <c r="U134" s="420"/>
      <c r="V134" s="420"/>
      <c r="W134" s="420"/>
      <c r="X134" s="420"/>
      <c r="Y134" s="426"/>
      <c r="Z134" s="430"/>
      <c r="AA134" s="430"/>
      <c r="AB134" s="430"/>
    </row>
    <row r="135" spans="1:29" s="430" customFormat="1">
      <c r="A135" s="463"/>
      <c r="B135" s="1439"/>
      <c r="C135" s="422" t="s">
        <v>924</v>
      </c>
      <c r="D135" s="406" t="s">
        <v>751</v>
      </c>
      <c r="E135" s="415"/>
      <c r="F135" s="415"/>
      <c r="G135" s="415"/>
      <c r="H135" s="415"/>
      <c r="I135" s="415"/>
      <c r="J135" s="507"/>
      <c r="K135" s="11" t="s">
        <v>41</v>
      </c>
      <c r="L135" s="423" t="s">
        <v>162</v>
      </c>
      <c r="M135" s="418" t="s">
        <v>42</v>
      </c>
      <c r="N135" s="407">
        <v>0.5</v>
      </c>
      <c r="O135" s="424" t="s">
        <v>925</v>
      </c>
      <c r="P135" s="425" t="s">
        <v>926</v>
      </c>
      <c r="Q135" s="396" t="s">
        <v>563</v>
      </c>
      <c r="R135" s="396"/>
      <c r="S135" s="425" t="s">
        <v>581</v>
      </c>
      <c r="T135" s="420"/>
      <c r="U135" s="420"/>
      <c r="V135" s="420"/>
      <c r="W135" s="420"/>
      <c r="X135" s="420"/>
      <c r="Y135" s="426"/>
    </row>
    <row r="136" spans="1:29" s="430" customFormat="1">
      <c r="A136" s="1434" t="s">
        <v>64</v>
      </c>
      <c r="B136" s="1439"/>
      <c r="C136" s="1435" t="s">
        <v>927</v>
      </c>
      <c r="D136" s="1437" t="s">
        <v>751</v>
      </c>
      <c r="E136" s="1424"/>
      <c r="F136" s="1424"/>
      <c r="G136" s="1424"/>
      <c r="H136" s="1424"/>
      <c r="I136" s="1424"/>
      <c r="J136" s="507"/>
      <c r="K136" s="11" t="s">
        <v>41</v>
      </c>
      <c r="L136" s="423" t="s">
        <v>162</v>
      </c>
      <c r="M136" s="418" t="s">
        <v>42</v>
      </c>
      <c r="N136" s="1426">
        <v>0.5</v>
      </c>
      <c r="O136" s="1428" t="s">
        <v>928</v>
      </c>
      <c r="P136" s="1430" t="s">
        <v>929</v>
      </c>
      <c r="Q136" s="1432" t="s">
        <v>563</v>
      </c>
      <c r="R136" s="1432"/>
      <c r="S136" s="1430" t="s">
        <v>581</v>
      </c>
      <c r="T136" s="420"/>
      <c r="U136" s="420"/>
      <c r="V136" s="420"/>
      <c r="W136" s="420"/>
      <c r="X136" s="420"/>
      <c r="Y136" s="426"/>
    </row>
    <row r="137" spans="1:29" s="430" customFormat="1">
      <c r="A137" s="1434"/>
      <c r="B137" s="1439"/>
      <c r="C137" s="1436"/>
      <c r="D137" s="1438"/>
      <c r="E137" s="1425"/>
      <c r="F137" s="1425"/>
      <c r="G137" s="1425"/>
      <c r="H137" s="1425"/>
      <c r="I137" s="1425"/>
      <c r="J137" s="507"/>
      <c r="K137" s="15" t="s">
        <v>41</v>
      </c>
      <c r="L137" s="423" t="s">
        <v>203</v>
      </c>
      <c r="M137" s="418">
        <v>44803</v>
      </c>
      <c r="N137" s="1427"/>
      <c r="O137" s="1429"/>
      <c r="P137" s="1431"/>
      <c r="Q137" s="1433"/>
      <c r="R137" s="1433"/>
      <c r="S137" s="1431"/>
      <c r="T137" s="420"/>
      <c r="U137" s="420"/>
      <c r="V137" s="420"/>
      <c r="W137" s="420"/>
      <c r="X137" s="420"/>
      <c r="Y137" s="426"/>
    </row>
    <row r="138" spans="1:29" s="385" customFormat="1">
      <c r="A138" s="373"/>
      <c r="B138" s="1439"/>
      <c r="C138" s="515" t="s">
        <v>930</v>
      </c>
      <c r="D138" s="406" t="s">
        <v>751</v>
      </c>
      <c r="E138" s="516"/>
      <c r="F138" s="516"/>
      <c r="G138" s="517"/>
      <c r="H138" s="517"/>
      <c r="I138" s="517"/>
      <c r="J138" s="507"/>
      <c r="K138" s="11" t="s">
        <v>41</v>
      </c>
      <c r="L138" s="423" t="s">
        <v>84</v>
      </c>
      <c r="M138" s="518" t="s">
        <v>42</v>
      </c>
      <c r="N138" s="407">
        <v>1</v>
      </c>
      <c r="O138" s="424" t="s">
        <v>931</v>
      </c>
      <c r="P138" s="425" t="s">
        <v>932</v>
      </c>
      <c r="Q138" s="396" t="s">
        <v>563</v>
      </c>
      <c r="R138" s="396"/>
      <c r="S138" s="425" t="s">
        <v>370</v>
      </c>
      <c r="T138" s="1420" t="s">
        <v>46</v>
      </c>
      <c r="U138" s="1420"/>
      <c r="V138" s="1420"/>
      <c r="W138" s="1420"/>
      <c r="X138" s="1420"/>
      <c r="Y138" s="415"/>
    </row>
    <row r="139" spans="1:29" s="385" customFormat="1">
      <c r="A139" s="373"/>
      <c r="B139" s="1439"/>
      <c r="C139" s="515" t="s">
        <v>933</v>
      </c>
      <c r="D139" s="406" t="s">
        <v>751</v>
      </c>
      <c r="E139" s="516"/>
      <c r="F139" s="516"/>
      <c r="G139" s="517"/>
      <c r="H139" s="517"/>
      <c r="I139" s="517"/>
      <c r="J139" s="507"/>
      <c r="K139" s="11" t="s">
        <v>41</v>
      </c>
      <c r="L139" s="423" t="s">
        <v>84</v>
      </c>
      <c r="M139" s="518" t="s">
        <v>42</v>
      </c>
      <c r="N139" s="419">
        <v>0.5</v>
      </c>
      <c r="O139" s="424" t="s">
        <v>934</v>
      </c>
      <c r="P139" s="425" t="s">
        <v>935</v>
      </c>
      <c r="Q139" s="396" t="s">
        <v>563</v>
      </c>
      <c r="R139" s="396"/>
      <c r="S139" s="425" t="s">
        <v>370</v>
      </c>
      <c r="T139" s="1420" t="s">
        <v>46</v>
      </c>
      <c r="U139" s="1420"/>
      <c r="V139" s="1420"/>
      <c r="W139" s="1420"/>
      <c r="X139" s="1420"/>
      <c r="Y139" s="415"/>
    </row>
    <row r="140" spans="1:29" s="398" customFormat="1">
      <c r="A140" s="373"/>
      <c r="B140" s="1439"/>
      <c r="C140" s="422" t="s">
        <v>936</v>
      </c>
      <c r="D140" s="406" t="s">
        <v>43</v>
      </c>
      <c r="E140" s="415"/>
      <c r="F140" s="415"/>
      <c r="G140" s="415"/>
      <c r="H140" s="513"/>
      <c r="I140" s="415"/>
      <c r="J140" s="507"/>
      <c r="K140" s="11" t="s">
        <v>41</v>
      </c>
      <c r="L140" s="423" t="s">
        <v>92</v>
      </c>
      <c r="M140" s="418" t="s">
        <v>42</v>
      </c>
      <c r="N140" s="407">
        <v>0.5</v>
      </c>
      <c r="O140" s="424" t="s">
        <v>937</v>
      </c>
      <c r="P140" s="425" t="s">
        <v>938</v>
      </c>
      <c r="Q140" s="396" t="s">
        <v>563</v>
      </c>
      <c r="R140" s="396"/>
      <c r="S140" s="425" t="s">
        <v>370</v>
      </c>
      <c r="T140" s="1420" t="s">
        <v>46</v>
      </c>
      <c r="U140" s="1420"/>
      <c r="V140" s="1420"/>
      <c r="W140" s="1420"/>
      <c r="X140" s="1420"/>
      <c r="Y140" s="409"/>
    </row>
    <row r="141" spans="1:29" s="398" customFormat="1" ht="15" customHeight="1">
      <c r="A141" s="373"/>
      <c r="B141" s="1439"/>
      <c r="C141" s="422" t="s">
        <v>939</v>
      </c>
      <c r="D141" s="406" t="s">
        <v>751</v>
      </c>
      <c r="E141" s="415"/>
      <c r="F141" s="415"/>
      <c r="G141" s="415"/>
      <c r="H141" s="415"/>
      <c r="I141" s="464"/>
      <c r="J141" s="507"/>
      <c r="K141" s="11" t="s">
        <v>41</v>
      </c>
      <c r="L141" s="423" t="s">
        <v>72</v>
      </c>
      <c r="M141" s="418" t="s">
        <v>42</v>
      </c>
      <c r="N141" s="407">
        <v>0.5</v>
      </c>
      <c r="O141" s="453" t="s">
        <v>940</v>
      </c>
      <c r="P141" s="425" t="s">
        <v>941</v>
      </c>
      <c r="Q141" s="519" t="s">
        <v>563</v>
      </c>
      <c r="R141" s="519"/>
      <c r="S141" s="425" t="s">
        <v>581</v>
      </c>
      <c r="T141" s="420"/>
      <c r="U141" s="420"/>
      <c r="V141" s="420"/>
      <c r="W141" s="420"/>
      <c r="X141" s="420"/>
      <c r="Y141" s="520"/>
      <c r="Z141" s="430"/>
    </row>
    <row r="142" spans="1:29" s="398" customFormat="1">
      <c r="A142" s="373"/>
      <c r="B142" s="1439"/>
      <c r="C142" s="422" t="s">
        <v>942</v>
      </c>
      <c r="D142" s="406" t="s">
        <v>751</v>
      </c>
      <c r="E142" s="415"/>
      <c r="F142" s="415"/>
      <c r="G142" s="415"/>
      <c r="H142" s="415"/>
      <c r="I142" s="415"/>
      <c r="J142" s="507" t="s">
        <v>943</v>
      </c>
      <c r="K142" s="11" t="s">
        <v>41</v>
      </c>
      <c r="L142" s="423" t="s">
        <v>72</v>
      </c>
      <c r="M142" s="418" t="s">
        <v>42</v>
      </c>
      <c r="N142" s="407">
        <v>0.5</v>
      </c>
      <c r="O142" s="424" t="s">
        <v>944</v>
      </c>
      <c r="P142" s="425" t="s">
        <v>945</v>
      </c>
      <c r="Q142" s="432" t="s">
        <v>563</v>
      </c>
      <c r="R142" s="432"/>
      <c r="S142" s="425" t="s">
        <v>370</v>
      </c>
      <c r="T142" s="1420" t="s">
        <v>46</v>
      </c>
      <c r="U142" s="1420"/>
      <c r="V142" s="1420"/>
      <c r="W142" s="1420"/>
      <c r="X142" s="1420"/>
      <c r="Y142" s="521"/>
      <c r="Z142" s="430"/>
      <c r="AA142" s="430"/>
      <c r="AB142" s="430"/>
    </row>
    <row r="143" spans="1:29" s="385" customFormat="1">
      <c r="A143" s="373"/>
      <c r="B143" s="522"/>
      <c r="C143" s="515" t="s">
        <v>946</v>
      </c>
      <c r="D143" s="406" t="s">
        <v>43</v>
      </c>
      <c r="E143" s="516"/>
      <c r="F143" s="523"/>
      <c r="G143" s="517"/>
      <c r="H143" s="517"/>
      <c r="I143" s="517"/>
      <c r="J143" s="507" t="s">
        <v>943</v>
      </c>
      <c r="K143" s="11" t="s">
        <v>41</v>
      </c>
      <c r="L143" s="423" t="s">
        <v>92</v>
      </c>
      <c r="M143" s="418" t="s">
        <v>42</v>
      </c>
      <c r="N143" s="407">
        <v>1</v>
      </c>
      <c r="O143" s="424" t="s">
        <v>947</v>
      </c>
      <c r="P143" s="425" t="s">
        <v>948</v>
      </c>
      <c r="Q143" s="519" t="s">
        <v>563</v>
      </c>
      <c r="R143" s="519"/>
      <c r="S143" s="425" t="s">
        <v>370</v>
      </c>
      <c r="T143" s="1420" t="s">
        <v>46</v>
      </c>
      <c r="U143" s="1420"/>
      <c r="V143" s="1420"/>
      <c r="W143" s="1420"/>
      <c r="X143" s="1420"/>
      <c r="Y143" s="415"/>
    </row>
    <row r="144" spans="1:29" s="385" customFormat="1" ht="15.65" customHeight="1">
      <c r="A144" s="373"/>
      <c r="B144" s="522"/>
      <c r="C144" s="470" t="s">
        <v>949</v>
      </c>
      <c r="D144" s="524" t="s">
        <v>950</v>
      </c>
      <c r="E144" s="415"/>
      <c r="F144" s="415"/>
      <c r="G144" s="415"/>
      <c r="H144" s="415"/>
      <c r="I144" s="415"/>
      <c r="J144" s="525"/>
      <c r="K144" s="11" t="s">
        <v>41</v>
      </c>
      <c r="L144" s="423" t="s">
        <v>92</v>
      </c>
      <c r="M144" s="418" t="s">
        <v>42</v>
      </c>
      <c r="N144" s="526">
        <v>0.25</v>
      </c>
      <c r="O144" s="527" t="s">
        <v>951</v>
      </c>
      <c r="P144" s="425" t="s">
        <v>952</v>
      </c>
      <c r="Q144" s="432" t="s">
        <v>563</v>
      </c>
      <c r="R144" s="432"/>
      <c r="S144" s="425" t="s">
        <v>581</v>
      </c>
      <c r="T144" s="528"/>
      <c r="U144" s="528"/>
      <c r="V144" s="528"/>
      <c r="W144" s="528"/>
      <c r="X144" s="528"/>
      <c r="Y144" s="409" t="s">
        <v>953</v>
      </c>
      <c r="Z144" s="529"/>
      <c r="AA144" s="529"/>
      <c r="AB144" s="529"/>
      <c r="AC144" s="529"/>
    </row>
    <row r="145" spans="1:29" s="385" customFormat="1" ht="15.65" customHeight="1">
      <c r="A145" s="373"/>
      <c r="B145" s="530"/>
      <c r="C145" s="422" t="s">
        <v>954</v>
      </c>
      <c r="D145" s="406" t="s">
        <v>950</v>
      </c>
      <c r="E145" s="531"/>
      <c r="F145" s="531"/>
      <c r="G145" s="531"/>
      <c r="H145" s="531"/>
      <c r="I145" s="531"/>
      <c r="J145" s="532"/>
      <c r="K145" s="11" t="s">
        <v>41</v>
      </c>
      <c r="L145" s="423" t="s">
        <v>92</v>
      </c>
      <c r="M145" s="418" t="s">
        <v>42</v>
      </c>
      <c r="N145" s="533">
        <v>0.5</v>
      </c>
      <c r="O145" s="534" t="s">
        <v>955</v>
      </c>
      <c r="P145" s="535" t="s">
        <v>956</v>
      </c>
      <c r="Q145" s="536" t="s">
        <v>563</v>
      </c>
      <c r="R145" s="536"/>
      <c r="S145" s="537" t="s">
        <v>370</v>
      </c>
      <c r="T145" s="1420" t="s">
        <v>46</v>
      </c>
      <c r="U145" s="1420"/>
      <c r="V145" s="1420"/>
      <c r="W145" s="1420"/>
      <c r="X145" s="1420"/>
      <c r="Y145" s="409" t="s">
        <v>953</v>
      </c>
      <c r="Z145" s="529"/>
      <c r="AA145" s="529"/>
      <c r="AB145" s="529"/>
      <c r="AC145" s="529"/>
    </row>
    <row r="146" spans="1:29" s="385" customFormat="1" ht="33" customHeight="1">
      <c r="A146" s="373"/>
      <c r="B146" s="1423" t="s">
        <v>957</v>
      </c>
      <c r="C146" s="1423"/>
      <c r="D146" s="374"/>
      <c r="E146" s="375"/>
      <c r="F146" s="375"/>
      <c r="G146" s="376"/>
      <c r="H146" s="376"/>
      <c r="I146" s="376"/>
      <c r="J146" s="377"/>
      <c r="K146" s="935"/>
      <c r="L146" s="378"/>
      <c r="M146" s="379"/>
      <c r="N146" s="380"/>
      <c r="O146" s="381"/>
      <c r="P146" s="538"/>
      <c r="Q146" s="539"/>
      <c r="R146" s="539"/>
      <c r="S146" s="538"/>
      <c r="T146" s="384"/>
      <c r="U146" s="384"/>
      <c r="V146" s="384"/>
      <c r="W146" s="384"/>
      <c r="X146" s="384"/>
      <c r="Y146" s="374"/>
    </row>
    <row r="147" spans="1:29" s="398" customFormat="1" ht="33" customHeight="1">
      <c r="A147" s="373" t="s">
        <v>58</v>
      </c>
      <c r="B147" s="522"/>
      <c r="C147" s="422" t="s">
        <v>958</v>
      </c>
      <c r="D147" s="427" t="s">
        <v>578</v>
      </c>
      <c r="E147" s="415" t="s">
        <v>560</v>
      </c>
      <c r="F147" s="415" t="s">
        <v>560</v>
      </c>
      <c r="G147" s="415" t="s">
        <v>560</v>
      </c>
      <c r="H147" s="416"/>
      <c r="I147" s="415" t="s">
        <v>560</v>
      </c>
      <c r="J147" s="540" t="s">
        <v>757</v>
      </c>
      <c r="K147" s="1237" t="s">
        <v>41</v>
      </c>
      <c r="L147" s="423" t="s">
        <v>203</v>
      </c>
      <c r="M147" s="418" t="s">
        <v>42</v>
      </c>
      <c r="N147" s="407">
        <v>2</v>
      </c>
      <c r="O147" s="407" t="s">
        <v>579</v>
      </c>
      <c r="P147" s="535"/>
      <c r="Q147" s="1236" t="s">
        <v>580</v>
      </c>
      <c r="R147" s="407"/>
      <c r="S147" s="425" t="s">
        <v>370</v>
      </c>
      <c r="T147" s="495" t="s">
        <v>579</v>
      </c>
      <c r="U147" s="541">
        <v>0.5</v>
      </c>
      <c r="V147" s="495" t="s">
        <v>40</v>
      </c>
      <c r="W147" s="1275" t="s">
        <v>2373</v>
      </c>
      <c r="X147" s="1276" t="s">
        <v>2374</v>
      </c>
      <c r="Y147" s="409" t="s">
        <v>2375</v>
      </c>
    </row>
    <row r="148" spans="1:29" s="398" customFormat="1" ht="33" customHeight="1">
      <c r="A148" s="373" t="s">
        <v>58</v>
      </c>
      <c r="B148" s="522"/>
      <c r="C148" s="422" t="s">
        <v>959</v>
      </c>
      <c r="D148" s="406" t="s">
        <v>751</v>
      </c>
      <c r="E148" s="415" t="s">
        <v>560</v>
      </c>
      <c r="F148" s="415" t="s">
        <v>560</v>
      </c>
      <c r="G148" s="415" t="s">
        <v>560</v>
      </c>
      <c r="H148" s="416"/>
      <c r="I148" s="415" t="s">
        <v>560</v>
      </c>
      <c r="J148" s="540" t="s">
        <v>757</v>
      </c>
      <c r="K148" s="1238" t="s">
        <v>41</v>
      </c>
      <c r="L148" s="423" t="s">
        <v>203</v>
      </c>
      <c r="M148" s="418" t="s">
        <v>42</v>
      </c>
      <c r="N148" s="407">
        <v>0.25</v>
      </c>
      <c r="O148" s="1240" t="s">
        <v>2311</v>
      </c>
      <c r="P148" s="535" t="s">
        <v>2312</v>
      </c>
      <c r="Q148" s="536" t="s">
        <v>563</v>
      </c>
      <c r="R148" s="396"/>
      <c r="S148" s="425" t="s">
        <v>581</v>
      </c>
      <c r="T148" s="420"/>
      <c r="U148" s="420"/>
      <c r="V148" s="420"/>
      <c r="W148" s="420"/>
      <c r="X148" s="420"/>
      <c r="Y148" s="415"/>
    </row>
    <row r="149" spans="1:29" s="398" customFormat="1" ht="33" customHeight="1">
      <c r="A149" s="373" t="s">
        <v>58</v>
      </c>
      <c r="B149" s="522"/>
      <c r="C149" s="422" t="s">
        <v>960</v>
      </c>
      <c r="D149" s="406" t="s">
        <v>751</v>
      </c>
      <c r="E149" s="415" t="s">
        <v>560</v>
      </c>
      <c r="F149" s="415" t="s">
        <v>560</v>
      </c>
      <c r="G149" s="415" t="s">
        <v>560</v>
      </c>
      <c r="H149" s="416"/>
      <c r="I149" s="415" t="s">
        <v>560</v>
      </c>
      <c r="J149" s="540" t="s">
        <v>757</v>
      </c>
      <c r="K149" s="1239" t="s">
        <v>41</v>
      </c>
      <c r="L149" s="423" t="s">
        <v>203</v>
      </c>
      <c r="M149" s="418" t="s">
        <v>42</v>
      </c>
      <c r="N149" s="407">
        <v>0.38</v>
      </c>
      <c r="O149" s="1240" t="s">
        <v>2313</v>
      </c>
      <c r="P149" s="535" t="s">
        <v>2314</v>
      </c>
      <c r="Q149" s="536" t="s">
        <v>563</v>
      </c>
      <c r="R149" s="396"/>
      <c r="S149" s="425" t="s">
        <v>581</v>
      </c>
      <c r="T149" s="420"/>
      <c r="U149" s="420"/>
      <c r="V149" s="420"/>
      <c r="W149" s="420"/>
      <c r="X149" s="420"/>
      <c r="Y149" s="415"/>
    </row>
    <row r="150" spans="1:29" s="398" customFormat="1" ht="33" customHeight="1">
      <c r="A150" s="373" t="s">
        <v>58</v>
      </c>
      <c r="B150" s="522"/>
      <c r="C150" s="422" t="s">
        <v>961</v>
      </c>
      <c r="D150" s="406" t="s">
        <v>751</v>
      </c>
      <c r="E150" s="415" t="s">
        <v>560</v>
      </c>
      <c r="F150" s="415" t="s">
        <v>560</v>
      </c>
      <c r="G150" s="415" t="s">
        <v>560</v>
      </c>
      <c r="H150" s="416"/>
      <c r="I150" s="415" t="s">
        <v>560</v>
      </c>
      <c r="J150" s="540" t="s">
        <v>757</v>
      </c>
      <c r="K150" s="1239" t="s">
        <v>41</v>
      </c>
      <c r="L150" s="423" t="s">
        <v>203</v>
      </c>
      <c r="M150" s="418" t="s">
        <v>42</v>
      </c>
      <c r="N150" s="407">
        <v>0.15</v>
      </c>
      <c r="O150" s="1240" t="s">
        <v>2315</v>
      </c>
      <c r="P150" s="535" t="s">
        <v>2316</v>
      </c>
      <c r="Q150" s="536" t="s">
        <v>563</v>
      </c>
      <c r="R150" s="396"/>
      <c r="S150" s="425" t="s">
        <v>581</v>
      </c>
      <c r="T150" s="420"/>
      <c r="U150" s="420"/>
      <c r="V150" s="420"/>
      <c r="W150" s="420"/>
      <c r="X150" s="420"/>
      <c r="Y150" s="415"/>
    </row>
    <row r="151" spans="1:29" s="398" customFormat="1">
      <c r="A151" s="373" t="s">
        <v>58</v>
      </c>
      <c r="B151" s="542"/>
      <c r="C151" s="422" t="s">
        <v>962</v>
      </c>
      <c r="D151" s="406" t="s">
        <v>43</v>
      </c>
      <c r="E151" s="415" t="s">
        <v>560</v>
      </c>
      <c r="F151" s="415" t="s">
        <v>560</v>
      </c>
      <c r="G151" s="415" t="s">
        <v>560</v>
      </c>
      <c r="H151" s="513" t="s">
        <v>560</v>
      </c>
      <c r="I151" s="415" t="s">
        <v>560</v>
      </c>
      <c r="J151" s="540" t="s">
        <v>757</v>
      </c>
      <c r="K151" s="1237" t="s">
        <v>41</v>
      </c>
      <c r="L151" s="423" t="s">
        <v>203</v>
      </c>
      <c r="M151" s="418" t="s">
        <v>42</v>
      </c>
      <c r="N151" s="407">
        <v>0.5</v>
      </c>
      <c r="O151" s="1240" t="s">
        <v>2317</v>
      </c>
      <c r="P151" s="535" t="s">
        <v>2318</v>
      </c>
      <c r="Q151" s="536" t="s">
        <v>563</v>
      </c>
      <c r="R151" s="394"/>
      <c r="S151" s="425" t="s">
        <v>370</v>
      </c>
      <c r="T151" s="1420" t="s">
        <v>46</v>
      </c>
      <c r="U151" s="1420"/>
      <c r="V151" s="1420"/>
      <c r="W151" s="1420"/>
      <c r="X151" s="1420"/>
      <c r="Y151" s="415"/>
    </row>
    <row r="152" spans="1:29" s="385" customFormat="1">
      <c r="A152" s="373" t="s">
        <v>58</v>
      </c>
      <c r="B152" s="522"/>
      <c r="C152" s="145" t="s">
        <v>963</v>
      </c>
      <c r="D152" s="406" t="s">
        <v>751</v>
      </c>
      <c r="E152" s="523" t="s">
        <v>560</v>
      </c>
      <c r="F152" s="523" t="s">
        <v>560</v>
      </c>
      <c r="G152" s="517" t="s">
        <v>560</v>
      </c>
      <c r="H152" s="517"/>
      <c r="I152" s="517" t="s">
        <v>560</v>
      </c>
      <c r="J152" s="540" t="s">
        <v>757</v>
      </c>
      <c r="K152" s="22" t="s">
        <v>41</v>
      </c>
      <c r="L152" s="423" t="s">
        <v>203</v>
      </c>
      <c r="M152" s="418">
        <v>44835</v>
      </c>
      <c r="N152" s="407">
        <v>1</v>
      </c>
      <c r="O152" s="407" t="s">
        <v>37</v>
      </c>
      <c r="P152" s="425"/>
      <c r="Q152" s="519"/>
      <c r="R152" s="519"/>
      <c r="S152" s="425" t="s">
        <v>370</v>
      </c>
      <c r="T152" s="1420" t="s">
        <v>46</v>
      </c>
      <c r="U152" s="1420"/>
      <c r="V152" s="1420"/>
      <c r="W152" s="1420"/>
      <c r="X152" s="1420"/>
      <c r="Y152" s="415"/>
    </row>
    <row r="153" spans="1:29" s="385" customFormat="1" ht="31">
      <c r="A153" s="373" t="s">
        <v>964</v>
      </c>
      <c r="B153" s="522"/>
      <c r="C153" s="515" t="s">
        <v>965</v>
      </c>
      <c r="D153" s="406" t="s">
        <v>751</v>
      </c>
      <c r="E153" s="523"/>
      <c r="F153" s="523"/>
      <c r="G153" s="517"/>
      <c r="H153" s="517"/>
      <c r="I153" s="517"/>
      <c r="J153" s="543" t="s">
        <v>537</v>
      </c>
      <c r="K153" s="22"/>
      <c r="L153" s="407" t="s">
        <v>758</v>
      </c>
      <c r="M153" s="407" t="s">
        <v>758</v>
      </c>
      <c r="N153" s="407" t="s">
        <v>758</v>
      </c>
      <c r="O153" s="407" t="s">
        <v>758</v>
      </c>
      <c r="P153" s="429"/>
      <c r="Q153" s="544"/>
      <c r="R153" s="544"/>
      <c r="S153" s="425" t="s">
        <v>370</v>
      </c>
      <c r="T153" s="1420"/>
      <c r="U153" s="1420"/>
      <c r="V153" s="1420"/>
      <c r="W153" s="1420"/>
      <c r="X153" s="1420"/>
      <c r="Y153" s="415"/>
    </row>
    <row r="154" spans="1:29" s="385" customFormat="1">
      <c r="A154" s="373"/>
      <c r="B154" s="522"/>
      <c r="C154" s="515" t="s">
        <v>966</v>
      </c>
      <c r="D154" s="406" t="s">
        <v>751</v>
      </c>
      <c r="E154" s="523"/>
      <c r="F154" s="523"/>
      <c r="G154" s="517"/>
      <c r="H154" s="517"/>
      <c r="I154" s="517"/>
      <c r="J154" s="543" t="s">
        <v>967</v>
      </c>
      <c r="K154" s="22" t="s">
        <v>41</v>
      </c>
      <c r="L154" s="423" t="s">
        <v>203</v>
      </c>
      <c r="M154" s="418">
        <v>44742</v>
      </c>
      <c r="N154" s="407">
        <v>0.25</v>
      </c>
      <c r="O154" s="407" t="s">
        <v>37</v>
      </c>
      <c r="P154" s="429"/>
      <c r="Q154" s="394"/>
      <c r="R154" s="394"/>
      <c r="S154" s="425" t="s">
        <v>370</v>
      </c>
      <c r="T154" s="1420" t="s">
        <v>46</v>
      </c>
      <c r="U154" s="1420"/>
      <c r="V154" s="1420"/>
      <c r="W154" s="1420"/>
      <c r="X154" s="1420"/>
      <c r="Y154" s="409" t="s">
        <v>968</v>
      </c>
    </row>
    <row r="155" spans="1:29" s="385" customFormat="1">
      <c r="A155" s="373"/>
      <c r="B155" s="522"/>
      <c r="C155" s="515" t="s">
        <v>969</v>
      </c>
      <c r="D155" s="406" t="s">
        <v>751</v>
      </c>
      <c r="E155" s="523"/>
      <c r="F155" s="523"/>
      <c r="G155" s="517"/>
      <c r="H155" s="517"/>
      <c r="I155" s="517"/>
      <c r="J155" s="545"/>
      <c r="K155" s="22" t="s">
        <v>41</v>
      </c>
      <c r="L155" s="423" t="s">
        <v>203</v>
      </c>
      <c r="M155" s="418">
        <v>44742</v>
      </c>
      <c r="N155" s="407">
        <v>0.25</v>
      </c>
      <c r="O155" s="407" t="s">
        <v>37</v>
      </c>
      <c r="P155" s="429"/>
      <c r="Q155" s="394"/>
      <c r="R155" s="394"/>
      <c r="S155" s="425" t="s">
        <v>370</v>
      </c>
      <c r="T155" s="1420" t="s">
        <v>46</v>
      </c>
      <c r="U155" s="1420"/>
      <c r="V155" s="1420"/>
      <c r="W155" s="1420"/>
      <c r="X155" s="1420"/>
      <c r="Y155" s="409" t="s">
        <v>968</v>
      </c>
    </row>
    <row r="156" spans="1:29" s="385" customFormat="1">
      <c r="A156" s="373"/>
      <c r="B156" s="522"/>
      <c r="C156" s="515" t="s">
        <v>970</v>
      </c>
      <c r="D156" s="406" t="s">
        <v>751</v>
      </c>
      <c r="E156" s="523"/>
      <c r="F156" s="523"/>
      <c r="G156" s="517"/>
      <c r="H156" s="517"/>
      <c r="I156" s="517"/>
      <c r="J156" s="545"/>
      <c r="K156" s="22" t="s">
        <v>41</v>
      </c>
      <c r="L156" s="423" t="s">
        <v>203</v>
      </c>
      <c r="M156" s="418">
        <v>44742</v>
      </c>
      <c r="N156" s="407">
        <v>0.25</v>
      </c>
      <c r="O156" s="407" t="s">
        <v>37</v>
      </c>
      <c r="P156" s="429"/>
      <c r="Q156" s="394"/>
      <c r="R156" s="394"/>
      <c r="S156" s="425" t="s">
        <v>370</v>
      </c>
      <c r="T156" s="1420" t="s">
        <v>46</v>
      </c>
      <c r="U156" s="1420"/>
      <c r="V156" s="1420"/>
      <c r="W156" s="1420"/>
      <c r="X156" s="1420"/>
      <c r="Y156" s="409" t="s">
        <v>968</v>
      </c>
    </row>
    <row r="157" spans="1:29" s="385" customFormat="1">
      <c r="A157" s="373"/>
      <c r="B157" s="522"/>
      <c r="C157" s="515" t="s">
        <v>971</v>
      </c>
      <c r="D157" s="406" t="s">
        <v>751</v>
      </c>
      <c r="E157" s="523"/>
      <c r="F157" s="523"/>
      <c r="G157" s="517"/>
      <c r="H157" s="517"/>
      <c r="I157" s="517"/>
      <c r="J157" s="545"/>
      <c r="K157" s="22" t="s">
        <v>41</v>
      </c>
      <c r="L157" s="423" t="s">
        <v>203</v>
      </c>
      <c r="M157" s="418">
        <v>44742</v>
      </c>
      <c r="N157" s="407">
        <v>0.25</v>
      </c>
      <c r="O157" s="407" t="s">
        <v>37</v>
      </c>
      <c r="P157" s="429"/>
      <c r="Q157" s="394"/>
      <c r="R157" s="394"/>
      <c r="S157" s="425" t="s">
        <v>370</v>
      </c>
      <c r="T157" s="1420" t="s">
        <v>46</v>
      </c>
      <c r="U157" s="1420"/>
      <c r="V157" s="1420"/>
      <c r="W157" s="1420"/>
      <c r="X157" s="1420"/>
      <c r="Y157" s="409" t="s">
        <v>968</v>
      </c>
    </row>
    <row r="158" spans="1:29" s="385" customFormat="1">
      <c r="A158" s="373"/>
      <c r="B158" s="522"/>
      <c r="C158" s="515" t="s">
        <v>972</v>
      </c>
      <c r="D158" s="406" t="s">
        <v>751</v>
      </c>
      <c r="E158" s="523"/>
      <c r="F158" s="523"/>
      <c r="G158" s="517"/>
      <c r="H158" s="517"/>
      <c r="I158" s="517"/>
      <c r="J158" s="545"/>
      <c r="K158" s="22" t="s">
        <v>41</v>
      </c>
      <c r="L158" s="423" t="s">
        <v>203</v>
      </c>
      <c r="M158" s="418">
        <v>44742</v>
      </c>
      <c r="N158" s="407">
        <v>0.25</v>
      </c>
      <c r="O158" s="407" t="s">
        <v>37</v>
      </c>
      <c r="P158" s="429"/>
      <c r="Q158" s="394"/>
      <c r="R158" s="394"/>
      <c r="S158" s="425" t="s">
        <v>370</v>
      </c>
      <c r="T158" s="1420" t="s">
        <v>46</v>
      </c>
      <c r="U158" s="1420"/>
      <c r="V158" s="1420"/>
      <c r="W158" s="1420"/>
      <c r="X158" s="1420"/>
      <c r="Y158" s="409" t="s">
        <v>968</v>
      </c>
    </row>
    <row r="159" spans="1:29" s="385" customFormat="1">
      <c r="A159" s="373"/>
      <c r="B159" s="522"/>
      <c r="C159" s="515" t="s">
        <v>973</v>
      </c>
      <c r="D159" s="406" t="s">
        <v>751</v>
      </c>
      <c r="E159" s="523"/>
      <c r="F159" s="523"/>
      <c r="G159" s="517"/>
      <c r="H159" s="517"/>
      <c r="I159" s="517"/>
      <c r="J159" s="545"/>
      <c r="K159" s="22" t="s">
        <v>41</v>
      </c>
      <c r="L159" s="423" t="s">
        <v>203</v>
      </c>
      <c r="M159" s="418">
        <v>44742</v>
      </c>
      <c r="N159" s="407">
        <v>0.25</v>
      </c>
      <c r="O159" s="407" t="s">
        <v>37</v>
      </c>
      <c r="P159" s="429"/>
      <c r="Q159" s="394"/>
      <c r="R159" s="394"/>
      <c r="S159" s="425" t="s">
        <v>370</v>
      </c>
      <c r="T159" s="1420" t="s">
        <v>46</v>
      </c>
      <c r="U159" s="1420"/>
      <c r="V159" s="1420"/>
      <c r="W159" s="1420"/>
      <c r="X159" s="1420"/>
      <c r="Y159" s="409" t="s">
        <v>968</v>
      </c>
    </row>
    <row r="160" spans="1:29" s="385" customFormat="1">
      <c r="A160" s="373"/>
      <c r="B160" s="522"/>
      <c r="C160" s="515" t="s">
        <v>974</v>
      </c>
      <c r="D160" s="406" t="s">
        <v>751</v>
      </c>
      <c r="E160" s="523"/>
      <c r="F160" s="523"/>
      <c r="G160" s="517"/>
      <c r="H160" s="517"/>
      <c r="I160" s="517"/>
      <c r="J160" s="545"/>
      <c r="K160" s="22" t="s">
        <v>41</v>
      </c>
      <c r="L160" s="423" t="s">
        <v>203</v>
      </c>
      <c r="M160" s="418">
        <v>44742</v>
      </c>
      <c r="N160" s="407">
        <v>0.25</v>
      </c>
      <c r="O160" s="407" t="s">
        <v>37</v>
      </c>
      <c r="P160" s="429"/>
      <c r="Q160" s="394"/>
      <c r="R160" s="394"/>
      <c r="S160" s="425" t="s">
        <v>370</v>
      </c>
      <c r="T160" s="1420" t="s">
        <v>46</v>
      </c>
      <c r="U160" s="1420"/>
      <c r="V160" s="1420"/>
      <c r="W160" s="1420"/>
      <c r="X160" s="1420"/>
      <c r="Y160" s="409" t="s">
        <v>968</v>
      </c>
    </row>
    <row r="161" spans="1:65" s="385" customFormat="1">
      <c r="A161" s="373"/>
      <c r="B161" s="522"/>
      <c r="C161" s="515" t="s">
        <v>975</v>
      </c>
      <c r="D161" s="406" t="s">
        <v>751</v>
      </c>
      <c r="E161" s="523"/>
      <c r="F161" s="523"/>
      <c r="G161" s="517"/>
      <c r="H161" s="517"/>
      <c r="I161" s="517"/>
      <c r="J161" s="545"/>
      <c r="K161" s="22" t="s">
        <v>41</v>
      </c>
      <c r="L161" s="423" t="s">
        <v>203</v>
      </c>
      <c r="M161" s="418">
        <v>44742</v>
      </c>
      <c r="N161" s="407">
        <v>0.25</v>
      </c>
      <c r="O161" s="407" t="s">
        <v>37</v>
      </c>
      <c r="P161" s="429"/>
      <c r="Q161" s="394"/>
      <c r="R161" s="394"/>
      <c r="S161" s="425" t="s">
        <v>370</v>
      </c>
      <c r="T161" s="1420" t="s">
        <v>46</v>
      </c>
      <c r="U161" s="1420"/>
      <c r="V161" s="1420"/>
      <c r="W161" s="1420"/>
      <c r="X161" s="1420"/>
      <c r="Y161" s="409" t="s">
        <v>968</v>
      </c>
    </row>
    <row r="162" spans="1:65" s="385" customFormat="1">
      <c r="A162" s="373"/>
      <c r="B162" s="522"/>
      <c r="C162" s="515" t="s">
        <v>976</v>
      </c>
      <c r="D162" s="406" t="s">
        <v>751</v>
      </c>
      <c r="E162" s="523"/>
      <c r="F162" s="523"/>
      <c r="G162" s="517"/>
      <c r="H162" s="517"/>
      <c r="I162" s="517"/>
      <c r="J162" s="545"/>
      <c r="K162" s="22" t="s">
        <v>41</v>
      </c>
      <c r="L162" s="423" t="s">
        <v>203</v>
      </c>
      <c r="M162" s="418">
        <v>44742</v>
      </c>
      <c r="N162" s="407">
        <v>0.25</v>
      </c>
      <c r="O162" s="407" t="s">
        <v>37</v>
      </c>
      <c r="P162" s="429"/>
      <c r="Q162" s="394"/>
      <c r="R162" s="394"/>
      <c r="S162" s="425" t="s">
        <v>370</v>
      </c>
      <c r="T162" s="1420" t="s">
        <v>46</v>
      </c>
      <c r="U162" s="1420"/>
      <c r="V162" s="1420"/>
      <c r="W162" s="1420"/>
      <c r="X162" s="1420"/>
      <c r="Y162" s="409" t="s">
        <v>968</v>
      </c>
    </row>
    <row r="163" spans="1:65" s="385" customFormat="1" ht="31">
      <c r="A163" s="373"/>
      <c r="B163" s="522"/>
      <c r="C163" s="515" t="s">
        <v>977</v>
      </c>
      <c r="D163" s="406" t="s">
        <v>751</v>
      </c>
      <c r="E163" s="523"/>
      <c r="F163" s="523"/>
      <c r="G163" s="517"/>
      <c r="H163" s="517"/>
      <c r="I163" s="517"/>
      <c r="J163" s="545"/>
      <c r="K163" s="22" t="s">
        <v>41</v>
      </c>
      <c r="L163" s="423" t="s">
        <v>203</v>
      </c>
      <c r="M163" s="418">
        <v>44742</v>
      </c>
      <c r="N163" s="407">
        <v>0.25</v>
      </c>
      <c r="O163" s="407" t="s">
        <v>37</v>
      </c>
      <c r="P163" s="429"/>
      <c r="Q163" s="394"/>
      <c r="R163" s="394"/>
      <c r="S163" s="425" t="s">
        <v>370</v>
      </c>
      <c r="T163" s="1420" t="s">
        <v>46</v>
      </c>
      <c r="U163" s="1420"/>
      <c r="V163" s="1420"/>
      <c r="W163" s="1420"/>
      <c r="X163" s="1420"/>
      <c r="Y163" s="409" t="s">
        <v>968</v>
      </c>
    </row>
    <row r="164" spans="1:65" s="385" customFormat="1">
      <c r="A164" s="373"/>
      <c r="B164" s="522"/>
      <c r="C164" s="515" t="s">
        <v>978</v>
      </c>
      <c r="D164" s="406" t="s">
        <v>751</v>
      </c>
      <c r="E164" s="523"/>
      <c r="F164" s="523"/>
      <c r="G164" s="517"/>
      <c r="H164" s="517"/>
      <c r="I164" s="517"/>
      <c r="J164" s="545"/>
      <c r="K164" s="22" t="s">
        <v>41</v>
      </c>
      <c r="L164" s="423" t="s">
        <v>203</v>
      </c>
      <c r="M164" s="418">
        <v>44742</v>
      </c>
      <c r="N164" s="407">
        <v>0.25</v>
      </c>
      <c r="O164" s="407" t="s">
        <v>37</v>
      </c>
      <c r="P164" s="429"/>
      <c r="Q164" s="394"/>
      <c r="R164" s="394"/>
      <c r="S164" s="425" t="s">
        <v>370</v>
      </c>
      <c r="T164" s="1420" t="s">
        <v>46</v>
      </c>
      <c r="U164" s="1420"/>
      <c r="V164" s="1420"/>
      <c r="W164" s="1420"/>
      <c r="X164" s="1420"/>
      <c r="Y164" s="409" t="s">
        <v>968</v>
      </c>
    </row>
    <row r="165" spans="1:65" s="385" customFormat="1">
      <c r="A165" s="373"/>
      <c r="B165" s="522"/>
      <c r="C165" s="515" t="s">
        <v>979</v>
      </c>
      <c r="D165" s="406" t="s">
        <v>751</v>
      </c>
      <c r="E165" s="523"/>
      <c r="F165" s="523"/>
      <c r="G165" s="517"/>
      <c r="H165" s="517"/>
      <c r="I165" s="517"/>
      <c r="J165" s="545"/>
      <c r="K165" s="22" t="s">
        <v>41</v>
      </c>
      <c r="L165" s="423" t="s">
        <v>203</v>
      </c>
      <c r="M165" s="418">
        <v>44742</v>
      </c>
      <c r="N165" s="407">
        <v>0.25</v>
      </c>
      <c r="O165" s="407" t="s">
        <v>37</v>
      </c>
      <c r="P165" s="429"/>
      <c r="Q165" s="394"/>
      <c r="R165" s="394"/>
      <c r="S165" s="425" t="s">
        <v>370</v>
      </c>
      <c r="T165" s="1420" t="s">
        <v>46</v>
      </c>
      <c r="U165" s="1420"/>
      <c r="V165" s="1420"/>
      <c r="W165" s="1420"/>
      <c r="X165" s="1420"/>
      <c r="Y165" s="409" t="s">
        <v>968</v>
      </c>
    </row>
    <row r="166" spans="1:65" s="385" customFormat="1">
      <c r="A166" s="373"/>
      <c r="B166" s="522"/>
      <c r="C166" s="515" t="s">
        <v>980</v>
      </c>
      <c r="D166" s="406" t="s">
        <v>751</v>
      </c>
      <c r="E166" s="523"/>
      <c r="F166" s="523"/>
      <c r="G166" s="517"/>
      <c r="H166" s="517"/>
      <c r="I166" s="517"/>
      <c r="J166" s="545"/>
      <c r="K166" s="22" t="s">
        <v>41</v>
      </c>
      <c r="L166" s="423" t="s">
        <v>203</v>
      </c>
      <c r="M166" s="418">
        <v>44742</v>
      </c>
      <c r="N166" s="407">
        <v>0.25</v>
      </c>
      <c r="O166" s="407" t="s">
        <v>37</v>
      </c>
      <c r="P166" s="429"/>
      <c r="Q166" s="394"/>
      <c r="R166" s="394"/>
      <c r="S166" s="425" t="s">
        <v>370</v>
      </c>
      <c r="T166" s="1420" t="s">
        <v>46</v>
      </c>
      <c r="U166" s="1420"/>
      <c r="V166" s="1420"/>
      <c r="W166" s="1420"/>
      <c r="X166" s="1420"/>
      <c r="Y166" s="409" t="s">
        <v>968</v>
      </c>
    </row>
    <row r="167" spans="1:65" s="1260" customFormat="1">
      <c r="A167" s="1231"/>
      <c r="B167" s="1252"/>
      <c r="C167" s="1201" t="s">
        <v>2338</v>
      </c>
      <c r="D167" s="1253" t="s">
        <v>751</v>
      </c>
      <c r="E167" s="523"/>
      <c r="F167" s="523"/>
      <c r="G167" s="517"/>
      <c r="H167" s="517"/>
      <c r="I167" s="517"/>
      <c r="J167" s="545"/>
      <c r="K167" s="1254" t="s">
        <v>41</v>
      </c>
      <c r="L167" s="1255" t="s">
        <v>203</v>
      </c>
      <c r="M167" s="1256">
        <v>44742</v>
      </c>
      <c r="N167" s="1246">
        <v>0.25</v>
      </c>
      <c r="O167" s="1246" t="s">
        <v>37</v>
      </c>
      <c r="P167" s="1257"/>
      <c r="Q167" s="1258"/>
      <c r="R167" s="1258"/>
      <c r="S167" s="1259" t="s">
        <v>370</v>
      </c>
      <c r="T167" s="1422" t="s">
        <v>46</v>
      </c>
      <c r="U167" s="1422"/>
      <c r="V167" s="1422"/>
      <c r="W167" s="1422"/>
      <c r="X167" s="1422"/>
      <c r="Y167" s="409" t="s">
        <v>968</v>
      </c>
    </row>
    <row r="168" spans="1:65" s="1260" customFormat="1">
      <c r="A168" s="1231"/>
      <c r="B168" s="1252"/>
      <c r="C168" s="1201" t="s">
        <v>2339</v>
      </c>
      <c r="D168" s="1253" t="s">
        <v>751</v>
      </c>
      <c r="E168" s="523"/>
      <c r="F168" s="523"/>
      <c r="G168" s="517"/>
      <c r="H168" s="517"/>
      <c r="I168" s="517"/>
      <c r="J168" s="545"/>
      <c r="K168" s="1254" t="s">
        <v>41</v>
      </c>
      <c r="L168" s="1255" t="s">
        <v>203</v>
      </c>
      <c r="M168" s="1256">
        <v>44742</v>
      </c>
      <c r="N168" s="1246">
        <v>0.25</v>
      </c>
      <c r="O168" s="1246" t="s">
        <v>37</v>
      </c>
      <c r="P168" s="1257"/>
      <c r="Q168" s="1258"/>
      <c r="R168" s="1258"/>
      <c r="S168" s="1259" t="s">
        <v>370</v>
      </c>
      <c r="T168" s="1422" t="s">
        <v>46</v>
      </c>
      <c r="U168" s="1422"/>
      <c r="V168" s="1422"/>
      <c r="W168" s="1422"/>
      <c r="X168" s="1422"/>
      <c r="Y168" s="409" t="s">
        <v>968</v>
      </c>
    </row>
    <row r="169" spans="1:65" s="385" customFormat="1" ht="16" thickBot="1">
      <c r="A169" s="373"/>
      <c r="B169" s="546"/>
      <c r="C169" s="141"/>
      <c r="D169" s="125"/>
      <c r="E169" s="522"/>
      <c r="F169" s="522"/>
      <c r="G169" s="522"/>
      <c r="H169" s="522"/>
      <c r="I169" s="522"/>
      <c r="J169" s="353"/>
      <c r="K169" s="936"/>
      <c r="L169" s="547"/>
      <c r="M169" s="548"/>
      <c r="N169" s="353"/>
      <c r="O169" s="453"/>
      <c r="P169" s="366"/>
      <c r="Q169" s="366"/>
      <c r="R169" s="366"/>
      <c r="S169" s="366"/>
      <c r="T169" s="366"/>
      <c r="U169" s="366"/>
      <c r="V169" s="366"/>
      <c r="W169" s="366"/>
      <c r="X169" s="366"/>
      <c r="Y169" s="366"/>
    </row>
    <row r="170" spans="1:65" s="385" customFormat="1" ht="16" hidden="1" thickBot="1">
      <c r="A170" s="373"/>
      <c r="B170" s="546"/>
      <c r="D170" s="125"/>
      <c r="E170" s="549"/>
      <c r="F170" s="549"/>
      <c r="G170" s="550"/>
      <c r="H170" s="550"/>
      <c r="I170" s="550"/>
      <c r="J170" s="353"/>
      <c r="K170" s="69"/>
      <c r="L170" s="547"/>
      <c r="M170" s="548"/>
      <c r="N170" s="353"/>
      <c r="O170" s="453"/>
      <c r="P170" s="366"/>
      <c r="Q170" s="366"/>
      <c r="R170" s="366"/>
      <c r="S170" s="366"/>
      <c r="T170" s="366"/>
      <c r="U170" s="366"/>
      <c r="V170" s="366"/>
      <c r="W170" s="366"/>
      <c r="X170" s="366"/>
      <c r="Y170" s="366"/>
    </row>
    <row r="171" spans="1:65" s="385" customFormat="1" ht="16" hidden="1" thickBot="1">
      <c r="A171" s="373"/>
      <c r="B171" s="546"/>
      <c r="C171" s="551" t="s">
        <v>43</v>
      </c>
      <c r="D171" s="125"/>
      <c r="E171" s="552">
        <f>SUMIFS($N$8:$N$170,$D$8:$D$170,C171,$E$8:$E$170,"x")</f>
        <v>59.809999999999995</v>
      </c>
      <c r="F171" s="552">
        <f>SUMIFS($N$8:$N$170,$D$8:$D$170,C171,$F$8:$F$170,"x")</f>
        <v>60.309999999999995</v>
      </c>
      <c r="G171" s="552">
        <f>SUMIFS($N$8:$N$170,$D$8:$D$170,C171,$G$8:$G$170,"x")</f>
        <v>60.309999999999995</v>
      </c>
      <c r="H171" s="552">
        <f>SUMIFS($N$8:$N$170,$D$8:$D$170,C171,$H$8:$H$170,"x")</f>
        <v>58.309999999999995</v>
      </c>
      <c r="I171" s="552">
        <f>SUMIFS($N$8:$N$170,$D$8:$D$170,C171,$I$8:$I$170,"x")</f>
        <v>0.5</v>
      </c>
      <c r="J171" s="353"/>
      <c r="K171" s="69"/>
      <c r="L171" s="547"/>
      <c r="M171" s="548"/>
      <c r="N171" s="353"/>
      <c r="O171" s="453"/>
      <c r="P171" s="366"/>
      <c r="Q171" s="366"/>
      <c r="R171" s="366"/>
      <c r="S171" s="366"/>
      <c r="T171" s="366"/>
      <c r="U171" s="366"/>
      <c r="V171" s="366"/>
      <c r="W171" s="366"/>
      <c r="X171" s="366"/>
      <c r="Y171" s="366"/>
    </row>
    <row r="172" spans="1:65" s="385" customFormat="1" ht="16" hidden="1" thickBot="1">
      <c r="A172" s="373"/>
      <c r="B172" s="546"/>
      <c r="C172" s="141" t="s">
        <v>981</v>
      </c>
      <c r="D172" s="125"/>
      <c r="E172" s="552">
        <f>SUMIFS($N$8:$N$170,$D$8:$D$170,C172,$E$8:$E$170,"x")</f>
        <v>2.2799999999999998</v>
      </c>
      <c r="F172" s="552">
        <f>SUMIFS($N$8:$N$170,$D$8:$D$170,C172,$F$8:$F$170,"x")</f>
        <v>3.78</v>
      </c>
      <c r="G172" s="552">
        <f>SUMIFS($N$8:$N$170,$D$8:$D$170,C172,$G$8:$G$170,"x")</f>
        <v>3.78</v>
      </c>
      <c r="H172" s="552">
        <f>SUMIFS($N$8:$N$170,$D$8:$D$170,C172,$H$8:$H$170,"x")</f>
        <v>2</v>
      </c>
      <c r="I172" s="552">
        <f>SUMIFS($N$8:$N$170,$D$8:$D$170,C172,$I$8:$I$170,"x")</f>
        <v>1.78</v>
      </c>
      <c r="J172" s="353"/>
      <c r="K172" s="69"/>
      <c r="L172" s="547"/>
      <c r="M172" s="548"/>
      <c r="N172" s="353"/>
      <c r="O172" s="453"/>
      <c r="P172" s="366"/>
      <c r="Q172" s="366"/>
      <c r="R172" s="366"/>
      <c r="S172" s="366"/>
      <c r="T172" s="366"/>
      <c r="U172" s="366"/>
      <c r="V172" s="366"/>
      <c r="W172" s="366"/>
      <c r="X172" s="366"/>
      <c r="Y172" s="366"/>
    </row>
    <row r="173" spans="1:65" s="385" customFormat="1" ht="16" hidden="1" thickBot="1">
      <c r="A173" s="373"/>
      <c r="B173" s="546"/>
      <c r="C173" s="468" t="s">
        <v>578</v>
      </c>
      <c r="D173" s="125"/>
      <c r="E173" s="552">
        <f>SUMIFS($N$8:$N$170,$D$8:$D$170,C173,$E$8:$E$170,"x")</f>
        <v>2</v>
      </c>
      <c r="F173" s="552">
        <f>SUMIFS($N$8:$N$170,$D$8:$D$170,C173,$F$8:$F$170,"x")</f>
        <v>81.510000000000005</v>
      </c>
      <c r="G173" s="552">
        <f>SUMIFS($N$8:$N$170,$D$8:$D$170,C173,$G$8:$G$170,"x")</f>
        <v>81.510000000000005</v>
      </c>
      <c r="H173" s="552">
        <f>SUMIFS($N$8:$N$170,$D$8:$D$170,C173,$H$8:$H$170,"x")</f>
        <v>79.510000000000005</v>
      </c>
      <c r="I173" s="552">
        <f>SUMIFS($N$8:$N$170,$D$8:$D$170,C173,$I$8:$I$170,"x")</f>
        <v>2</v>
      </c>
      <c r="J173" s="553"/>
      <c r="K173" s="69"/>
      <c r="L173" s="547"/>
      <c r="M173" s="548"/>
      <c r="N173" s="353"/>
      <c r="O173" s="453"/>
      <c r="P173" s="366"/>
      <c r="Q173" s="366"/>
      <c r="R173" s="366"/>
      <c r="S173" s="366"/>
      <c r="T173" s="366"/>
      <c r="U173" s="366"/>
      <c r="V173" s="366"/>
      <c r="W173" s="366"/>
      <c r="X173" s="366"/>
      <c r="Y173" s="366"/>
    </row>
    <row r="174" spans="1:65" s="385" customFormat="1" ht="16" hidden="1" thickBot="1">
      <c r="A174" s="373"/>
      <c r="B174" s="353"/>
      <c r="C174" s="554" t="s">
        <v>982</v>
      </c>
      <c r="D174" s="125"/>
      <c r="E174" s="555">
        <f>SUM(E171:E173)</f>
        <v>64.09</v>
      </c>
      <c r="F174" s="555">
        <f>SUM(F171:F173)</f>
        <v>145.6</v>
      </c>
      <c r="G174" s="555">
        <f>SUM(G171:G173)</f>
        <v>145.6</v>
      </c>
      <c r="H174" s="555">
        <f>SUM(H171:H173)</f>
        <v>139.82</v>
      </c>
      <c r="I174" s="555">
        <f>SUM(I171:I173)</f>
        <v>4.28</v>
      </c>
      <c r="J174" s="353"/>
      <c r="K174" s="937"/>
      <c r="L174" s="547"/>
      <c r="M174" s="548"/>
      <c r="N174" s="353"/>
      <c r="O174" s="503"/>
      <c r="P174" s="503"/>
      <c r="Q174" s="503"/>
      <c r="R174" s="503"/>
      <c r="S174" s="503"/>
      <c r="T174" s="503"/>
      <c r="U174" s="503"/>
      <c r="V174" s="503"/>
      <c r="W174" s="503"/>
      <c r="X174" s="503"/>
      <c r="Y174" s="503"/>
    </row>
    <row r="175" spans="1:65" s="385" customFormat="1" ht="16" hidden="1" thickBot="1">
      <c r="A175" s="373"/>
      <c r="B175" s="353"/>
      <c r="C175" s="556"/>
      <c r="D175" s="125"/>
      <c r="E175" s="354"/>
      <c r="F175" s="354"/>
      <c r="G175" s="557"/>
      <c r="H175" s="557"/>
      <c r="I175" s="557"/>
      <c r="J175" s="353"/>
      <c r="K175" s="937"/>
      <c r="L175" s="547"/>
      <c r="M175" s="548"/>
      <c r="N175" s="353"/>
      <c r="O175" s="503"/>
      <c r="P175" s="503"/>
      <c r="Q175" s="503"/>
      <c r="R175" s="503"/>
      <c r="S175" s="503"/>
      <c r="T175" s="503"/>
      <c r="U175" s="503"/>
      <c r="V175" s="503"/>
      <c r="W175" s="503"/>
      <c r="X175" s="503"/>
      <c r="Y175" s="503"/>
    </row>
    <row r="176" spans="1:65" s="385" customFormat="1" ht="23">
      <c r="A176" s="373"/>
      <c r="B176" s="558" t="s">
        <v>983</v>
      </c>
      <c r="C176" s="559"/>
      <c r="D176" s="559"/>
      <c r="E176" s="559"/>
      <c r="F176" s="559"/>
      <c r="G176" s="559"/>
      <c r="H176" s="559"/>
      <c r="I176" s="559"/>
      <c r="J176" s="560"/>
      <c r="K176" s="938"/>
      <c r="L176" s="553"/>
      <c r="M176" s="363"/>
      <c r="N176" s="553"/>
      <c r="O176" s="553"/>
      <c r="P176" s="553"/>
      <c r="Q176" s="553"/>
      <c r="R176" s="553"/>
      <c r="S176" s="553"/>
      <c r="T176" s="553"/>
      <c r="U176" s="553"/>
      <c r="V176" s="553"/>
      <c r="W176" s="553"/>
      <c r="X176" s="553"/>
      <c r="Y176" s="553"/>
      <c r="Z176" s="553"/>
      <c r="AA176" s="553"/>
      <c r="AB176" s="553"/>
      <c r="AC176" s="553"/>
      <c r="AD176" s="553"/>
      <c r="AE176" s="553"/>
      <c r="AF176" s="553"/>
      <c r="AG176" s="553"/>
      <c r="AH176" s="553"/>
      <c r="AI176" s="553"/>
      <c r="AJ176" s="553"/>
      <c r="AK176" s="553"/>
      <c r="AL176" s="553"/>
      <c r="AM176" s="553"/>
      <c r="AN176" s="553"/>
      <c r="AO176" s="553"/>
      <c r="AP176" s="553"/>
      <c r="AQ176" s="553"/>
      <c r="AR176" s="553"/>
      <c r="AS176" s="553"/>
      <c r="AT176" s="553"/>
      <c r="AU176" s="553"/>
      <c r="AV176" s="553"/>
      <c r="AW176" s="553"/>
      <c r="AX176" s="553"/>
      <c r="AY176" s="553"/>
      <c r="AZ176" s="553"/>
      <c r="BA176" s="553"/>
      <c r="BB176" s="553"/>
      <c r="BC176" s="553"/>
      <c r="BD176" s="553"/>
      <c r="BE176" s="553"/>
      <c r="BF176" s="553"/>
      <c r="BG176" s="553"/>
      <c r="BH176" s="553"/>
      <c r="BI176" s="553"/>
      <c r="BJ176" s="553"/>
      <c r="BK176" s="553"/>
      <c r="BL176" s="553"/>
      <c r="BM176" s="553"/>
    </row>
    <row r="177" spans="1:65" s="367" customFormat="1" ht="37.5" customHeight="1">
      <c r="B177" s="1412" t="s">
        <v>984</v>
      </c>
      <c r="C177" s="1413"/>
      <c r="D177" s="1413"/>
      <c r="E177" s="1413"/>
      <c r="F177" s="1413"/>
      <c r="G177" s="1413"/>
      <c r="H177" s="1413"/>
      <c r="I177" s="1413"/>
      <c r="J177" s="1414"/>
      <c r="K177" s="938"/>
      <c r="L177" s="553"/>
      <c r="M177" s="363"/>
      <c r="N177" s="553"/>
      <c r="O177" s="553"/>
      <c r="P177" s="553"/>
      <c r="Q177" s="561"/>
      <c r="R177" s="561"/>
      <c r="S177" s="561"/>
      <c r="T177" s="561"/>
      <c r="U177" s="561"/>
      <c r="V177" s="561"/>
      <c r="W177" s="561"/>
      <c r="X177" s="561"/>
      <c r="Y177" s="561"/>
      <c r="Z177" s="553"/>
      <c r="AA177" s="553"/>
      <c r="AB177" s="553"/>
      <c r="AC177" s="553"/>
      <c r="AD177" s="553"/>
      <c r="AE177" s="553"/>
      <c r="AF177" s="553"/>
      <c r="AG177" s="553"/>
      <c r="AH177" s="553"/>
      <c r="AI177" s="553"/>
      <c r="AJ177" s="553"/>
      <c r="AK177" s="553"/>
      <c r="AL177" s="553"/>
      <c r="AM177" s="553"/>
      <c r="AN177" s="553"/>
      <c r="AO177" s="553"/>
      <c r="AP177" s="553"/>
      <c r="AQ177" s="553"/>
      <c r="AR177" s="553"/>
      <c r="AS177" s="553"/>
      <c r="AT177" s="553"/>
      <c r="AU177" s="553"/>
      <c r="AV177" s="553"/>
      <c r="AW177" s="553"/>
      <c r="AX177" s="553"/>
      <c r="AY177" s="553"/>
      <c r="AZ177" s="553"/>
      <c r="BA177" s="553"/>
      <c r="BB177" s="553"/>
      <c r="BC177" s="553"/>
      <c r="BD177" s="553"/>
      <c r="BE177" s="553"/>
      <c r="BF177" s="553"/>
      <c r="BG177" s="553"/>
      <c r="BH177" s="553"/>
      <c r="BI177" s="553"/>
      <c r="BJ177" s="553"/>
      <c r="BK177" s="553"/>
      <c r="BL177" s="553"/>
      <c r="BM177" s="553"/>
    </row>
    <row r="178" spans="1:65" s="367" customFormat="1">
      <c r="B178" s="562"/>
      <c r="C178" s="563" t="s">
        <v>985</v>
      </c>
      <c r="D178" s="1415" t="s">
        <v>986</v>
      </c>
      <c r="E178" s="1415"/>
      <c r="F178" s="1415"/>
      <c r="G178" s="1415"/>
      <c r="H178" s="1415"/>
      <c r="I178" s="1415"/>
      <c r="J178" s="1416"/>
      <c r="K178" s="938"/>
      <c r="L178" s="553"/>
      <c r="M178" s="363"/>
      <c r="N178" s="553"/>
      <c r="O178" s="553"/>
      <c r="P178" s="553"/>
      <c r="Q178" s="561"/>
      <c r="R178" s="561"/>
      <c r="S178" s="561"/>
      <c r="T178" s="561"/>
      <c r="U178" s="561"/>
      <c r="V178" s="561"/>
      <c r="W178" s="561"/>
      <c r="X178" s="561"/>
      <c r="Y178" s="561"/>
      <c r="Z178" s="553"/>
      <c r="AA178" s="553"/>
      <c r="AB178" s="553"/>
      <c r="AC178" s="553"/>
      <c r="AD178" s="553"/>
      <c r="AE178" s="553"/>
      <c r="AF178" s="553"/>
      <c r="AG178" s="553"/>
      <c r="AH178" s="553"/>
      <c r="AI178" s="553"/>
      <c r="AJ178" s="553"/>
      <c r="AK178" s="553"/>
      <c r="AL178" s="553"/>
      <c r="AM178" s="553"/>
      <c r="AN178" s="553"/>
      <c r="AO178" s="553"/>
      <c r="AP178" s="553"/>
      <c r="AQ178" s="553"/>
      <c r="AR178" s="553"/>
      <c r="AS178" s="553"/>
      <c r="AT178" s="553"/>
      <c r="AU178" s="553"/>
      <c r="AV178" s="553"/>
      <c r="AW178" s="553"/>
      <c r="AX178" s="553"/>
      <c r="AY178" s="553"/>
      <c r="AZ178" s="553"/>
      <c r="BA178" s="553"/>
      <c r="BB178" s="553"/>
      <c r="BC178" s="553"/>
      <c r="BD178" s="553"/>
      <c r="BE178" s="553"/>
      <c r="BF178" s="553"/>
      <c r="BG178" s="553"/>
      <c r="BH178" s="553"/>
      <c r="BI178" s="553"/>
      <c r="BJ178" s="553"/>
      <c r="BK178" s="553"/>
      <c r="BL178" s="553"/>
      <c r="BM178" s="553"/>
    </row>
    <row r="179" spans="1:65" s="367" customFormat="1">
      <c r="B179" s="562"/>
      <c r="C179" s="564" t="s">
        <v>962</v>
      </c>
      <c r="D179" s="1417" t="s">
        <v>987</v>
      </c>
      <c r="E179" s="1417"/>
      <c r="F179" s="564"/>
      <c r="G179" s="564"/>
      <c r="H179" s="564"/>
      <c r="I179" s="564"/>
      <c r="J179" s="565"/>
      <c r="K179" s="938"/>
      <c r="L179" s="553"/>
      <c r="M179" s="363"/>
      <c r="N179" s="553"/>
      <c r="O179" s="553"/>
      <c r="P179" s="553"/>
      <c r="Q179" s="561"/>
      <c r="R179" s="561"/>
      <c r="S179" s="561"/>
      <c r="T179" s="561"/>
      <c r="U179" s="561"/>
      <c r="V179" s="561"/>
      <c r="W179" s="561"/>
      <c r="X179" s="561"/>
      <c r="Y179" s="561"/>
      <c r="Z179" s="553"/>
      <c r="AA179" s="553"/>
      <c r="AB179" s="553"/>
      <c r="AC179" s="553"/>
      <c r="AD179" s="553"/>
      <c r="AE179" s="553"/>
      <c r="AF179" s="553"/>
      <c r="AG179" s="553"/>
      <c r="AH179" s="553"/>
      <c r="AI179" s="553"/>
      <c r="AJ179" s="553"/>
      <c r="AK179" s="553"/>
      <c r="AL179" s="553"/>
      <c r="AM179" s="553"/>
      <c r="AN179" s="553"/>
      <c r="AO179" s="553"/>
      <c r="AP179" s="553"/>
      <c r="AQ179" s="553"/>
      <c r="AR179" s="553"/>
      <c r="AS179" s="553"/>
      <c r="AT179" s="553"/>
      <c r="AU179" s="553"/>
      <c r="AV179" s="553"/>
      <c r="AW179" s="553"/>
      <c r="AX179" s="553"/>
      <c r="AY179" s="553"/>
      <c r="AZ179" s="553"/>
      <c r="BA179" s="553"/>
      <c r="BB179" s="553"/>
      <c r="BC179" s="553"/>
      <c r="BD179" s="553"/>
      <c r="BE179" s="553"/>
      <c r="BF179" s="553"/>
      <c r="BG179" s="553"/>
      <c r="BH179" s="553"/>
      <c r="BI179" s="553"/>
      <c r="BJ179" s="553"/>
      <c r="BK179" s="553"/>
      <c r="BL179" s="553"/>
      <c r="BM179" s="553"/>
    </row>
    <row r="180" spans="1:65" s="367" customFormat="1">
      <c r="B180" s="562"/>
      <c r="C180" s="564" t="s">
        <v>958</v>
      </c>
      <c r="D180" s="1417" t="s">
        <v>987</v>
      </c>
      <c r="E180" s="1417"/>
      <c r="F180" s="1417"/>
      <c r="G180" s="1417"/>
      <c r="H180" s="564"/>
      <c r="I180" s="564"/>
      <c r="J180" s="565"/>
      <c r="K180" s="938"/>
      <c r="L180" s="553"/>
      <c r="M180" s="363"/>
      <c r="N180" s="553"/>
      <c r="O180" s="553"/>
      <c r="P180" s="553"/>
      <c r="Q180" s="553"/>
      <c r="R180" s="553"/>
      <c r="S180" s="561"/>
      <c r="T180" s="561"/>
      <c r="U180" s="561"/>
      <c r="V180" s="561"/>
      <c r="W180" s="561"/>
      <c r="X180" s="561"/>
      <c r="Y180" s="561"/>
      <c r="Z180" s="553"/>
      <c r="AA180" s="553"/>
      <c r="AB180" s="553"/>
      <c r="AC180" s="553"/>
      <c r="AD180" s="553"/>
      <c r="AE180" s="553"/>
      <c r="AF180" s="553"/>
      <c r="AG180" s="553"/>
      <c r="AH180" s="553"/>
      <c r="AI180" s="553"/>
      <c r="AJ180" s="553"/>
      <c r="AK180" s="553"/>
      <c r="AL180" s="553"/>
      <c r="AM180" s="553"/>
      <c r="AN180" s="553"/>
      <c r="AO180" s="553"/>
      <c r="AP180" s="553"/>
      <c r="AQ180" s="553"/>
      <c r="AR180" s="553"/>
      <c r="AS180" s="553"/>
      <c r="AT180" s="553"/>
      <c r="AU180" s="553"/>
      <c r="AV180" s="553"/>
      <c r="AW180" s="553"/>
      <c r="AX180" s="553"/>
      <c r="AY180" s="553"/>
      <c r="AZ180" s="553"/>
      <c r="BA180" s="553"/>
      <c r="BB180" s="553"/>
      <c r="BC180" s="553"/>
      <c r="BD180" s="553"/>
      <c r="BE180" s="553"/>
      <c r="BF180" s="553"/>
      <c r="BG180" s="553"/>
      <c r="BH180" s="553"/>
      <c r="BI180" s="553"/>
      <c r="BJ180" s="553"/>
      <c r="BK180" s="553"/>
      <c r="BL180" s="553"/>
      <c r="BM180" s="553"/>
    </row>
    <row r="181" spans="1:65" s="367" customFormat="1" ht="31">
      <c r="B181" s="562"/>
      <c r="C181" s="1191" t="s">
        <v>959</v>
      </c>
      <c r="D181" s="1421" t="s">
        <v>987</v>
      </c>
      <c r="E181" s="1421"/>
      <c r="F181" s="1421"/>
      <c r="G181" s="1421"/>
      <c r="H181" s="564"/>
      <c r="I181" s="564"/>
      <c r="J181" s="565"/>
      <c r="K181" s="938"/>
      <c r="L181" s="553"/>
      <c r="M181" s="363"/>
      <c r="N181" s="553"/>
      <c r="O181" s="553"/>
      <c r="P181" s="553"/>
      <c r="Q181" s="553"/>
      <c r="R181" s="553"/>
      <c r="S181" s="561"/>
      <c r="T181" s="561"/>
      <c r="U181" s="561"/>
      <c r="V181" s="561"/>
      <c r="W181" s="561"/>
      <c r="X181" s="561"/>
      <c r="Y181" s="561"/>
      <c r="Z181" s="553"/>
      <c r="AA181" s="553"/>
      <c r="AB181" s="553"/>
      <c r="AC181" s="553"/>
      <c r="AD181" s="553"/>
      <c r="AE181" s="553"/>
      <c r="AF181" s="553"/>
      <c r="AG181" s="553"/>
      <c r="AH181" s="553"/>
      <c r="AI181" s="553"/>
      <c r="AJ181" s="553"/>
      <c r="AK181" s="553"/>
      <c r="AL181" s="553"/>
      <c r="AM181" s="553"/>
      <c r="AN181" s="553"/>
      <c r="AO181" s="553"/>
      <c r="AP181" s="553"/>
      <c r="AQ181" s="553"/>
      <c r="AR181" s="553"/>
      <c r="AS181" s="553"/>
      <c r="AT181" s="553"/>
      <c r="AU181" s="553"/>
      <c r="AV181" s="553"/>
      <c r="AW181" s="553"/>
      <c r="AX181" s="553"/>
      <c r="AY181" s="553"/>
      <c r="AZ181" s="553"/>
      <c r="BA181" s="553"/>
      <c r="BB181" s="553"/>
      <c r="BC181" s="553"/>
      <c r="BD181" s="553"/>
      <c r="BE181" s="553"/>
      <c r="BF181" s="553"/>
      <c r="BG181" s="553"/>
      <c r="BH181" s="553"/>
      <c r="BI181" s="553"/>
      <c r="BJ181" s="553"/>
      <c r="BK181" s="553"/>
      <c r="BL181" s="553"/>
      <c r="BM181" s="553"/>
    </row>
    <row r="182" spans="1:65" s="367" customFormat="1" ht="15.75" customHeight="1">
      <c r="B182" s="562"/>
      <c r="C182" s="1191" t="s">
        <v>960</v>
      </c>
      <c r="D182" s="1421" t="s">
        <v>987</v>
      </c>
      <c r="E182" s="1421"/>
      <c r="F182" s="1421"/>
      <c r="G182" s="1421"/>
      <c r="H182" s="564"/>
      <c r="I182" s="564"/>
      <c r="J182" s="565"/>
      <c r="K182" s="938"/>
      <c r="L182" s="553"/>
      <c r="M182" s="363"/>
      <c r="N182" s="553"/>
      <c r="O182" s="553"/>
      <c r="P182" s="553"/>
      <c r="Q182" s="553"/>
      <c r="R182" s="553"/>
      <c r="S182" s="561"/>
      <c r="T182" s="561"/>
      <c r="U182" s="561"/>
      <c r="V182" s="561"/>
      <c r="W182" s="561"/>
      <c r="X182" s="561"/>
      <c r="Y182" s="561"/>
      <c r="Z182" s="553"/>
      <c r="AA182" s="553"/>
      <c r="AB182" s="553"/>
      <c r="AC182" s="553"/>
      <c r="AD182" s="553"/>
      <c r="AE182" s="553"/>
      <c r="AF182" s="553"/>
      <c r="AG182" s="553"/>
      <c r="AH182" s="553"/>
      <c r="AI182" s="553"/>
      <c r="AJ182" s="553"/>
      <c r="AK182" s="553"/>
      <c r="AL182" s="553"/>
      <c r="AM182" s="553"/>
      <c r="AN182" s="553"/>
      <c r="AO182" s="553"/>
      <c r="AP182" s="553"/>
      <c r="AQ182" s="553"/>
      <c r="AR182" s="553"/>
      <c r="AS182" s="553"/>
      <c r="AT182" s="553"/>
      <c r="AU182" s="553"/>
      <c r="AV182" s="553"/>
      <c r="AW182" s="553"/>
      <c r="AX182" s="553"/>
      <c r="AY182" s="553"/>
      <c r="AZ182" s="553"/>
      <c r="BA182" s="553"/>
      <c r="BB182" s="553"/>
      <c r="BC182" s="553"/>
      <c r="BD182" s="553"/>
      <c r="BE182" s="553"/>
      <c r="BF182" s="553"/>
      <c r="BG182" s="553"/>
      <c r="BH182" s="553"/>
      <c r="BI182" s="553"/>
      <c r="BJ182" s="553"/>
      <c r="BK182" s="553"/>
      <c r="BL182" s="553"/>
      <c r="BM182" s="553"/>
    </row>
    <row r="183" spans="1:65" s="367" customFormat="1" ht="15.75" customHeight="1">
      <c r="B183" s="562"/>
      <c r="C183" s="1191" t="s">
        <v>988</v>
      </c>
      <c r="D183" s="1421" t="s">
        <v>987</v>
      </c>
      <c r="E183" s="1421"/>
      <c r="F183" s="1421"/>
      <c r="G183" s="1421"/>
      <c r="H183" s="564"/>
      <c r="I183" s="564"/>
      <c r="J183" s="565"/>
      <c r="K183" s="938"/>
      <c r="L183" s="553"/>
      <c r="M183" s="363"/>
      <c r="N183" s="553"/>
      <c r="O183" s="553"/>
      <c r="P183" s="553"/>
      <c r="Q183" s="553"/>
      <c r="R183" s="553"/>
      <c r="S183" s="561"/>
      <c r="T183" s="561"/>
      <c r="U183" s="561"/>
      <c r="V183" s="561"/>
      <c r="W183" s="561"/>
      <c r="X183" s="561"/>
      <c r="Y183" s="561"/>
      <c r="Z183" s="553"/>
      <c r="AA183" s="553"/>
      <c r="AB183" s="553"/>
      <c r="AC183" s="553"/>
      <c r="AD183" s="553"/>
      <c r="AE183" s="553"/>
      <c r="AF183" s="553"/>
      <c r="AG183" s="553"/>
      <c r="AH183" s="553"/>
      <c r="AI183" s="553"/>
      <c r="AJ183" s="553"/>
      <c r="AK183" s="553"/>
      <c r="AL183" s="553"/>
      <c r="AM183" s="553"/>
      <c r="AN183" s="553"/>
      <c r="AO183" s="553"/>
      <c r="AP183" s="553"/>
      <c r="AQ183" s="553"/>
      <c r="AR183" s="553"/>
      <c r="AS183" s="553"/>
      <c r="AT183" s="553"/>
      <c r="AU183" s="553"/>
      <c r="AV183" s="553"/>
      <c r="AW183" s="553"/>
      <c r="AX183" s="553"/>
      <c r="AY183" s="553"/>
      <c r="AZ183" s="553"/>
      <c r="BA183" s="553"/>
      <c r="BB183" s="553"/>
      <c r="BC183" s="553"/>
      <c r="BD183" s="553"/>
      <c r="BE183" s="553"/>
      <c r="BF183" s="553"/>
      <c r="BG183" s="553"/>
      <c r="BH183" s="553"/>
      <c r="BI183" s="553"/>
      <c r="BJ183" s="553"/>
      <c r="BK183" s="553"/>
      <c r="BL183" s="553"/>
      <c r="BM183" s="553"/>
    </row>
    <row r="184" spans="1:65" s="367" customFormat="1">
      <c r="B184" s="562"/>
      <c r="C184" s="564" t="s">
        <v>963</v>
      </c>
      <c r="D184" s="1417" t="s">
        <v>987</v>
      </c>
      <c r="E184" s="1417"/>
      <c r="F184" s="1417"/>
      <c r="G184" s="1417"/>
      <c r="H184" s="564"/>
      <c r="I184" s="564"/>
      <c r="J184" s="565"/>
      <c r="K184" s="938"/>
      <c r="L184" s="553"/>
      <c r="M184" s="363"/>
      <c r="N184" s="553"/>
      <c r="O184" s="553"/>
      <c r="P184" s="553"/>
      <c r="Q184" s="553"/>
      <c r="R184" s="553"/>
      <c r="S184" s="561"/>
      <c r="T184" s="561"/>
      <c r="U184" s="561"/>
      <c r="V184" s="561"/>
      <c r="W184" s="561"/>
      <c r="X184" s="561"/>
      <c r="Y184" s="561"/>
      <c r="Z184" s="553"/>
      <c r="AA184" s="553"/>
      <c r="AB184" s="553"/>
      <c r="AC184" s="553"/>
      <c r="AD184" s="553"/>
      <c r="AE184" s="553"/>
      <c r="AF184" s="553"/>
      <c r="AG184" s="553"/>
      <c r="AH184" s="553"/>
      <c r="AI184" s="553"/>
      <c r="AJ184" s="553"/>
      <c r="AK184" s="553"/>
      <c r="AL184" s="553"/>
      <c r="AM184" s="553"/>
      <c r="AN184" s="553"/>
      <c r="AO184" s="553"/>
      <c r="AP184" s="553"/>
      <c r="AQ184" s="553"/>
      <c r="AR184" s="553"/>
      <c r="AS184" s="553"/>
      <c r="AT184" s="553"/>
      <c r="AU184" s="553"/>
      <c r="AV184" s="553"/>
      <c r="AW184" s="553"/>
      <c r="AX184" s="553"/>
      <c r="AY184" s="553"/>
      <c r="AZ184" s="553"/>
      <c r="BA184" s="553"/>
      <c r="BB184" s="553"/>
      <c r="BC184" s="553"/>
      <c r="BD184" s="553"/>
      <c r="BE184" s="553"/>
      <c r="BF184" s="553"/>
      <c r="BG184" s="553"/>
      <c r="BH184" s="553"/>
      <c r="BI184" s="553"/>
      <c r="BJ184" s="553"/>
      <c r="BK184" s="553"/>
      <c r="BL184" s="553"/>
      <c r="BM184" s="553"/>
    </row>
    <row r="185" spans="1:65" s="367" customFormat="1" ht="31.25" customHeight="1">
      <c r="B185" s="562"/>
      <c r="C185" s="566" t="s">
        <v>989</v>
      </c>
      <c r="D185" s="1418" t="s">
        <v>987</v>
      </c>
      <c r="E185" s="1419"/>
      <c r="F185" s="1419"/>
      <c r="G185" s="1419"/>
      <c r="H185" s="564"/>
      <c r="I185" s="564"/>
      <c r="J185" s="565"/>
      <c r="K185" s="938"/>
      <c r="L185" s="553"/>
      <c r="M185" s="363"/>
      <c r="N185" s="553"/>
      <c r="O185" s="553"/>
      <c r="P185" s="553"/>
      <c r="Q185" s="553"/>
      <c r="R185" s="553"/>
      <c r="S185" s="561"/>
      <c r="T185" s="561"/>
      <c r="U185" s="561"/>
      <c r="V185" s="561"/>
      <c r="W185" s="561"/>
      <c r="X185" s="561"/>
      <c r="Y185" s="561"/>
      <c r="Z185" s="553"/>
      <c r="AA185" s="553"/>
      <c r="AB185" s="553"/>
      <c r="AC185" s="553"/>
      <c r="AD185" s="553"/>
      <c r="AE185" s="553"/>
      <c r="AF185" s="553"/>
      <c r="AG185" s="553"/>
      <c r="AH185" s="553"/>
      <c r="AI185" s="553"/>
      <c r="AJ185" s="553"/>
      <c r="AK185" s="553"/>
      <c r="AL185" s="553"/>
      <c r="AM185" s="553"/>
      <c r="AN185" s="553"/>
      <c r="AO185" s="553"/>
      <c r="AP185" s="553"/>
      <c r="AQ185" s="553"/>
      <c r="AR185" s="553"/>
      <c r="AS185" s="553"/>
      <c r="AT185" s="553"/>
      <c r="AU185" s="553"/>
      <c r="AV185" s="553"/>
      <c r="AW185" s="553"/>
      <c r="AX185" s="553"/>
      <c r="AY185" s="553"/>
      <c r="AZ185" s="553"/>
      <c r="BA185" s="553"/>
      <c r="BB185" s="553"/>
      <c r="BC185" s="553"/>
      <c r="BD185" s="553"/>
      <c r="BE185" s="553"/>
      <c r="BF185" s="553"/>
      <c r="BG185" s="553"/>
      <c r="BH185" s="553"/>
      <c r="BI185" s="553"/>
      <c r="BJ185" s="553"/>
      <c r="BK185" s="553"/>
      <c r="BL185" s="553"/>
      <c r="BM185" s="553"/>
    </row>
    <row r="186" spans="1:65" s="367" customFormat="1" ht="58.25" customHeight="1">
      <c r="B186" s="1399" t="s">
        <v>2340</v>
      </c>
      <c r="C186" s="1400"/>
      <c r="D186" s="1400"/>
      <c r="E186" s="1400"/>
      <c r="F186" s="1400"/>
      <c r="G186" s="1400"/>
      <c r="H186" s="1400"/>
      <c r="I186" s="1400"/>
      <c r="J186" s="1401"/>
      <c r="K186" s="938"/>
      <c r="L186" s="553"/>
      <c r="M186" s="363"/>
      <c r="N186" s="553"/>
      <c r="O186" s="553"/>
      <c r="P186" s="553"/>
      <c r="Q186" s="553"/>
      <c r="R186" s="553"/>
      <c r="S186" s="561"/>
      <c r="T186" s="561"/>
      <c r="U186" s="561"/>
      <c r="V186" s="561"/>
      <c r="W186" s="561"/>
      <c r="X186" s="561"/>
      <c r="Y186" s="561"/>
      <c r="Z186" s="553"/>
      <c r="AA186" s="553"/>
      <c r="AB186" s="553"/>
      <c r="AC186" s="553"/>
      <c r="AD186" s="553"/>
      <c r="AE186" s="553"/>
      <c r="AF186" s="553"/>
      <c r="AG186" s="553"/>
      <c r="AH186" s="553"/>
      <c r="AI186" s="553"/>
      <c r="AJ186" s="553"/>
      <c r="AK186" s="553"/>
      <c r="AL186" s="553"/>
      <c r="AM186" s="553"/>
      <c r="AN186" s="553"/>
      <c r="AO186" s="553"/>
      <c r="AP186" s="553"/>
      <c r="AQ186" s="553"/>
      <c r="AR186" s="553"/>
      <c r="AS186" s="553"/>
      <c r="AT186" s="553"/>
      <c r="AU186" s="553"/>
      <c r="AV186" s="553"/>
      <c r="AW186" s="553"/>
      <c r="AX186" s="553"/>
      <c r="AY186" s="553"/>
      <c r="AZ186" s="553"/>
      <c r="BA186" s="553"/>
      <c r="BB186" s="553"/>
      <c r="BC186" s="553"/>
      <c r="BD186" s="553"/>
      <c r="BE186" s="553"/>
      <c r="BF186" s="553"/>
      <c r="BG186" s="553"/>
      <c r="BH186" s="553"/>
      <c r="BI186" s="553"/>
      <c r="BJ186" s="553"/>
      <c r="BK186" s="553"/>
      <c r="BL186" s="553"/>
      <c r="BM186" s="553"/>
    </row>
    <row r="187" spans="1:65" s="367" customFormat="1" ht="16" thickBot="1">
      <c r="B187" s="567"/>
      <c r="C187" s="568"/>
      <c r="D187" s="1402"/>
      <c r="E187" s="1402"/>
      <c r="F187" s="1402"/>
      <c r="G187" s="1402"/>
      <c r="H187" s="568"/>
      <c r="I187" s="568"/>
      <c r="J187" s="569"/>
      <c r="K187" s="938"/>
      <c r="L187" s="553"/>
      <c r="M187" s="363"/>
      <c r="N187" s="553"/>
      <c r="O187" s="553"/>
      <c r="P187" s="553"/>
      <c r="Q187" s="553"/>
      <c r="R187" s="553"/>
      <c r="S187" s="561"/>
      <c r="T187" s="561"/>
      <c r="U187" s="561"/>
      <c r="V187" s="561"/>
      <c r="W187" s="561"/>
      <c r="X187" s="561"/>
      <c r="Y187" s="561"/>
      <c r="Z187" s="553"/>
      <c r="AA187" s="553"/>
      <c r="AB187" s="553"/>
      <c r="AC187" s="553"/>
      <c r="AD187" s="553"/>
      <c r="AE187" s="553"/>
      <c r="AF187" s="553"/>
      <c r="AG187" s="553"/>
      <c r="AH187" s="553"/>
      <c r="AI187" s="553"/>
      <c r="AJ187" s="553"/>
      <c r="AK187" s="553"/>
      <c r="AL187" s="553"/>
      <c r="AM187" s="553"/>
      <c r="AN187" s="553"/>
      <c r="AO187" s="553"/>
      <c r="AP187" s="553"/>
      <c r="AQ187" s="553"/>
      <c r="AR187" s="553"/>
      <c r="AS187" s="553"/>
      <c r="AT187" s="553"/>
      <c r="AU187" s="553"/>
      <c r="AV187" s="553"/>
      <c r="AW187" s="553"/>
      <c r="AX187" s="553"/>
      <c r="AY187" s="553"/>
      <c r="AZ187" s="553"/>
      <c r="BA187" s="553"/>
      <c r="BB187" s="553"/>
      <c r="BC187" s="553"/>
      <c r="BD187" s="553"/>
      <c r="BE187" s="553"/>
      <c r="BF187" s="553"/>
      <c r="BG187" s="553"/>
      <c r="BH187" s="553"/>
      <c r="BI187" s="553"/>
      <c r="BJ187" s="553"/>
      <c r="BK187" s="553"/>
      <c r="BL187" s="553"/>
      <c r="BM187" s="553"/>
    </row>
    <row r="188" spans="1:65" s="398" customFormat="1" ht="16" thickBot="1">
      <c r="C188" s="553"/>
      <c r="D188" s="553"/>
      <c r="E188" s="553"/>
      <c r="F188" s="553"/>
      <c r="G188" s="553"/>
      <c r="H188" s="553"/>
      <c r="I188" s="553"/>
      <c r="K188" s="939"/>
      <c r="L188" s="363"/>
      <c r="M188" s="553"/>
      <c r="N188" s="553"/>
      <c r="O188" s="364"/>
      <c r="P188" s="553"/>
      <c r="Q188" s="553"/>
      <c r="R188" s="553"/>
      <c r="S188" s="561"/>
      <c r="T188" s="561"/>
      <c r="U188" s="561"/>
      <c r="V188" s="561"/>
      <c r="W188" s="561"/>
      <c r="X188" s="561"/>
      <c r="Y188" s="561"/>
      <c r="Z188" s="553"/>
      <c r="AA188" s="553"/>
      <c r="AB188" s="553"/>
      <c r="AC188" s="553"/>
      <c r="AD188" s="553"/>
      <c r="AE188" s="553"/>
      <c r="AF188" s="553"/>
      <c r="AG188" s="553"/>
      <c r="AH188" s="553"/>
      <c r="AI188" s="553"/>
      <c r="AJ188" s="553"/>
      <c r="AK188" s="553"/>
      <c r="AL188" s="553"/>
      <c r="AM188" s="553"/>
      <c r="AN188" s="553"/>
      <c r="AO188" s="553"/>
      <c r="AP188" s="553"/>
      <c r="AQ188" s="553"/>
      <c r="AR188" s="553"/>
      <c r="AS188" s="553"/>
      <c r="AT188" s="553"/>
      <c r="AU188" s="553"/>
      <c r="AV188" s="553"/>
      <c r="AW188" s="553"/>
      <c r="AX188" s="553"/>
      <c r="AY188" s="553"/>
      <c r="AZ188" s="553"/>
      <c r="BA188" s="553"/>
      <c r="BB188" s="553"/>
      <c r="BC188" s="553"/>
      <c r="BD188" s="553"/>
      <c r="BE188" s="553"/>
      <c r="BF188" s="553"/>
      <c r="BG188" s="553"/>
      <c r="BH188" s="553"/>
      <c r="BI188" s="553"/>
      <c r="BJ188" s="553"/>
      <c r="BK188" s="553"/>
      <c r="BL188" s="553"/>
      <c r="BM188" s="553"/>
    </row>
    <row r="189" spans="1:65" s="385" customFormat="1" ht="23">
      <c r="A189" s="373"/>
      <c r="B189" s="570" t="s">
        <v>990</v>
      </c>
      <c r="C189" s="571"/>
      <c r="D189" s="571"/>
      <c r="E189" s="571"/>
      <c r="F189" s="571"/>
      <c r="G189" s="571"/>
      <c r="H189" s="571"/>
      <c r="I189" s="571"/>
      <c r="J189" s="572"/>
      <c r="K189" s="938"/>
      <c r="L189" s="553"/>
      <c r="M189" s="363"/>
      <c r="N189" s="553"/>
      <c r="O189" s="553"/>
      <c r="P189" s="553"/>
      <c r="Q189" s="553"/>
      <c r="R189" s="553"/>
      <c r="S189" s="561"/>
      <c r="T189" s="561"/>
      <c r="U189" s="561"/>
      <c r="V189" s="561"/>
      <c r="W189" s="561"/>
      <c r="X189" s="561"/>
      <c r="Y189" s="561"/>
      <c r="Z189" s="553"/>
      <c r="AA189" s="553"/>
      <c r="AB189" s="553"/>
      <c r="AC189" s="553"/>
      <c r="AD189" s="553"/>
      <c r="AE189" s="553"/>
      <c r="AF189" s="553"/>
      <c r="AG189" s="553"/>
      <c r="AH189" s="553"/>
      <c r="AI189" s="553"/>
      <c r="AJ189" s="553"/>
      <c r="AK189" s="553"/>
      <c r="AL189" s="553"/>
      <c r="AM189" s="553"/>
      <c r="AN189" s="553"/>
      <c r="AO189" s="553"/>
      <c r="AP189" s="553"/>
      <c r="AQ189" s="553"/>
      <c r="AR189" s="553"/>
      <c r="AS189" s="553"/>
      <c r="AT189" s="553"/>
      <c r="AU189" s="553"/>
      <c r="AV189" s="553"/>
      <c r="AW189" s="553"/>
      <c r="AX189" s="553"/>
      <c r="AY189" s="553"/>
      <c r="AZ189" s="553"/>
      <c r="BA189" s="553"/>
      <c r="BB189" s="553"/>
      <c r="BC189" s="553"/>
      <c r="BD189" s="553"/>
      <c r="BE189" s="553"/>
      <c r="BF189" s="553"/>
      <c r="BG189" s="553"/>
      <c r="BH189" s="553"/>
      <c r="BI189" s="553"/>
      <c r="BJ189" s="553"/>
      <c r="BK189" s="553"/>
      <c r="BL189" s="553"/>
      <c r="BM189" s="553"/>
    </row>
    <row r="190" spans="1:65" s="367" customFormat="1" ht="27.65" customHeight="1">
      <c r="B190" s="1403" t="s">
        <v>991</v>
      </c>
      <c r="C190" s="1404"/>
      <c r="D190" s="1404"/>
      <c r="E190" s="1404"/>
      <c r="F190" s="1404"/>
      <c r="G190" s="1404"/>
      <c r="H190" s="1404"/>
      <c r="I190" s="1404"/>
      <c r="J190" s="1405"/>
      <c r="K190" s="938"/>
      <c r="L190" s="553"/>
      <c r="M190" s="363"/>
      <c r="N190" s="553"/>
      <c r="O190" s="553"/>
      <c r="P190" s="553"/>
      <c r="Q190" s="553"/>
      <c r="R190" s="553"/>
      <c r="S190" s="561"/>
      <c r="T190" s="561"/>
      <c r="U190" s="561"/>
      <c r="V190" s="561"/>
      <c r="W190" s="561"/>
      <c r="X190" s="561"/>
      <c r="Y190" s="561"/>
      <c r="Z190" s="553"/>
      <c r="AA190" s="553"/>
      <c r="AB190" s="553"/>
      <c r="AC190" s="553"/>
      <c r="AD190" s="553"/>
      <c r="AE190" s="553"/>
      <c r="AF190" s="553"/>
      <c r="AG190" s="553"/>
      <c r="AH190" s="553"/>
      <c r="AI190" s="553"/>
      <c r="AJ190" s="553"/>
      <c r="AK190" s="553"/>
      <c r="AL190" s="553"/>
      <c r="AM190" s="553"/>
      <c r="AN190" s="553"/>
      <c r="AO190" s="553"/>
      <c r="AP190" s="553"/>
      <c r="AQ190" s="553"/>
      <c r="AR190" s="553"/>
      <c r="AS190" s="553"/>
      <c r="AT190" s="553"/>
      <c r="AU190" s="553"/>
      <c r="AV190" s="553"/>
      <c r="AW190" s="553"/>
      <c r="AX190" s="553"/>
      <c r="AY190" s="553"/>
      <c r="AZ190" s="553"/>
      <c r="BA190" s="553"/>
      <c r="BB190" s="553"/>
      <c r="BC190" s="553"/>
      <c r="BD190" s="553"/>
      <c r="BE190" s="553"/>
      <c r="BF190" s="553"/>
      <c r="BG190" s="553"/>
      <c r="BH190" s="553"/>
      <c r="BI190" s="553"/>
      <c r="BJ190" s="553"/>
      <c r="BK190" s="553"/>
      <c r="BL190" s="553"/>
      <c r="BM190" s="553"/>
    </row>
    <row r="191" spans="1:65" s="367" customFormat="1" ht="72" customHeight="1">
      <c r="B191" s="1406" t="s">
        <v>992</v>
      </c>
      <c r="C191" s="1407"/>
      <c r="D191" s="1407"/>
      <c r="E191" s="1407"/>
      <c r="F191" s="1407"/>
      <c r="G191" s="1407"/>
      <c r="H191" s="1407"/>
      <c r="I191" s="1407"/>
      <c r="J191" s="1408"/>
      <c r="K191" s="938"/>
      <c r="L191" s="553"/>
      <c r="M191" s="363"/>
      <c r="N191" s="553"/>
      <c r="O191" s="553"/>
      <c r="P191" s="553"/>
      <c r="Q191" s="553"/>
      <c r="R191" s="553"/>
      <c r="S191" s="561"/>
      <c r="T191" s="561"/>
      <c r="U191" s="561"/>
      <c r="V191" s="561"/>
      <c r="W191" s="561"/>
      <c r="X191" s="561"/>
      <c r="Y191" s="561"/>
      <c r="Z191" s="553"/>
      <c r="AA191" s="553"/>
      <c r="AB191" s="553"/>
      <c r="AC191" s="553"/>
      <c r="AD191" s="553"/>
      <c r="AE191" s="553"/>
      <c r="AF191" s="553"/>
      <c r="AG191" s="553"/>
      <c r="AH191" s="553"/>
      <c r="AI191" s="553"/>
      <c r="AJ191" s="553"/>
      <c r="AK191" s="553"/>
      <c r="AL191" s="553"/>
      <c r="AM191" s="553"/>
      <c r="AN191" s="553"/>
      <c r="AO191" s="553"/>
      <c r="AP191" s="553"/>
      <c r="AQ191" s="553"/>
      <c r="AR191" s="553"/>
      <c r="AS191" s="553"/>
      <c r="AT191" s="553"/>
      <c r="AU191" s="553"/>
      <c r="AV191" s="553"/>
      <c r="AW191" s="553"/>
      <c r="AX191" s="553"/>
      <c r="AY191" s="553"/>
      <c r="AZ191" s="553"/>
      <c r="BA191" s="553"/>
      <c r="BB191" s="553"/>
      <c r="BC191" s="553"/>
      <c r="BD191" s="553"/>
      <c r="BE191" s="553"/>
      <c r="BF191" s="553"/>
      <c r="BG191" s="553"/>
      <c r="BH191" s="553"/>
      <c r="BI191" s="553"/>
      <c r="BJ191" s="553"/>
      <c r="BK191" s="553"/>
      <c r="BL191" s="553"/>
      <c r="BM191" s="553"/>
    </row>
    <row r="192" spans="1:65" s="367" customFormat="1" ht="101.15" customHeight="1" thickBot="1">
      <c r="B192" s="1409" t="s">
        <v>993</v>
      </c>
      <c r="C192" s="1410"/>
      <c r="D192" s="1410"/>
      <c r="E192" s="1410"/>
      <c r="F192" s="1410"/>
      <c r="G192" s="1410"/>
      <c r="H192" s="1410"/>
      <c r="I192" s="1410"/>
      <c r="J192" s="1411"/>
      <c r="K192" s="938"/>
      <c r="L192" s="553"/>
      <c r="M192" s="363"/>
      <c r="N192" s="553"/>
      <c r="O192" s="553"/>
      <c r="P192" s="553"/>
      <c r="Q192" s="553"/>
      <c r="R192" s="553"/>
      <c r="S192" s="561"/>
      <c r="T192" s="561"/>
      <c r="U192" s="561"/>
      <c r="V192" s="561"/>
      <c r="W192" s="561"/>
      <c r="X192" s="561"/>
      <c r="Y192" s="561"/>
      <c r="Z192" s="553"/>
      <c r="AA192" s="553"/>
      <c r="AB192" s="553"/>
      <c r="AC192" s="553"/>
      <c r="AD192" s="553"/>
      <c r="AE192" s="553"/>
      <c r="AF192" s="553"/>
      <c r="AG192" s="553"/>
      <c r="AH192" s="553"/>
      <c r="AI192" s="553"/>
      <c r="AJ192" s="553"/>
      <c r="AK192" s="553"/>
      <c r="AL192" s="553"/>
      <c r="AM192" s="553"/>
      <c r="AN192" s="553"/>
      <c r="AO192" s="553"/>
      <c r="AP192" s="553"/>
      <c r="AQ192" s="553"/>
      <c r="AR192" s="553"/>
      <c r="AS192" s="553"/>
      <c r="AT192" s="553"/>
      <c r="AU192" s="553"/>
      <c r="AV192" s="553"/>
      <c r="AW192" s="553"/>
      <c r="AX192" s="553"/>
      <c r="AY192" s="553"/>
      <c r="AZ192" s="553"/>
      <c r="BA192" s="553"/>
      <c r="BB192" s="553"/>
      <c r="BC192" s="553"/>
      <c r="BD192" s="553"/>
      <c r="BE192" s="553"/>
      <c r="BF192" s="553"/>
      <c r="BG192" s="553"/>
      <c r="BH192" s="553"/>
      <c r="BI192" s="553"/>
      <c r="BJ192" s="553"/>
      <c r="BK192" s="553"/>
      <c r="BL192" s="553"/>
      <c r="BM192" s="553"/>
    </row>
    <row r="193" spans="1:65" s="398" customFormat="1">
      <c r="C193" s="553"/>
      <c r="D193" s="553"/>
      <c r="E193" s="553"/>
      <c r="F193" s="553"/>
      <c r="G193" s="553"/>
      <c r="H193" s="553"/>
      <c r="I193" s="553"/>
      <c r="K193" s="939"/>
      <c r="L193" s="363"/>
      <c r="M193" s="553"/>
      <c r="N193" s="553"/>
      <c r="O193" s="364"/>
      <c r="P193" s="553"/>
      <c r="Q193" s="553"/>
      <c r="R193" s="553"/>
      <c r="S193" s="561"/>
      <c r="T193" s="561"/>
      <c r="U193" s="561"/>
      <c r="V193" s="561"/>
      <c r="W193" s="561"/>
      <c r="X193" s="561"/>
      <c r="Y193" s="561"/>
      <c r="Z193" s="553"/>
      <c r="AA193" s="553"/>
      <c r="AB193" s="553"/>
      <c r="AC193" s="553"/>
      <c r="AD193" s="553"/>
      <c r="AE193" s="553"/>
      <c r="AF193" s="553"/>
      <c r="AG193" s="553"/>
      <c r="AH193" s="553"/>
      <c r="AI193" s="553"/>
      <c r="AJ193" s="553"/>
      <c r="AK193" s="553"/>
      <c r="AL193" s="553"/>
      <c r="AM193" s="553"/>
      <c r="AN193" s="553"/>
      <c r="AO193" s="553"/>
      <c r="AP193" s="553"/>
      <c r="AQ193" s="553"/>
      <c r="AR193" s="553"/>
      <c r="AS193" s="553"/>
      <c r="AT193" s="553"/>
      <c r="AU193" s="553"/>
      <c r="AV193" s="553"/>
      <c r="AW193" s="553"/>
      <c r="AX193" s="553"/>
      <c r="AY193" s="553"/>
      <c r="AZ193" s="553"/>
      <c r="BA193" s="553"/>
      <c r="BB193" s="553"/>
      <c r="BC193" s="553"/>
      <c r="BD193" s="553"/>
      <c r="BE193" s="553"/>
      <c r="BF193" s="553"/>
      <c r="BG193" s="553"/>
      <c r="BH193" s="553"/>
      <c r="BI193" s="553"/>
      <c r="BJ193" s="553"/>
      <c r="BK193" s="553"/>
      <c r="BL193" s="553"/>
      <c r="BM193" s="553"/>
    </row>
    <row r="194" spans="1:65" s="398" customFormat="1" ht="16" thickBot="1">
      <c r="C194" s="553"/>
      <c r="D194" s="553"/>
      <c r="E194" s="553"/>
      <c r="F194" s="553"/>
      <c r="G194" s="553"/>
      <c r="H194" s="553"/>
      <c r="I194" s="553"/>
      <c r="K194" s="939"/>
      <c r="L194" s="363"/>
      <c r="M194" s="553"/>
      <c r="N194" s="553"/>
      <c r="O194" s="364"/>
      <c r="P194" s="553"/>
      <c r="Q194" s="553"/>
      <c r="R194" s="553"/>
      <c r="S194" s="561"/>
      <c r="T194" s="561"/>
      <c r="U194" s="561"/>
      <c r="V194" s="561"/>
      <c r="W194" s="561"/>
      <c r="X194" s="561"/>
      <c r="Y194" s="561"/>
      <c r="Z194" s="553"/>
      <c r="AA194" s="553"/>
      <c r="AB194" s="553"/>
      <c r="AC194" s="553"/>
      <c r="AD194" s="553"/>
      <c r="AE194" s="553"/>
      <c r="AF194" s="553"/>
      <c r="AG194" s="553"/>
      <c r="AH194" s="553"/>
      <c r="AI194" s="553"/>
      <c r="AJ194" s="553"/>
      <c r="AK194" s="553"/>
      <c r="AL194" s="553"/>
      <c r="AM194" s="553"/>
      <c r="AN194" s="553"/>
      <c r="AO194" s="553"/>
      <c r="AP194" s="553"/>
      <c r="AQ194" s="553"/>
      <c r="AR194" s="553"/>
      <c r="AS194" s="553"/>
      <c r="AT194" s="553"/>
      <c r="AU194" s="553"/>
      <c r="AV194" s="553"/>
      <c r="AW194" s="553"/>
      <c r="AX194" s="553"/>
      <c r="AY194" s="553"/>
      <c r="AZ194" s="553"/>
      <c r="BA194" s="553"/>
      <c r="BB194" s="553"/>
      <c r="BC194" s="553"/>
      <c r="BD194" s="553"/>
      <c r="BE194" s="553"/>
      <c r="BF194" s="553"/>
      <c r="BG194" s="553"/>
      <c r="BH194" s="553"/>
      <c r="BI194" s="553"/>
      <c r="BJ194" s="553"/>
      <c r="BK194" s="553"/>
      <c r="BL194" s="553"/>
      <c r="BM194" s="553"/>
    </row>
    <row r="195" spans="1:65" s="398" customFormat="1">
      <c r="A195" s="573" t="s">
        <v>530</v>
      </c>
      <c r="B195" s="574"/>
      <c r="C195" s="575"/>
      <c r="D195" s="576"/>
      <c r="E195" s="577"/>
      <c r="F195" s="578"/>
      <c r="G195" s="577"/>
      <c r="H195" s="553"/>
      <c r="I195" s="553"/>
      <c r="K195" s="939"/>
      <c r="L195" s="363"/>
      <c r="M195" s="553"/>
      <c r="N195" s="553"/>
      <c r="O195" s="364"/>
      <c r="P195" s="553"/>
      <c r="Q195" s="553"/>
      <c r="R195" s="553"/>
      <c r="S195" s="561"/>
      <c r="T195" s="561"/>
      <c r="U195" s="561"/>
      <c r="V195" s="561"/>
      <c r="W195" s="561"/>
      <c r="X195" s="561"/>
      <c r="Y195" s="561"/>
      <c r="Z195" s="553"/>
      <c r="AA195" s="553"/>
      <c r="AB195" s="553"/>
      <c r="AC195" s="553"/>
      <c r="AD195" s="553"/>
      <c r="AE195" s="553"/>
      <c r="AF195" s="553"/>
      <c r="AG195" s="553"/>
      <c r="AH195" s="553"/>
      <c r="AI195" s="553"/>
      <c r="AJ195" s="553"/>
      <c r="AK195" s="553"/>
      <c r="AL195" s="553"/>
      <c r="AM195" s="553"/>
      <c r="AN195" s="553"/>
      <c r="AO195" s="553"/>
      <c r="AP195" s="553"/>
      <c r="AQ195" s="553"/>
      <c r="AR195" s="553"/>
      <c r="AS195" s="553"/>
      <c r="AT195" s="553"/>
      <c r="AU195" s="553"/>
      <c r="AV195" s="553"/>
      <c r="AW195" s="553"/>
      <c r="AX195" s="553"/>
      <c r="AY195" s="553"/>
      <c r="AZ195" s="553"/>
      <c r="BA195" s="553"/>
      <c r="BB195" s="553"/>
      <c r="BC195" s="553"/>
      <c r="BD195" s="553"/>
      <c r="BE195" s="553"/>
      <c r="BF195" s="553"/>
      <c r="BG195" s="553"/>
      <c r="BH195" s="553"/>
      <c r="BI195" s="553"/>
      <c r="BJ195" s="553"/>
      <c r="BK195" s="553"/>
      <c r="BL195" s="553"/>
      <c r="BM195" s="553"/>
    </row>
    <row r="196" spans="1:65" s="398" customFormat="1">
      <c r="A196" s="56" t="s">
        <v>41</v>
      </c>
      <c r="B196" s="579" t="s">
        <v>531</v>
      </c>
      <c r="C196" s="580"/>
      <c r="D196" s="581"/>
      <c r="E196" s="577"/>
      <c r="F196" s="578"/>
      <c r="G196" s="577"/>
      <c r="H196" s="553"/>
      <c r="I196" s="553"/>
      <c r="K196" s="939"/>
      <c r="L196" s="363"/>
      <c r="M196" s="553"/>
      <c r="N196" s="553"/>
      <c r="O196" s="364"/>
      <c r="P196" s="553"/>
      <c r="Q196" s="553"/>
      <c r="R196" s="553"/>
      <c r="S196" s="561"/>
      <c r="T196" s="561"/>
      <c r="U196" s="561"/>
      <c r="V196" s="561"/>
      <c r="W196" s="561"/>
      <c r="X196" s="561"/>
      <c r="Y196" s="561"/>
      <c r="Z196" s="553"/>
      <c r="AA196" s="553"/>
      <c r="AB196" s="553"/>
      <c r="AC196" s="553"/>
      <c r="AD196" s="553"/>
      <c r="AE196" s="553"/>
      <c r="AF196" s="553"/>
      <c r="AG196" s="553"/>
      <c r="AH196" s="553"/>
      <c r="AI196" s="553"/>
      <c r="AJ196" s="553"/>
      <c r="AK196" s="553"/>
      <c r="AL196" s="553"/>
      <c r="AM196" s="553"/>
      <c r="AN196" s="553"/>
      <c r="AO196" s="553"/>
      <c r="AP196" s="553"/>
      <c r="AQ196" s="553"/>
      <c r="AR196" s="553"/>
      <c r="AS196" s="553"/>
      <c r="AT196" s="553"/>
      <c r="AU196" s="553"/>
      <c r="AV196" s="553"/>
      <c r="AW196" s="553"/>
      <c r="AX196" s="553"/>
      <c r="AY196" s="553"/>
      <c r="AZ196" s="553"/>
      <c r="BA196" s="553"/>
      <c r="BB196" s="553"/>
      <c r="BC196" s="553"/>
      <c r="BD196" s="553"/>
      <c r="BE196" s="553"/>
      <c r="BF196" s="553"/>
      <c r="BG196" s="553"/>
      <c r="BH196" s="553"/>
      <c r="BI196" s="553"/>
      <c r="BJ196" s="553"/>
      <c r="BK196" s="553"/>
      <c r="BL196" s="553"/>
      <c r="BM196" s="553"/>
    </row>
    <row r="197" spans="1:65" s="398" customFormat="1">
      <c r="A197" s="57" t="s">
        <v>41</v>
      </c>
      <c r="B197" s="579" t="s">
        <v>532</v>
      </c>
      <c r="C197" s="580"/>
      <c r="D197" s="581"/>
      <c r="E197" s="577"/>
      <c r="F197" s="578"/>
      <c r="G197" s="578"/>
      <c r="H197" s="553"/>
      <c r="I197" s="553"/>
      <c r="K197" s="939"/>
      <c r="L197" s="363"/>
      <c r="M197" s="553"/>
      <c r="N197" s="553"/>
      <c r="O197" s="364"/>
      <c r="P197" s="553"/>
      <c r="Q197" s="553"/>
      <c r="R197" s="553"/>
      <c r="S197" s="553"/>
      <c r="T197" s="553"/>
      <c r="U197" s="553"/>
      <c r="V197" s="553"/>
      <c r="W197" s="553"/>
      <c r="X197" s="553"/>
      <c r="Y197" s="553"/>
      <c r="Z197" s="553"/>
      <c r="AA197" s="553"/>
      <c r="AB197" s="553"/>
      <c r="AC197" s="553"/>
      <c r="AD197" s="553"/>
      <c r="AE197" s="553"/>
      <c r="AF197" s="553"/>
      <c r="AG197" s="553"/>
      <c r="AH197" s="553"/>
      <c r="AI197" s="553"/>
      <c r="AJ197" s="553"/>
      <c r="AK197" s="553"/>
      <c r="AL197" s="553"/>
      <c r="AM197" s="553"/>
      <c r="AN197" s="553"/>
      <c r="AO197" s="553"/>
      <c r="AP197" s="553"/>
      <c r="AQ197" s="553"/>
      <c r="AR197" s="553"/>
      <c r="AS197" s="553"/>
      <c r="AT197" s="553"/>
      <c r="AU197" s="553"/>
      <c r="AV197" s="553"/>
      <c r="AW197" s="553"/>
      <c r="AX197" s="553"/>
      <c r="AY197" s="553"/>
      <c r="AZ197" s="553"/>
      <c r="BA197" s="553"/>
      <c r="BB197" s="553"/>
      <c r="BC197" s="553"/>
      <c r="BD197" s="553"/>
      <c r="BE197" s="553"/>
      <c r="BF197" s="553"/>
      <c r="BG197" s="553"/>
      <c r="BH197" s="553"/>
      <c r="BI197" s="553"/>
      <c r="BJ197" s="553"/>
      <c r="BK197" s="553"/>
      <c r="BL197" s="553"/>
      <c r="BM197" s="553"/>
    </row>
    <row r="198" spans="1:65" s="398" customFormat="1">
      <c r="A198" s="58" t="s">
        <v>41</v>
      </c>
      <c r="B198" s="579" t="s">
        <v>533</v>
      </c>
      <c r="C198" s="580"/>
      <c r="D198" s="581"/>
      <c r="E198" s="553"/>
      <c r="F198" s="553"/>
      <c r="G198" s="553"/>
      <c r="H198" s="553"/>
      <c r="I198" s="553"/>
      <c r="K198" s="939"/>
      <c r="L198" s="363"/>
      <c r="M198" s="553"/>
      <c r="N198" s="553"/>
      <c r="O198" s="364"/>
      <c r="P198" s="553"/>
      <c r="Q198" s="553"/>
      <c r="R198" s="553"/>
      <c r="S198" s="553"/>
      <c r="T198" s="553"/>
      <c r="U198" s="553"/>
      <c r="V198" s="553"/>
      <c r="W198" s="553"/>
      <c r="X198" s="553"/>
      <c r="Y198" s="553"/>
      <c r="Z198" s="553"/>
      <c r="AA198" s="553"/>
      <c r="AB198" s="553"/>
      <c r="AC198" s="553"/>
      <c r="AD198" s="553"/>
      <c r="AE198" s="553"/>
      <c r="AF198" s="553"/>
      <c r="AG198" s="553"/>
      <c r="AH198" s="553"/>
      <c r="AI198" s="553"/>
      <c r="AJ198" s="553"/>
      <c r="AK198" s="553"/>
      <c r="AL198" s="553"/>
      <c r="AM198" s="553"/>
      <c r="AN198" s="553"/>
      <c r="AO198" s="553"/>
      <c r="AP198" s="553"/>
      <c r="AQ198" s="553"/>
      <c r="AR198" s="553"/>
      <c r="AS198" s="553"/>
      <c r="AT198" s="553"/>
      <c r="AU198" s="553"/>
      <c r="AV198" s="553"/>
      <c r="AW198" s="553"/>
      <c r="AX198" s="553"/>
      <c r="AY198" s="553"/>
      <c r="AZ198" s="553"/>
      <c r="BA198" s="553"/>
      <c r="BB198" s="553"/>
      <c r="BC198" s="553"/>
      <c r="BD198" s="553"/>
      <c r="BE198" s="553"/>
      <c r="BF198" s="553"/>
      <c r="BG198" s="553"/>
      <c r="BH198" s="553"/>
      <c r="BI198" s="553"/>
      <c r="BJ198" s="553"/>
      <c r="BK198" s="553"/>
      <c r="BL198" s="553"/>
      <c r="BM198" s="553"/>
    </row>
    <row r="199" spans="1:65" s="398" customFormat="1">
      <c r="A199" s="52" t="s">
        <v>41</v>
      </c>
      <c r="B199" s="579" t="s">
        <v>534</v>
      </c>
      <c r="C199" s="582"/>
      <c r="D199" s="583"/>
      <c r="E199" s="553"/>
      <c r="F199" s="553"/>
      <c r="G199" s="553"/>
      <c r="H199" s="553"/>
      <c r="I199" s="553"/>
      <c r="K199" s="939"/>
      <c r="L199" s="363"/>
      <c r="M199" s="553"/>
      <c r="N199" s="553"/>
      <c r="O199" s="364"/>
      <c r="P199" s="553"/>
      <c r="Q199" s="553"/>
      <c r="R199" s="553"/>
      <c r="S199" s="553"/>
      <c r="T199" s="553"/>
      <c r="U199" s="553"/>
      <c r="V199" s="553"/>
      <c r="W199" s="553"/>
      <c r="X199" s="553"/>
      <c r="Y199" s="553"/>
      <c r="Z199" s="553"/>
      <c r="AA199" s="553"/>
      <c r="AB199" s="553"/>
      <c r="AC199" s="553"/>
      <c r="AD199" s="553"/>
      <c r="AE199" s="553"/>
      <c r="AF199" s="553"/>
      <c r="AG199" s="553"/>
      <c r="AH199" s="553"/>
      <c r="AI199" s="553"/>
      <c r="AJ199" s="553"/>
      <c r="AK199" s="553"/>
      <c r="AL199" s="553"/>
      <c r="AM199" s="553"/>
      <c r="AN199" s="553"/>
      <c r="AO199" s="553"/>
      <c r="AP199" s="553"/>
      <c r="AQ199" s="553"/>
      <c r="AR199" s="553"/>
      <c r="AS199" s="553"/>
      <c r="AT199" s="553"/>
      <c r="AU199" s="553"/>
      <c r="AV199" s="553"/>
      <c r="AW199" s="553"/>
      <c r="AX199" s="553"/>
      <c r="AY199" s="553"/>
      <c r="AZ199" s="553"/>
      <c r="BA199" s="553"/>
      <c r="BB199" s="553"/>
      <c r="BC199" s="553"/>
      <c r="BD199" s="553"/>
      <c r="BE199" s="553"/>
      <c r="BF199" s="553"/>
      <c r="BG199" s="553"/>
      <c r="BH199" s="553"/>
      <c r="BI199" s="553"/>
      <c r="BJ199" s="553"/>
      <c r="BK199" s="553"/>
      <c r="BL199" s="553"/>
      <c r="BM199" s="553"/>
    </row>
    <row r="200" spans="1:65" s="398" customFormat="1">
      <c r="A200" s="584"/>
      <c r="B200" s="579"/>
      <c r="C200" s="582"/>
      <c r="D200" s="583"/>
      <c r="E200" s="553"/>
      <c r="F200" s="553"/>
      <c r="G200" s="553"/>
      <c r="H200" s="553"/>
      <c r="I200" s="553"/>
      <c r="K200" s="939"/>
      <c r="L200" s="363"/>
      <c r="M200" s="553"/>
      <c r="N200" s="553"/>
      <c r="O200" s="364"/>
      <c r="P200" s="553"/>
      <c r="Q200" s="553"/>
      <c r="R200" s="553"/>
      <c r="S200" s="553"/>
      <c r="T200" s="553"/>
      <c r="U200" s="553"/>
      <c r="V200" s="553"/>
      <c r="W200" s="553"/>
      <c r="X200" s="553"/>
      <c r="Y200" s="553"/>
      <c r="Z200" s="553"/>
      <c r="AA200" s="553"/>
      <c r="AB200" s="553"/>
      <c r="AC200" s="553"/>
      <c r="AD200" s="553"/>
      <c r="AE200" s="553"/>
      <c r="AF200" s="553"/>
      <c r="AG200" s="553"/>
      <c r="AH200" s="553"/>
      <c r="AI200" s="553"/>
      <c r="AJ200" s="553"/>
      <c r="AK200" s="553"/>
      <c r="AL200" s="553"/>
      <c r="AM200" s="553"/>
      <c r="AN200" s="553"/>
      <c r="AO200" s="553"/>
      <c r="AP200" s="553"/>
      <c r="AQ200" s="553"/>
      <c r="AR200" s="553"/>
      <c r="AS200" s="553"/>
      <c r="AT200" s="553"/>
      <c r="AU200" s="553"/>
      <c r="AV200" s="553"/>
      <c r="AW200" s="553"/>
      <c r="AX200" s="553"/>
      <c r="AY200" s="553"/>
      <c r="AZ200" s="553"/>
      <c r="BA200" s="553"/>
      <c r="BB200" s="553"/>
      <c r="BC200" s="553"/>
      <c r="BD200" s="553"/>
      <c r="BE200" s="553"/>
      <c r="BF200" s="553"/>
      <c r="BG200" s="553"/>
      <c r="BH200" s="553"/>
      <c r="BI200" s="553"/>
      <c r="BJ200" s="553"/>
      <c r="BK200" s="553"/>
      <c r="BL200" s="553"/>
      <c r="BM200" s="553"/>
    </row>
    <row r="201" spans="1:65" s="398" customFormat="1">
      <c r="A201" s="585" t="s">
        <v>994</v>
      </c>
      <c r="B201" s="586" t="s">
        <v>995</v>
      </c>
      <c r="C201" s="582"/>
      <c r="D201" s="583"/>
      <c r="E201" s="553"/>
      <c r="F201" s="553"/>
      <c r="G201" s="553"/>
      <c r="H201" s="553"/>
      <c r="I201" s="553"/>
      <c r="K201" s="939"/>
      <c r="L201" s="363"/>
      <c r="M201" s="553"/>
      <c r="N201" s="553"/>
      <c r="O201" s="364"/>
      <c r="P201" s="553"/>
      <c r="Q201" s="553"/>
      <c r="R201" s="553"/>
      <c r="S201" s="553"/>
      <c r="T201" s="553"/>
      <c r="U201" s="553"/>
      <c r="V201" s="553"/>
      <c r="W201" s="553"/>
      <c r="X201" s="553"/>
      <c r="Y201" s="553"/>
      <c r="Z201" s="553"/>
      <c r="AA201" s="553"/>
      <c r="AB201" s="553"/>
      <c r="AC201" s="553"/>
      <c r="AD201" s="553"/>
      <c r="AE201" s="553"/>
      <c r="AF201" s="553"/>
      <c r="AG201" s="553"/>
      <c r="AH201" s="553"/>
      <c r="AI201" s="553"/>
      <c r="AJ201" s="553"/>
      <c r="AK201" s="553"/>
      <c r="AL201" s="553"/>
      <c r="AM201" s="553"/>
      <c r="AN201" s="553"/>
      <c r="AO201" s="553"/>
      <c r="AP201" s="553"/>
      <c r="AQ201" s="553"/>
      <c r="AR201" s="553"/>
      <c r="AS201" s="553"/>
      <c r="AT201" s="553"/>
      <c r="AU201" s="553"/>
      <c r="AV201" s="553"/>
      <c r="AW201" s="553"/>
      <c r="AX201" s="553"/>
      <c r="AY201" s="553"/>
      <c r="AZ201" s="553"/>
      <c r="BA201" s="553"/>
      <c r="BB201" s="553"/>
      <c r="BC201" s="553"/>
      <c r="BD201" s="553"/>
      <c r="BE201" s="553"/>
      <c r="BF201" s="553"/>
      <c r="BG201" s="553"/>
      <c r="BH201" s="553"/>
      <c r="BI201" s="553"/>
      <c r="BJ201" s="553"/>
      <c r="BK201" s="553"/>
      <c r="BL201" s="553"/>
      <c r="BM201" s="553"/>
    </row>
    <row r="202" spans="1:65" s="398" customFormat="1">
      <c r="A202" s="585" t="s">
        <v>996</v>
      </c>
      <c r="B202" s="586" t="s">
        <v>997</v>
      </c>
      <c r="C202" s="582"/>
      <c r="D202" s="583"/>
      <c r="E202" s="553"/>
      <c r="F202" s="553"/>
      <c r="G202" s="553"/>
      <c r="H202" s="553"/>
      <c r="I202" s="553"/>
      <c r="K202" s="939"/>
      <c r="L202" s="363"/>
      <c r="M202" s="553"/>
      <c r="N202" s="553"/>
      <c r="O202" s="364"/>
      <c r="P202" s="553"/>
      <c r="Q202" s="553"/>
      <c r="R202" s="553"/>
      <c r="S202" s="553"/>
      <c r="T202" s="553"/>
      <c r="U202" s="553"/>
      <c r="V202" s="553"/>
      <c r="W202" s="553"/>
      <c r="X202" s="553"/>
      <c r="Y202" s="553"/>
      <c r="Z202" s="553"/>
      <c r="AA202" s="553"/>
      <c r="AB202" s="553"/>
      <c r="AC202" s="553"/>
      <c r="AD202" s="553"/>
      <c r="AE202" s="553"/>
      <c r="AF202" s="553"/>
      <c r="AG202" s="553"/>
      <c r="AH202" s="553"/>
      <c r="AI202" s="553"/>
      <c r="AJ202" s="553"/>
      <c r="AK202" s="553"/>
      <c r="AL202" s="553"/>
      <c r="AM202" s="553"/>
      <c r="AN202" s="553"/>
      <c r="AO202" s="553"/>
      <c r="AP202" s="553"/>
      <c r="AQ202" s="553"/>
      <c r="AR202" s="553"/>
      <c r="AS202" s="553"/>
      <c r="AT202" s="553"/>
      <c r="AU202" s="553"/>
      <c r="AV202" s="553"/>
      <c r="AW202" s="553"/>
      <c r="AX202" s="553"/>
      <c r="AY202" s="553"/>
      <c r="AZ202" s="553"/>
      <c r="BA202" s="553"/>
      <c r="BB202" s="553"/>
      <c r="BC202" s="553"/>
      <c r="BD202" s="553"/>
      <c r="BE202" s="553"/>
      <c r="BF202" s="553"/>
      <c r="BG202" s="553"/>
      <c r="BH202" s="553"/>
      <c r="BI202" s="553"/>
      <c r="BJ202" s="553"/>
      <c r="BK202" s="553"/>
      <c r="BL202" s="553"/>
      <c r="BM202" s="553"/>
    </row>
    <row r="203" spans="1:65" s="398" customFormat="1">
      <c r="A203" s="585" t="s">
        <v>998</v>
      </c>
      <c r="B203" s="587" t="s">
        <v>999</v>
      </c>
      <c r="C203" s="582"/>
      <c r="D203" s="583"/>
      <c r="E203" s="553"/>
      <c r="F203" s="553"/>
      <c r="G203" s="553"/>
      <c r="H203" s="553"/>
      <c r="I203" s="553"/>
      <c r="K203" s="939"/>
      <c r="L203" s="363"/>
      <c r="M203" s="553"/>
      <c r="N203" s="553"/>
      <c r="O203" s="364"/>
      <c r="P203" s="553"/>
      <c r="Q203" s="553"/>
      <c r="R203" s="553"/>
      <c r="S203" s="553"/>
      <c r="T203" s="553"/>
      <c r="U203" s="553"/>
      <c r="V203" s="553"/>
      <c r="W203" s="553"/>
      <c r="X203" s="553"/>
      <c r="Y203" s="553"/>
      <c r="Z203" s="553"/>
      <c r="AA203" s="553"/>
      <c r="AB203" s="553"/>
      <c r="AC203" s="553"/>
      <c r="AD203" s="553"/>
      <c r="AE203" s="553"/>
      <c r="AF203" s="553"/>
      <c r="AG203" s="553"/>
      <c r="AH203" s="553"/>
      <c r="AI203" s="553"/>
      <c r="AJ203" s="553"/>
      <c r="AK203" s="553"/>
      <c r="AL203" s="553"/>
      <c r="AM203" s="553"/>
      <c r="AN203" s="553"/>
      <c r="AO203" s="553"/>
      <c r="AP203" s="553"/>
      <c r="AQ203" s="553"/>
      <c r="AR203" s="553"/>
      <c r="AS203" s="553"/>
      <c r="AT203" s="553"/>
      <c r="AU203" s="553"/>
      <c r="AV203" s="553"/>
      <c r="AW203" s="553"/>
      <c r="AX203" s="553"/>
      <c r="AY203" s="553"/>
      <c r="AZ203" s="553"/>
      <c r="BA203" s="553"/>
      <c r="BB203" s="553"/>
      <c r="BC203" s="553"/>
      <c r="BD203" s="553"/>
      <c r="BE203" s="553"/>
      <c r="BF203" s="553"/>
      <c r="BG203" s="553"/>
      <c r="BH203" s="553"/>
      <c r="BI203" s="553"/>
      <c r="BJ203" s="553"/>
      <c r="BK203" s="553"/>
      <c r="BL203" s="553"/>
      <c r="BM203" s="553"/>
    </row>
    <row r="204" spans="1:65" s="398" customFormat="1">
      <c r="A204" s="584"/>
      <c r="B204" s="579"/>
      <c r="C204" s="582"/>
      <c r="D204" s="583"/>
      <c r="E204" s="553"/>
      <c r="F204" s="553"/>
      <c r="G204" s="553"/>
      <c r="H204" s="553"/>
      <c r="I204" s="553"/>
      <c r="K204" s="939"/>
      <c r="L204" s="363"/>
      <c r="M204" s="553"/>
      <c r="N204" s="553"/>
      <c r="O204" s="364"/>
      <c r="P204" s="553"/>
      <c r="Q204" s="553"/>
      <c r="R204" s="553"/>
      <c r="S204" s="553"/>
      <c r="T204" s="553"/>
      <c r="U204" s="553"/>
      <c r="V204" s="553"/>
      <c r="W204" s="553"/>
      <c r="X204" s="553"/>
      <c r="Y204" s="553"/>
      <c r="Z204" s="553"/>
      <c r="AA204" s="553"/>
      <c r="AB204" s="553"/>
      <c r="AC204" s="553"/>
      <c r="AD204" s="553"/>
      <c r="AE204" s="553"/>
      <c r="AF204" s="553"/>
      <c r="AG204" s="553"/>
      <c r="AH204" s="553"/>
      <c r="AI204" s="553"/>
      <c r="AJ204" s="553"/>
      <c r="AK204" s="553"/>
      <c r="AL204" s="553"/>
      <c r="AM204" s="553"/>
      <c r="AN204" s="553"/>
      <c r="AO204" s="553"/>
      <c r="AP204" s="553"/>
      <c r="AQ204" s="553"/>
      <c r="AR204" s="553"/>
      <c r="AS204" s="553"/>
      <c r="AT204" s="553"/>
      <c r="AU204" s="553"/>
      <c r="AV204" s="553"/>
      <c r="AW204" s="553"/>
      <c r="AX204" s="553"/>
      <c r="AY204" s="553"/>
      <c r="AZ204" s="553"/>
      <c r="BA204" s="553"/>
      <c r="BB204" s="553"/>
      <c r="BC204" s="553"/>
      <c r="BD204" s="553"/>
      <c r="BE204" s="553"/>
      <c r="BF204" s="553"/>
      <c r="BG204" s="553"/>
      <c r="BH204" s="553"/>
      <c r="BI204" s="553"/>
      <c r="BJ204" s="553"/>
      <c r="BK204" s="553"/>
      <c r="BL204" s="553"/>
      <c r="BM204" s="553"/>
    </row>
    <row r="205" spans="1:65" s="398" customFormat="1" ht="32.75" customHeight="1">
      <c r="A205" s="588" t="s">
        <v>535</v>
      </c>
      <c r="B205" s="1391" t="s">
        <v>1000</v>
      </c>
      <c r="C205" s="1391"/>
      <c r="D205" s="1392"/>
      <c r="E205" s="553"/>
      <c r="F205" s="553"/>
      <c r="G205" s="553"/>
      <c r="H205" s="553"/>
      <c r="I205" s="553"/>
      <c r="K205" s="939"/>
      <c r="L205" s="363"/>
      <c r="M205" s="553"/>
      <c r="N205" s="553"/>
      <c r="O205" s="364"/>
      <c r="P205" s="553"/>
      <c r="Q205" s="553"/>
      <c r="R205" s="553"/>
      <c r="S205" s="553"/>
      <c r="T205" s="553"/>
      <c r="U205" s="553"/>
      <c r="V205" s="553"/>
      <c r="W205" s="553"/>
      <c r="X205" s="553"/>
      <c r="Y205" s="553"/>
      <c r="Z205" s="553"/>
      <c r="AA205" s="553"/>
      <c r="AB205" s="553"/>
      <c r="AC205" s="553"/>
      <c r="AD205" s="553"/>
      <c r="AE205" s="553"/>
      <c r="AF205" s="553"/>
      <c r="AG205" s="553"/>
      <c r="AH205" s="553"/>
      <c r="AI205" s="553"/>
      <c r="AJ205" s="553"/>
      <c r="AK205" s="553"/>
      <c r="AL205" s="553"/>
      <c r="AM205" s="553"/>
      <c r="AN205" s="553"/>
      <c r="AO205" s="553"/>
      <c r="AP205" s="553"/>
      <c r="AQ205" s="553"/>
      <c r="AR205" s="553"/>
      <c r="AS205" s="553"/>
      <c r="AT205" s="553"/>
      <c r="AU205" s="553"/>
      <c r="AV205" s="553"/>
      <c r="AW205" s="553"/>
      <c r="AX205" s="553"/>
      <c r="AY205" s="553"/>
      <c r="AZ205" s="553"/>
      <c r="BA205" s="553"/>
      <c r="BB205" s="553"/>
      <c r="BC205" s="553"/>
      <c r="BD205" s="553"/>
      <c r="BE205" s="553"/>
      <c r="BF205" s="553"/>
      <c r="BG205" s="553"/>
      <c r="BH205" s="553"/>
      <c r="BI205" s="553"/>
      <c r="BJ205" s="553"/>
      <c r="BK205" s="553"/>
      <c r="BL205" s="553"/>
      <c r="BM205" s="553"/>
    </row>
    <row r="206" spans="1:65" s="398" customFormat="1" ht="33.65" customHeight="1">
      <c r="A206" s="545" t="s">
        <v>537</v>
      </c>
      <c r="B206" s="1391" t="s">
        <v>1001</v>
      </c>
      <c r="C206" s="1391"/>
      <c r="D206" s="1392"/>
      <c r="E206" s="553"/>
      <c r="F206" s="553"/>
      <c r="G206" s="553"/>
      <c r="H206" s="553"/>
      <c r="I206" s="553"/>
      <c r="K206" s="939"/>
      <c r="L206" s="363"/>
      <c r="M206" s="553"/>
      <c r="N206" s="553"/>
      <c r="O206" s="364"/>
      <c r="P206" s="553"/>
      <c r="Q206" s="553"/>
      <c r="R206" s="553"/>
      <c r="S206" s="553"/>
      <c r="T206" s="553"/>
      <c r="U206" s="553"/>
      <c r="V206" s="553"/>
      <c r="W206" s="553"/>
      <c r="X206" s="553"/>
      <c r="Y206" s="553"/>
      <c r="Z206" s="553"/>
      <c r="AA206" s="553"/>
      <c r="AB206" s="553"/>
      <c r="AC206" s="553"/>
      <c r="AD206" s="553"/>
      <c r="AE206" s="553"/>
      <c r="AF206" s="553"/>
      <c r="AG206" s="553"/>
      <c r="AH206" s="553"/>
      <c r="AI206" s="553"/>
      <c r="AJ206" s="553"/>
      <c r="AK206" s="553"/>
      <c r="AL206" s="553"/>
      <c r="AM206" s="553"/>
      <c r="AN206" s="553"/>
      <c r="AO206" s="553"/>
      <c r="AP206" s="553"/>
      <c r="AQ206" s="553"/>
      <c r="AR206" s="553"/>
      <c r="AS206" s="553"/>
      <c r="AT206" s="553"/>
      <c r="AU206" s="553"/>
      <c r="AV206" s="553"/>
      <c r="AW206" s="553"/>
      <c r="AX206" s="553"/>
      <c r="AY206" s="553"/>
      <c r="AZ206" s="553"/>
      <c r="BA206" s="553"/>
      <c r="BB206" s="553"/>
      <c r="BC206" s="553"/>
      <c r="BD206" s="553"/>
      <c r="BE206" s="553"/>
      <c r="BF206" s="553"/>
      <c r="BG206" s="553"/>
      <c r="BH206" s="553"/>
      <c r="BI206" s="553"/>
      <c r="BJ206" s="553"/>
      <c r="BK206" s="553"/>
      <c r="BL206" s="553"/>
      <c r="BM206" s="553"/>
    </row>
    <row r="207" spans="1:65" s="398" customFormat="1" ht="33" customHeight="1">
      <c r="A207" s="589" t="s">
        <v>539</v>
      </c>
      <c r="B207" s="1391" t="s">
        <v>1002</v>
      </c>
      <c r="C207" s="1391"/>
      <c r="D207" s="1392"/>
      <c r="E207" s="553"/>
      <c r="F207" s="553"/>
      <c r="G207" s="553"/>
      <c r="H207" s="553"/>
      <c r="I207" s="553"/>
      <c r="K207" s="939"/>
      <c r="L207" s="363"/>
      <c r="M207" s="553"/>
      <c r="N207" s="553"/>
      <c r="O207" s="364"/>
      <c r="P207" s="553"/>
      <c r="Q207" s="553"/>
      <c r="R207" s="553"/>
      <c r="S207" s="553"/>
      <c r="T207" s="553"/>
      <c r="U207" s="553"/>
      <c r="V207" s="553"/>
      <c r="W207" s="553"/>
      <c r="X207" s="553"/>
      <c r="Y207" s="553"/>
      <c r="Z207" s="553"/>
      <c r="AA207" s="553"/>
      <c r="AB207" s="553"/>
      <c r="AC207" s="553"/>
      <c r="AD207" s="553"/>
      <c r="AE207" s="553"/>
      <c r="AF207" s="553"/>
      <c r="AG207" s="553"/>
      <c r="AH207" s="553"/>
      <c r="AI207" s="553"/>
      <c r="AJ207" s="553"/>
      <c r="AK207" s="553"/>
      <c r="AL207" s="553"/>
      <c r="AM207" s="553"/>
      <c r="AN207" s="553"/>
      <c r="AO207" s="553"/>
      <c r="AP207" s="553"/>
      <c r="AQ207" s="553"/>
      <c r="AR207" s="553"/>
      <c r="AS207" s="553"/>
      <c r="AT207" s="553"/>
      <c r="AU207" s="553"/>
      <c r="AV207" s="553"/>
      <c r="AW207" s="553"/>
      <c r="AX207" s="553"/>
      <c r="AY207" s="553"/>
      <c r="AZ207" s="553"/>
      <c r="BA207" s="553"/>
      <c r="BB207" s="553"/>
      <c r="BC207" s="553"/>
      <c r="BD207" s="553"/>
      <c r="BE207" s="553"/>
      <c r="BF207" s="553"/>
      <c r="BG207" s="553"/>
      <c r="BH207" s="553"/>
      <c r="BI207" s="553"/>
      <c r="BJ207" s="553"/>
      <c r="BK207" s="553"/>
      <c r="BL207" s="553"/>
      <c r="BM207" s="553"/>
    </row>
    <row r="208" spans="1:65" s="398" customFormat="1">
      <c r="A208" s="590"/>
      <c r="C208" s="553"/>
      <c r="D208" s="591"/>
      <c r="E208" s="553"/>
      <c r="F208" s="553"/>
      <c r="G208" s="553"/>
      <c r="H208" s="553"/>
      <c r="I208" s="553"/>
      <c r="K208" s="939"/>
      <c r="L208" s="363"/>
      <c r="M208" s="553"/>
      <c r="N208" s="553"/>
      <c r="O208" s="364"/>
      <c r="P208" s="553"/>
      <c r="Q208" s="553"/>
      <c r="R208" s="553"/>
      <c r="S208" s="553"/>
      <c r="T208" s="553"/>
      <c r="U208" s="553"/>
      <c r="V208" s="553"/>
      <c r="W208" s="553"/>
      <c r="X208" s="553"/>
      <c r="Y208" s="553"/>
      <c r="Z208" s="553"/>
      <c r="AA208" s="553"/>
      <c r="AB208" s="553"/>
      <c r="AC208" s="553"/>
      <c r="AD208" s="553"/>
      <c r="AE208" s="553"/>
      <c r="AF208" s="553"/>
      <c r="AG208" s="553"/>
      <c r="AH208" s="553"/>
      <c r="AI208" s="553"/>
      <c r="AJ208" s="553"/>
      <c r="AK208" s="553"/>
      <c r="AL208" s="553"/>
      <c r="AM208" s="553"/>
      <c r="AN208" s="553"/>
      <c r="AO208" s="553"/>
      <c r="AP208" s="553"/>
      <c r="AQ208" s="553"/>
      <c r="AR208" s="553"/>
      <c r="AS208" s="553"/>
      <c r="AT208" s="553"/>
      <c r="AU208" s="553"/>
      <c r="AV208" s="553"/>
      <c r="AW208" s="553"/>
      <c r="AX208" s="553"/>
      <c r="AY208" s="553"/>
      <c r="AZ208" s="553"/>
      <c r="BA208" s="553"/>
      <c r="BB208" s="553"/>
      <c r="BC208" s="553"/>
      <c r="BD208" s="553"/>
      <c r="BE208" s="553"/>
      <c r="BF208" s="553"/>
      <c r="BG208" s="553"/>
      <c r="BH208" s="553"/>
      <c r="BI208" s="553"/>
      <c r="BJ208" s="553"/>
      <c r="BK208" s="553"/>
      <c r="BL208" s="553"/>
      <c r="BM208" s="553"/>
    </row>
    <row r="209" spans="1:65" s="398" customFormat="1" ht="113.25" customHeight="1" thickBot="1">
      <c r="A209" s="592"/>
      <c r="B209" s="1380"/>
      <c r="C209" s="1380"/>
      <c r="D209" s="1381"/>
      <c r="E209" s="553"/>
      <c r="F209" s="553"/>
      <c r="G209" s="553"/>
      <c r="H209" s="553"/>
      <c r="I209" s="553"/>
      <c r="K209" s="939"/>
      <c r="L209" s="363"/>
      <c r="M209" s="553"/>
      <c r="N209" s="553"/>
      <c r="O209" s="364"/>
      <c r="P209" s="553"/>
      <c r="Q209" s="553"/>
      <c r="R209" s="553"/>
      <c r="S209" s="553"/>
      <c r="T209" s="553"/>
      <c r="U209" s="553"/>
      <c r="V209" s="553"/>
      <c r="W209" s="553"/>
      <c r="X209" s="553"/>
      <c r="Y209" s="553"/>
      <c r="Z209" s="553"/>
      <c r="AA209" s="553"/>
      <c r="AB209" s="553"/>
      <c r="AC209" s="553"/>
      <c r="AD209" s="553"/>
      <c r="AE209" s="553"/>
      <c r="AF209" s="553"/>
      <c r="AG209" s="553"/>
      <c r="AH209" s="553"/>
      <c r="AI209" s="553"/>
      <c r="AJ209" s="553"/>
      <c r="AK209" s="553"/>
      <c r="AL209" s="553"/>
      <c r="AM209" s="553"/>
      <c r="AN209" s="553"/>
      <c r="AO209" s="553"/>
      <c r="AP209" s="553"/>
      <c r="AQ209" s="553"/>
      <c r="AR209" s="553"/>
      <c r="AS209" s="553"/>
      <c r="AT209" s="553"/>
      <c r="AU209" s="553"/>
      <c r="AV209" s="553"/>
      <c r="AW209" s="553"/>
      <c r="AX209" s="553"/>
      <c r="AY209" s="553"/>
      <c r="AZ209" s="553"/>
      <c r="BA209" s="553"/>
      <c r="BB209" s="553"/>
      <c r="BC209" s="553"/>
      <c r="BD209" s="553"/>
      <c r="BE209" s="553"/>
      <c r="BF209" s="553"/>
      <c r="BG209" s="553"/>
      <c r="BH209" s="553"/>
      <c r="BI209" s="553"/>
      <c r="BJ209" s="553"/>
      <c r="BK209" s="553"/>
      <c r="BL209" s="553"/>
      <c r="BM209" s="553"/>
    </row>
    <row r="210" spans="1:65" s="398" customFormat="1">
      <c r="C210" s="553"/>
      <c r="D210" s="553"/>
      <c r="E210" s="553"/>
      <c r="F210" s="553"/>
      <c r="G210" s="553"/>
      <c r="H210" s="553"/>
      <c r="I210" s="553"/>
      <c r="K210" s="939"/>
      <c r="L210" s="363"/>
      <c r="M210" s="553"/>
      <c r="N210" s="553"/>
      <c r="O210" s="364"/>
      <c r="P210" s="553"/>
      <c r="Q210" s="553"/>
      <c r="R210" s="553"/>
      <c r="S210" s="553"/>
      <c r="T210" s="553"/>
      <c r="U210" s="553"/>
      <c r="V210" s="553"/>
      <c r="W210" s="553"/>
      <c r="X210" s="553"/>
      <c r="Y210" s="553"/>
      <c r="Z210" s="553"/>
      <c r="AA210" s="553"/>
      <c r="AB210" s="553"/>
      <c r="AC210" s="553"/>
      <c r="AD210" s="553"/>
      <c r="AE210" s="553"/>
      <c r="AF210" s="553"/>
      <c r="AG210" s="553"/>
      <c r="AH210" s="553"/>
      <c r="AI210" s="553"/>
      <c r="AJ210" s="553"/>
      <c r="AK210" s="553"/>
      <c r="AL210" s="553"/>
      <c r="AM210" s="553"/>
      <c r="AN210" s="553"/>
      <c r="AO210" s="553"/>
      <c r="AP210" s="553"/>
      <c r="AQ210" s="553"/>
      <c r="AR210" s="553"/>
      <c r="AS210" s="553"/>
      <c r="AT210" s="553"/>
      <c r="AU210" s="553"/>
      <c r="AV210" s="553"/>
      <c r="AW210" s="553"/>
      <c r="AX210" s="553"/>
      <c r="AY210" s="553"/>
      <c r="AZ210" s="553"/>
      <c r="BA210" s="553"/>
      <c r="BB210" s="553"/>
      <c r="BC210" s="553"/>
      <c r="BD210" s="553"/>
      <c r="BE210" s="553"/>
      <c r="BF210" s="553"/>
      <c r="BG210" s="553"/>
      <c r="BH210" s="553"/>
      <c r="BI210" s="553"/>
      <c r="BJ210" s="553"/>
      <c r="BK210" s="553"/>
      <c r="BL210" s="553"/>
      <c r="BM210" s="553"/>
    </row>
    <row r="211" spans="1:65" s="398" customFormat="1">
      <c r="C211" s="553"/>
      <c r="D211" s="553"/>
      <c r="E211" s="553"/>
      <c r="F211" s="553"/>
      <c r="G211" s="553"/>
      <c r="H211" s="553"/>
      <c r="I211" s="553"/>
      <c r="K211" s="939"/>
      <c r="L211" s="363"/>
      <c r="M211" s="553"/>
      <c r="N211" s="553"/>
      <c r="O211" s="364"/>
      <c r="P211" s="553"/>
      <c r="Q211" s="553"/>
      <c r="R211" s="553"/>
      <c r="S211" s="553"/>
      <c r="T211" s="553"/>
      <c r="U211" s="553"/>
      <c r="V211" s="553"/>
      <c r="W211" s="553"/>
      <c r="X211" s="553"/>
      <c r="Y211" s="553"/>
      <c r="Z211" s="553"/>
      <c r="AA211" s="553"/>
      <c r="AB211" s="553"/>
      <c r="AC211" s="553"/>
      <c r="AD211" s="553"/>
      <c r="AE211" s="553"/>
      <c r="AF211" s="553"/>
      <c r="AG211" s="553"/>
      <c r="AH211" s="553"/>
      <c r="AI211" s="553"/>
      <c r="AJ211" s="553"/>
      <c r="AK211" s="553"/>
      <c r="AL211" s="553"/>
      <c r="AM211" s="553"/>
      <c r="AN211" s="553"/>
      <c r="AO211" s="553"/>
      <c r="AP211" s="553"/>
      <c r="AQ211" s="553"/>
      <c r="AR211" s="553"/>
      <c r="AS211" s="553"/>
      <c r="AT211" s="553"/>
      <c r="AU211" s="553"/>
      <c r="AV211" s="553"/>
      <c r="AW211" s="553"/>
      <c r="AX211" s="553"/>
      <c r="AY211" s="553"/>
      <c r="AZ211" s="553"/>
      <c r="BA211" s="553"/>
      <c r="BB211" s="553"/>
      <c r="BC211" s="553"/>
      <c r="BD211" s="553"/>
      <c r="BE211" s="553"/>
      <c r="BF211" s="553"/>
      <c r="BG211" s="553"/>
      <c r="BH211" s="553"/>
      <c r="BI211" s="553"/>
      <c r="BJ211" s="553"/>
      <c r="BK211" s="553"/>
      <c r="BL211" s="553"/>
      <c r="BM211" s="553"/>
    </row>
    <row r="212" spans="1:65" s="398" customFormat="1">
      <c r="C212" s="553"/>
      <c r="D212" s="1398"/>
      <c r="E212" s="553"/>
      <c r="F212" s="553"/>
      <c r="G212" s="553"/>
      <c r="H212" s="553"/>
      <c r="I212" s="553"/>
      <c r="K212" s="939"/>
      <c r="L212" s="363"/>
      <c r="M212" s="553"/>
      <c r="N212" s="553"/>
      <c r="O212" s="364"/>
      <c r="P212" s="553"/>
      <c r="Q212" s="553"/>
      <c r="R212" s="553"/>
      <c r="S212" s="553"/>
      <c r="T212" s="553"/>
      <c r="U212" s="553"/>
      <c r="V212" s="553"/>
      <c r="W212" s="553"/>
      <c r="X212" s="553"/>
      <c r="Y212" s="553"/>
      <c r="Z212" s="553"/>
      <c r="AA212" s="553"/>
      <c r="AB212" s="553"/>
      <c r="AC212" s="553"/>
      <c r="AD212" s="553"/>
      <c r="AE212" s="553"/>
      <c r="AF212" s="553"/>
      <c r="AG212" s="553"/>
      <c r="AH212" s="553"/>
      <c r="AI212" s="553"/>
      <c r="AJ212" s="553"/>
      <c r="AK212" s="553"/>
      <c r="AL212" s="553"/>
      <c r="AM212" s="553"/>
      <c r="AN212" s="553"/>
      <c r="AO212" s="553"/>
      <c r="AP212" s="553"/>
      <c r="AQ212" s="553"/>
      <c r="AR212" s="553"/>
      <c r="AS212" s="553"/>
      <c r="AT212" s="553"/>
      <c r="AU212" s="553"/>
      <c r="AV212" s="553"/>
      <c r="AW212" s="553"/>
      <c r="AX212" s="553"/>
      <c r="AY212" s="553"/>
      <c r="AZ212" s="553"/>
      <c r="BA212" s="553"/>
      <c r="BB212" s="553"/>
      <c r="BC212" s="553"/>
      <c r="BD212" s="553"/>
      <c r="BE212" s="553"/>
      <c r="BF212" s="553"/>
      <c r="BG212" s="553"/>
      <c r="BH212" s="553"/>
      <c r="BI212" s="553"/>
      <c r="BJ212" s="553"/>
      <c r="BK212" s="553"/>
      <c r="BL212" s="553"/>
      <c r="BM212" s="553"/>
    </row>
    <row r="213" spans="1:65" s="398" customFormat="1">
      <c r="C213" s="553"/>
      <c r="D213" s="1398"/>
      <c r="E213" s="553"/>
      <c r="F213" s="553"/>
      <c r="G213" s="553"/>
      <c r="H213" s="553"/>
      <c r="I213" s="553"/>
      <c r="K213" s="939"/>
      <c r="L213" s="363"/>
      <c r="M213" s="553"/>
      <c r="N213" s="553"/>
      <c r="O213" s="364"/>
      <c r="P213" s="553"/>
      <c r="Q213" s="553"/>
      <c r="R213" s="553"/>
      <c r="S213" s="553"/>
      <c r="T213" s="553"/>
      <c r="U213" s="553"/>
      <c r="V213" s="553"/>
      <c r="W213" s="553"/>
      <c r="X213" s="553"/>
      <c r="Y213" s="553"/>
      <c r="Z213" s="553"/>
      <c r="AA213" s="553"/>
      <c r="AB213" s="553"/>
      <c r="AC213" s="553"/>
      <c r="AD213" s="553"/>
      <c r="AE213" s="553"/>
      <c r="AF213" s="553"/>
      <c r="AG213" s="553"/>
      <c r="AH213" s="553"/>
      <c r="AI213" s="553"/>
      <c r="AJ213" s="553"/>
      <c r="AK213" s="553"/>
      <c r="AL213" s="553"/>
      <c r="AM213" s="553"/>
      <c r="AN213" s="553"/>
      <c r="AO213" s="553"/>
      <c r="AP213" s="553"/>
      <c r="AQ213" s="553"/>
      <c r="AR213" s="553"/>
      <c r="AS213" s="553"/>
      <c r="AT213" s="553"/>
      <c r="AU213" s="553"/>
      <c r="AV213" s="553"/>
      <c r="AW213" s="553"/>
      <c r="AX213" s="553"/>
      <c r="AY213" s="553"/>
      <c r="AZ213" s="553"/>
      <c r="BA213" s="553"/>
      <c r="BB213" s="553"/>
      <c r="BC213" s="553"/>
      <c r="BD213" s="553"/>
      <c r="BE213" s="553"/>
      <c r="BF213" s="553"/>
      <c r="BG213" s="553"/>
      <c r="BH213" s="553"/>
      <c r="BI213" s="553"/>
      <c r="BJ213" s="553"/>
      <c r="BK213" s="553"/>
      <c r="BL213" s="553"/>
      <c r="BM213" s="553"/>
    </row>
    <row r="214" spans="1:65" s="398" customFormat="1">
      <c r="C214" s="553"/>
      <c r="D214" s="553"/>
      <c r="E214" s="553"/>
      <c r="F214" s="553"/>
      <c r="G214" s="553"/>
      <c r="H214" s="553"/>
      <c r="I214" s="553"/>
      <c r="K214" s="939"/>
      <c r="L214" s="363"/>
      <c r="M214" s="553"/>
      <c r="N214" s="553"/>
      <c r="O214" s="364"/>
      <c r="P214" s="553"/>
      <c r="Q214" s="553"/>
      <c r="R214" s="553"/>
      <c r="S214" s="553"/>
      <c r="T214" s="553"/>
      <c r="U214" s="553"/>
      <c r="V214" s="553"/>
      <c r="W214" s="553"/>
      <c r="X214" s="553"/>
      <c r="Y214" s="553"/>
      <c r="Z214" s="553"/>
      <c r="AA214" s="553"/>
      <c r="AB214" s="553"/>
      <c r="AC214" s="553"/>
      <c r="AD214" s="553"/>
      <c r="AE214" s="553"/>
      <c r="AF214" s="553"/>
      <c r="AG214" s="553"/>
      <c r="AH214" s="553"/>
      <c r="AI214" s="553"/>
      <c r="AJ214" s="553"/>
      <c r="AK214" s="553"/>
      <c r="AL214" s="553"/>
      <c r="AM214" s="553"/>
      <c r="AN214" s="553"/>
      <c r="AO214" s="553"/>
      <c r="AP214" s="553"/>
      <c r="AQ214" s="553"/>
      <c r="AR214" s="553"/>
      <c r="AS214" s="553"/>
      <c r="AT214" s="553"/>
      <c r="AU214" s="553"/>
      <c r="AV214" s="553"/>
      <c r="AW214" s="553"/>
      <c r="AX214" s="553"/>
      <c r="AY214" s="553"/>
      <c r="AZ214" s="553"/>
      <c r="BA214" s="553"/>
      <c r="BB214" s="553"/>
      <c r="BC214" s="553"/>
      <c r="BD214" s="553"/>
      <c r="BE214" s="553"/>
      <c r="BF214" s="553"/>
      <c r="BG214" s="553"/>
      <c r="BH214" s="553"/>
      <c r="BI214" s="553"/>
      <c r="BJ214" s="553"/>
      <c r="BK214" s="553"/>
      <c r="BL214" s="553"/>
      <c r="BM214" s="553"/>
    </row>
    <row r="215" spans="1:65" s="398" customFormat="1">
      <c r="C215" s="553"/>
      <c r="D215" s="553"/>
      <c r="E215" s="553"/>
      <c r="F215" s="553"/>
      <c r="G215" s="553"/>
      <c r="H215" s="553"/>
      <c r="I215" s="553"/>
      <c r="K215" s="939"/>
      <c r="L215" s="363"/>
      <c r="M215" s="553"/>
      <c r="N215" s="553"/>
      <c r="O215" s="364"/>
      <c r="P215" s="553"/>
      <c r="Q215" s="553"/>
      <c r="R215" s="553"/>
      <c r="S215" s="553"/>
      <c r="T215" s="553"/>
      <c r="U215" s="553"/>
      <c r="V215" s="553"/>
      <c r="W215" s="553"/>
      <c r="X215" s="553"/>
      <c r="Y215" s="553"/>
      <c r="Z215" s="553"/>
      <c r="AA215" s="553"/>
      <c r="AB215" s="553"/>
      <c r="AC215" s="553"/>
      <c r="AD215" s="553"/>
      <c r="AE215" s="553"/>
      <c r="AF215" s="553"/>
      <c r="AG215" s="553"/>
      <c r="AH215" s="553"/>
      <c r="AI215" s="553"/>
      <c r="AJ215" s="553"/>
      <c r="AK215" s="553"/>
      <c r="AL215" s="553"/>
      <c r="AM215" s="553"/>
      <c r="AN215" s="553"/>
      <c r="AO215" s="553"/>
      <c r="AP215" s="553"/>
      <c r="AQ215" s="553"/>
      <c r="AR215" s="553"/>
      <c r="AS215" s="553"/>
      <c r="AT215" s="553"/>
      <c r="AU215" s="553"/>
      <c r="AV215" s="553"/>
      <c r="AW215" s="553"/>
      <c r="AX215" s="553"/>
      <c r="AY215" s="553"/>
      <c r="AZ215" s="553"/>
      <c r="BA215" s="553"/>
      <c r="BB215" s="553"/>
      <c r="BC215" s="553"/>
      <c r="BD215" s="553"/>
      <c r="BE215" s="553"/>
      <c r="BF215" s="553"/>
      <c r="BG215" s="553"/>
      <c r="BH215" s="553"/>
      <c r="BI215" s="553"/>
      <c r="BJ215" s="553"/>
      <c r="BK215" s="553"/>
      <c r="BL215" s="553"/>
      <c r="BM215" s="553"/>
    </row>
    <row r="216" spans="1:65" s="398" customFormat="1">
      <c r="C216" s="553"/>
      <c r="D216" s="553"/>
      <c r="E216" s="553"/>
      <c r="F216" s="553"/>
      <c r="G216" s="553"/>
      <c r="H216" s="553"/>
      <c r="I216" s="553"/>
      <c r="K216" s="939"/>
      <c r="L216" s="363"/>
      <c r="M216" s="553"/>
      <c r="N216" s="553"/>
      <c r="O216" s="364"/>
      <c r="P216" s="553"/>
      <c r="Q216" s="553"/>
      <c r="R216" s="553"/>
      <c r="S216" s="553"/>
      <c r="T216" s="553"/>
      <c r="U216" s="553"/>
      <c r="V216" s="553"/>
      <c r="W216" s="553"/>
      <c r="X216" s="553"/>
      <c r="Y216" s="553"/>
      <c r="Z216" s="553"/>
      <c r="AA216" s="553"/>
      <c r="AB216" s="553"/>
      <c r="AC216" s="553"/>
      <c r="AD216" s="553"/>
      <c r="AE216" s="553"/>
      <c r="AF216" s="553"/>
      <c r="AG216" s="553"/>
      <c r="AH216" s="553"/>
      <c r="AI216" s="553"/>
      <c r="AJ216" s="553"/>
      <c r="AK216" s="553"/>
      <c r="AL216" s="553"/>
      <c r="AM216" s="553"/>
      <c r="AN216" s="553"/>
      <c r="AO216" s="553"/>
      <c r="AP216" s="553"/>
      <c r="AQ216" s="553"/>
      <c r="AR216" s="553"/>
      <c r="AS216" s="553"/>
      <c r="AT216" s="553"/>
      <c r="AU216" s="553"/>
      <c r="AV216" s="553"/>
      <c r="AW216" s="553"/>
      <c r="AX216" s="553"/>
      <c r="AY216" s="553"/>
      <c r="AZ216" s="553"/>
      <c r="BA216" s="553"/>
      <c r="BB216" s="553"/>
      <c r="BC216" s="553"/>
      <c r="BD216" s="553"/>
      <c r="BE216" s="553"/>
      <c r="BF216" s="553"/>
      <c r="BG216" s="553"/>
      <c r="BH216" s="553"/>
      <c r="BI216" s="553"/>
      <c r="BJ216" s="553"/>
      <c r="BK216" s="553"/>
      <c r="BL216" s="553"/>
      <c r="BM216" s="553"/>
    </row>
    <row r="217" spans="1:65" s="398" customFormat="1">
      <c r="C217" s="553"/>
      <c r="D217" s="553"/>
      <c r="E217" s="553"/>
      <c r="F217" s="553"/>
      <c r="G217" s="553"/>
      <c r="H217" s="553"/>
      <c r="I217" s="553"/>
      <c r="K217" s="939"/>
      <c r="L217" s="363"/>
      <c r="M217" s="553"/>
      <c r="N217" s="553"/>
      <c r="O217" s="364"/>
      <c r="P217" s="553"/>
      <c r="Q217" s="553"/>
      <c r="R217" s="553"/>
      <c r="S217" s="553"/>
      <c r="T217" s="553"/>
      <c r="U217" s="553"/>
      <c r="V217" s="553"/>
      <c r="W217" s="553"/>
      <c r="X217" s="553"/>
      <c r="Y217" s="553"/>
      <c r="Z217" s="553"/>
      <c r="AA217" s="553"/>
      <c r="AB217" s="553"/>
      <c r="AC217" s="553"/>
      <c r="AD217" s="553"/>
      <c r="AE217" s="553"/>
      <c r="AF217" s="553"/>
      <c r="AG217" s="553"/>
      <c r="AH217" s="553"/>
      <c r="AI217" s="553"/>
      <c r="AJ217" s="553"/>
      <c r="AK217" s="553"/>
      <c r="AL217" s="553"/>
      <c r="AM217" s="553"/>
      <c r="AN217" s="553"/>
      <c r="AO217" s="553"/>
      <c r="AP217" s="553"/>
      <c r="AQ217" s="553"/>
      <c r="AR217" s="553"/>
      <c r="AS217" s="553"/>
      <c r="AT217" s="553"/>
      <c r="AU217" s="553"/>
      <c r="AV217" s="553"/>
      <c r="AW217" s="553"/>
      <c r="AX217" s="553"/>
      <c r="AY217" s="553"/>
      <c r="AZ217" s="553"/>
      <c r="BA217" s="553"/>
      <c r="BB217" s="553"/>
      <c r="BC217" s="553"/>
      <c r="BD217" s="553"/>
      <c r="BE217" s="553"/>
      <c r="BF217" s="553"/>
      <c r="BG217" s="553"/>
      <c r="BH217" s="553"/>
      <c r="BI217" s="553"/>
      <c r="BJ217" s="553"/>
      <c r="BK217" s="553"/>
      <c r="BL217" s="553"/>
      <c r="BM217" s="553"/>
    </row>
    <row r="218" spans="1:65" s="398" customFormat="1">
      <c r="C218" s="553"/>
      <c r="D218" s="553"/>
      <c r="E218" s="553"/>
      <c r="F218" s="553"/>
      <c r="G218" s="553"/>
      <c r="H218" s="553"/>
      <c r="I218" s="553"/>
      <c r="K218" s="939"/>
      <c r="L218" s="363"/>
      <c r="M218" s="553"/>
      <c r="N218" s="553"/>
      <c r="O218" s="364"/>
      <c r="P218" s="553"/>
      <c r="Q218" s="553"/>
      <c r="R218" s="553"/>
      <c r="S218" s="553"/>
      <c r="T218" s="553"/>
      <c r="U218" s="553"/>
      <c r="V218" s="553"/>
      <c r="W218" s="553"/>
      <c r="X218" s="553"/>
      <c r="Y218" s="553"/>
      <c r="Z218" s="553"/>
      <c r="AA218" s="553"/>
      <c r="AB218" s="553"/>
      <c r="AC218" s="553"/>
      <c r="AD218" s="553"/>
      <c r="AE218" s="553"/>
      <c r="AF218" s="553"/>
      <c r="AG218" s="553"/>
      <c r="AH218" s="553"/>
      <c r="AI218" s="553"/>
      <c r="AJ218" s="553"/>
      <c r="AK218" s="553"/>
      <c r="AL218" s="553"/>
      <c r="AM218" s="553"/>
      <c r="AN218" s="553"/>
      <c r="AO218" s="553"/>
      <c r="AP218" s="553"/>
      <c r="AQ218" s="553"/>
      <c r="AR218" s="553"/>
      <c r="AS218" s="553"/>
      <c r="AT218" s="553"/>
      <c r="AU218" s="553"/>
      <c r="AV218" s="553"/>
      <c r="AW218" s="553"/>
      <c r="AX218" s="553"/>
      <c r="AY218" s="553"/>
      <c r="AZ218" s="553"/>
      <c r="BA218" s="553"/>
      <c r="BB218" s="553"/>
      <c r="BC218" s="553"/>
      <c r="BD218" s="553"/>
      <c r="BE218" s="553"/>
      <c r="BF218" s="553"/>
      <c r="BG218" s="553"/>
      <c r="BH218" s="553"/>
      <c r="BI218" s="553"/>
      <c r="BJ218" s="553"/>
      <c r="BK218" s="553"/>
      <c r="BL218" s="553"/>
      <c r="BM218" s="553"/>
    </row>
    <row r="219" spans="1:65" s="398" customFormat="1">
      <c r="C219" s="553"/>
      <c r="D219" s="553"/>
      <c r="E219" s="553"/>
      <c r="F219" s="553"/>
      <c r="G219" s="553"/>
      <c r="H219" s="553"/>
      <c r="I219" s="553"/>
      <c r="K219" s="939"/>
      <c r="L219" s="363"/>
      <c r="M219" s="553"/>
      <c r="N219" s="553"/>
      <c r="O219" s="364"/>
      <c r="P219" s="553"/>
      <c r="Q219" s="553"/>
      <c r="R219" s="553"/>
      <c r="S219" s="553"/>
      <c r="T219" s="553"/>
      <c r="U219" s="553"/>
      <c r="V219" s="553"/>
      <c r="W219" s="553"/>
      <c r="X219" s="553"/>
      <c r="Y219" s="553"/>
      <c r="Z219" s="553"/>
      <c r="AA219" s="553"/>
      <c r="AB219" s="553"/>
      <c r="AC219" s="553"/>
      <c r="AD219" s="553"/>
      <c r="AE219" s="553"/>
      <c r="AF219" s="553"/>
      <c r="AG219" s="553"/>
      <c r="AH219" s="553"/>
      <c r="AI219" s="553"/>
      <c r="AJ219" s="553"/>
      <c r="AK219" s="553"/>
      <c r="AL219" s="553"/>
      <c r="AM219" s="553"/>
      <c r="AN219" s="553"/>
      <c r="AO219" s="553"/>
      <c r="AP219" s="553"/>
      <c r="AQ219" s="553"/>
      <c r="AR219" s="553"/>
      <c r="AS219" s="553"/>
      <c r="AT219" s="553"/>
      <c r="AU219" s="553"/>
      <c r="AV219" s="553"/>
      <c r="AW219" s="553"/>
      <c r="AX219" s="553"/>
      <c r="AY219" s="553"/>
      <c r="AZ219" s="553"/>
      <c r="BA219" s="553"/>
      <c r="BB219" s="553"/>
      <c r="BC219" s="553"/>
      <c r="BD219" s="553"/>
      <c r="BE219" s="553"/>
      <c r="BF219" s="553"/>
      <c r="BG219" s="553"/>
      <c r="BH219" s="553"/>
      <c r="BI219" s="553"/>
      <c r="BJ219" s="553"/>
      <c r="BK219" s="553"/>
      <c r="BL219" s="553"/>
      <c r="BM219" s="553"/>
    </row>
    <row r="220" spans="1:65" s="398" customFormat="1">
      <c r="C220" s="553"/>
      <c r="D220" s="553"/>
      <c r="E220" s="553"/>
      <c r="F220" s="553"/>
      <c r="G220" s="553"/>
      <c r="H220" s="553"/>
      <c r="I220" s="553"/>
      <c r="K220" s="939"/>
      <c r="L220" s="363"/>
      <c r="M220" s="553"/>
      <c r="N220" s="553"/>
      <c r="O220" s="364"/>
      <c r="P220" s="553"/>
      <c r="Q220" s="553"/>
      <c r="R220" s="553"/>
      <c r="S220" s="553"/>
      <c r="T220" s="553"/>
      <c r="U220" s="553"/>
      <c r="V220" s="553"/>
      <c r="W220" s="553"/>
      <c r="X220" s="553"/>
      <c r="Y220" s="553"/>
      <c r="Z220" s="553"/>
      <c r="AA220" s="553"/>
      <c r="AB220" s="553"/>
      <c r="AC220" s="553"/>
      <c r="AD220" s="553"/>
      <c r="AE220" s="553"/>
      <c r="AF220" s="553"/>
      <c r="AG220" s="553"/>
      <c r="AH220" s="553"/>
      <c r="AI220" s="553"/>
      <c r="AJ220" s="553"/>
      <c r="AK220" s="553"/>
      <c r="AL220" s="553"/>
      <c r="AM220" s="553"/>
      <c r="AN220" s="553"/>
      <c r="AO220" s="553"/>
      <c r="AP220" s="553"/>
      <c r="AQ220" s="553"/>
      <c r="AR220" s="553"/>
      <c r="AS220" s="553"/>
      <c r="AT220" s="553"/>
      <c r="AU220" s="553"/>
      <c r="AV220" s="553"/>
      <c r="AW220" s="553"/>
      <c r="AX220" s="553"/>
      <c r="AY220" s="553"/>
      <c r="AZ220" s="553"/>
      <c r="BA220" s="553"/>
      <c r="BB220" s="553"/>
      <c r="BC220" s="553"/>
      <c r="BD220" s="553"/>
      <c r="BE220" s="553"/>
      <c r="BF220" s="553"/>
      <c r="BG220" s="553"/>
      <c r="BH220" s="553"/>
      <c r="BI220" s="553"/>
      <c r="BJ220" s="553"/>
      <c r="BK220" s="553"/>
      <c r="BL220" s="553"/>
      <c r="BM220" s="553"/>
    </row>
    <row r="221" spans="1:65" s="398" customFormat="1">
      <c r="C221" s="553"/>
      <c r="D221" s="553"/>
      <c r="E221" s="553"/>
      <c r="F221" s="553"/>
      <c r="G221" s="553"/>
      <c r="H221" s="553"/>
      <c r="I221" s="553"/>
      <c r="K221" s="939"/>
      <c r="L221" s="363"/>
      <c r="M221" s="553"/>
      <c r="N221" s="553"/>
      <c r="O221" s="364"/>
      <c r="P221" s="553"/>
      <c r="Q221" s="553"/>
      <c r="R221" s="553"/>
      <c r="S221" s="553"/>
      <c r="T221" s="553"/>
      <c r="U221" s="553"/>
      <c r="V221" s="553"/>
      <c r="W221" s="553"/>
      <c r="X221" s="553"/>
      <c r="Y221" s="553"/>
      <c r="Z221" s="553"/>
      <c r="AA221" s="553"/>
      <c r="AB221" s="553"/>
      <c r="AC221" s="553"/>
      <c r="AD221" s="553"/>
      <c r="AE221" s="553"/>
      <c r="AF221" s="553"/>
      <c r="AG221" s="553"/>
      <c r="AH221" s="553"/>
      <c r="AI221" s="553"/>
      <c r="AJ221" s="553"/>
      <c r="AK221" s="553"/>
      <c r="AL221" s="553"/>
      <c r="AM221" s="553"/>
      <c r="AN221" s="553"/>
      <c r="AO221" s="553"/>
      <c r="AP221" s="553"/>
      <c r="AQ221" s="553"/>
      <c r="AR221" s="553"/>
      <c r="AS221" s="553"/>
      <c r="AT221" s="553"/>
      <c r="AU221" s="553"/>
      <c r="AV221" s="553"/>
      <c r="AW221" s="553"/>
      <c r="AX221" s="553"/>
      <c r="AY221" s="553"/>
      <c r="AZ221" s="553"/>
      <c r="BA221" s="553"/>
      <c r="BB221" s="553"/>
      <c r="BC221" s="553"/>
      <c r="BD221" s="553"/>
      <c r="BE221" s="553"/>
      <c r="BF221" s="553"/>
      <c r="BG221" s="553"/>
      <c r="BH221" s="553"/>
      <c r="BI221" s="553"/>
      <c r="BJ221" s="553"/>
      <c r="BK221" s="553"/>
      <c r="BL221" s="553"/>
      <c r="BM221" s="553"/>
    </row>
    <row r="222" spans="1:65" s="398" customFormat="1">
      <c r="C222" s="553"/>
      <c r="D222" s="553"/>
      <c r="E222" s="553"/>
      <c r="F222" s="553"/>
      <c r="G222" s="553"/>
      <c r="H222" s="553"/>
      <c r="I222" s="553"/>
      <c r="K222" s="939"/>
      <c r="L222" s="363"/>
      <c r="M222" s="553"/>
      <c r="N222" s="553"/>
      <c r="O222" s="364"/>
      <c r="P222" s="553"/>
      <c r="Q222" s="553"/>
      <c r="R222" s="553"/>
      <c r="S222" s="553"/>
      <c r="T222" s="553"/>
      <c r="U222" s="553"/>
      <c r="V222" s="553"/>
      <c r="W222" s="553"/>
      <c r="X222" s="553"/>
      <c r="Y222" s="553"/>
      <c r="Z222" s="553"/>
      <c r="AA222" s="553"/>
      <c r="AB222" s="553"/>
      <c r="AC222" s="553"/>
      <c r="AD222" s="553"/>
      <c r="AE222" s="553"/>
      <c r="AF222" s="553"/>
      <c r="AG222" s="553"/>
      <c r="AH222" s="553"/>
      <c r="AI222" s="553"/>
      <c r="AJ222" s="553"/>
      <c r="AK222" s="553"/>
      <c r="AL222" s="553"/>
      <c r="AM222" s="553"/>
      <c r="AN222" s="553"/>
      <c r="AO222" s="553"/>
      <c r="AP222" s="553"/>
      <c r="AQ222" s="553"/>
      <c r="AR222" s="553"/>
      <c r="AS222" s="553"/>
      <c r="AT222" s="553"/>
      <c r="AU222" s="553"/>
      <c r="AV222" s="553"/>
      <c r="AW222" s="553"/>
      <c r="AX222" s="553"/>
      <c r="AY222" s="553"/>
      <c r="AZ222" s="553"/>
      <c r="BA222" s="553"/>
      <c r="BB222" s="553"/>
      <c r="BC222" s="553"/>
      <c r="BD222" s="553"/>
      <c r="BE222" s="553"/>
      <c r="BF222" s="553"/>
      <c r="BG222" s="553"/>
      <c r="BH222" s="553"/>
      <c r="BI222" s="553"/>
      <c r="BJ222" s="553"/>
      <c r="BK222" s="553"/>
      <c r="BL222" s="553"/>
      <c r="BM222" s="553"/>
    </row>
    <row r="223" spans="1:65" s="398" customFormat="1">
      <c r="C223" s="553"/>
      <c r="D223" s="553"/>
      <c r="E223" s="553"/>
      <c r="F223" s="553"/>
      <c r="G223" s="553"/>
      <c r="H223" s="553"/>
      <c r="I223" s="553"/>
      <c r="K223" s="939"/>
      <c r="L223" s="363"/>
      <c r="M223" s="553"/>
      <c r="N223" s="553"/>
      <c r="O223" s="364"/>
      <c r="P223" s="553"/>
      <c r="Q223" s="553"/>
      <c r="R223" s="553"/>
      <c r="S223" s="553"/>
      <c r="T223" s="553"/>
      <c r="U223" s="553"/>
      <c r="V223" s="553"/>
      <c r="W223" s="553"/>
      <c r="X223" s="553"/>
      <c r="Y223" s="553"/>
      <c r="Z223" s="553"/>
      <c r="AA223" s="553"/>
      <c r="AB223" s="553"/>
      <c r="AC223" s="553"/>
      <c r="AD223" s="553"/>
      <c r="AE223" s="553"/>
      <c r="AF223" s="553"/>
      <c r="AG223" s="553"/>
      <c r="AH223" s="553"/>
      <c r="AI223" s="553"/>
      <c r="AJ223" s="553"/>
      <c r="AK223" s="553"/>
      <c r="AL223" s="553"/>
      <c r="AM223" s="553"/>
      <c r="AN223" s="553"/>
      <c r="AO223" s="553"/>
      <c r="AP223" s="553"/>
      <c r="AQ223" s="553"/>
      <c r="AR223" s="553"/>
      <c r="AS223" s="553"/>
      <c r="AT223" s="553"/>
      <c r="AU223" s="553"/>
      <c r="AV223" s="553"/>
      <c r="AW223" s="553"/>
      <c r="AX223" s="553"/>
      <c r="AY223" s="553"/>
      <c r="AZ223" s="553"/>
      <c r="BA223" s="553"/>
      <c r="BB223" s="553"/>
      <c r="BC223" s="553"/>
      <c r="BD223" s="553"/>
      <c r="BE223" s="553"/>
      <c r="BF223" s="553"/>
      <c r="BG223" s="553"/>
      <c r="BH223" s="553"/>
      <c r="BI223" s="553"/>
      <c r="BJ223" s="553"/>
      <c r="BK223" s="553"/>
      <c r="BL223" s="553"/>
      <c r="BM223" s="553"/>
    </row>
    <row r="224" spans="1:65" s="398" customFormat="1">
      <c r="C224" s="553"/>
      <c r="D224" s="553"/>
      <c r="E224" s="553"/>
      <c r="F224" s="553"/>
      <c r="G224" s="553"/>
      <c r="H224" s="553"/>
      <c r="I224" s="553"/>
      <c r="K224" s="939"/>
      <c r="L224" s="363"/>
      <c r="M224" s="553"/>
      <c r="N224" s="553"/>
      <c r="O224" s="364"/>
      <c r="P224" s="553"/>
      <c r="Q224" s="553"/>
      <c r="R224" s="553"/>
      <c r="S224" s="553"/>
      <c r="T224" s="553"/>
      <c r="U224" s="553"/>
      <c r="V224" s="553"/>
      <c r="W224" s="553"/>
      <c r="X224" s="553"/>
      <c r="Y224" s="553"/>
      <c r="Z224" s="553"/>
      <c r="AA224" s="553"/>
      <c r="AB224" s="553"/>
      <c r="AC224" s="553"/>
      <c r="AD224" s="553"/>
      <c r="AE224" s="553"/>
      <c r="AF224" s="553"/>
      <c r="AG224" s="553"/>
      <c r="AH224" s="553"/>
      <c r="AI224" s="553"/>
      <c r="AJ224" s="553"/>
      <c r="AK224" s="553"/>
      <c r="AL224" s="553"/>
      <c r="AM224" s="553"/>
      <c r="AN224" s="553"/>
      <c r="AO224" s="553"/>
      <c r="AP224" s="553"/>
      <c r="AQ224" s="553"/>
      <c r="AR224" s="553"/>
      <c r="AS224" s="553"/>
      <c r="AT224" s="553"/>
      <c r="AU224" s="553"/>
      <c r="AV224" s="553"/>
      <c r="AW224" s="553"/>
      <c r="AX224" s="553"/>
      <c r="AY224" s="553"/>
      <c r="AZ224" s="553"/>
      <c r="BA224" s="553"/>
      <c r="BB224" s="553"/>
      <c r="BC224" s="553"/>
      <c r="BD224" s="553"/>
      <c r="BE224" s="553"/>
      <c r="BF224" s="553"/>
      <c r="BG224" s="553"/>
      <c r="BH224" s="553"/>
      <c r="BI224" s="553"/>
      <c r="BJ224" s="553"/>
      <c r="BK224" s="553"/>
      <c r="BL224" s="553"/>
      <c r="BM224" s="553"/>
    </row>
    <row r="225" spans="3:65" s="398" customFormat="1">
      <c r="C225" s="553"/>
      <c r="D225" s="553"/>
      <c r="E225" s="553"/>
      <c r="F225" s="553"/>
      <c r="G225" s="553"/>
      <c r="H225" s="553"/>
      <c r="I225" s="553"/>
      <c r="K225" s="939"/>
      <c r="L225" s="363"/>
      <c r="M225" s="553"/>
      <c r="N225" s="553"/>
      <c r="O225" s="364"/>
      <c r="P225" s="553"/>
      <c r="Q225" s="553"/>
      <c r="R225" s="553"/>
      <c r="S225" s="553"/>
      <c r="T225" s="553"/>
      <c r="U225" s="553"/>
      <c r="V225" s="553"/>
      <c r="W225" s="553"/>
      <c r="X225" s="553"/>
      <c r="Y225" s="553"/>
      <c r="Z225" s="553"/>
      <c r="AA225" s="553"/>
      <c r="AB225" s="553"/>
      <c r="AC225" s="553"/>
      <c r="AD225" s="553"/>
      <c r="AE225" s="553"/>
      <c r="AF225" s="553"/>
      <c r="AG225" s="553"/>
      <c r="AH225" s="553"/>
      <c r="AI225" s="553"/>
      <c r="AJ225" s="553"/>
      <c r="AK225" s="553"/>
      <c r="AL225" s="553"/>
      <c r="AM225" s="553"/>
      <c r="AN225" s="553"/>
      <c r="AO225" s="553"/>
      <c r="AP225" s="553"/>
      <c r="AQ225" s="553"/>
      <c r="AR225" s="553"/>
      <c r="AS225" s="553"/>
      <c r="AT225" s="553"/>
      <c r="AU225" s="553"/>
      <c r="AV225" s="553"/>
      <c r="AW225" s="553"/>
      <c r="AX225" s="553"/>
      <c r="AY225" s="553"/>
      <c r="AZ225" s="553"/>
      <c r="BA225" s="553"/>
      <c r="BB225" s="553"/>
      <c r="BC225" s="553"/>
      <c r="BD225" s="553"/>
      <c r="BE225" s="553"/>
      <c r="BF225" s="553"/>
      <c r="BG225" s="553"/>
      <c r="BH225" s="553"/>
      <c r="BI225" s="553"/>
      <c r="BJ225" s="553"/>
      <c r="BK225" s="553"/>
      <c r="BL225" s="553"/>
      <c r="BM225" s="553"/>
    </row>
    <row r="226" spans="3:65" s="398" customFormat="1">
      <c r="C226" s="553"/>
      <c r="D226" s="553"/>
      <c r="E226" s="553"/>
      <c r="F226" s="553"/>
      <c r="G226" s="553"/>
      <c r="H226" s="553"/>
      <c r="I226" s="553"/>
      <c r="K226" s="939"/>
      <c r="L226" s="363"/>
      <c r="M226" s="553"/>
      <c r="N226" s="553"/>
      <c r="O226" s="364"/>
      <c r="P226" s="553"/>
      <c r="Q226" s="553"/>
      <c r="R226" s="553"/>
      <c r="S226" s="553"/>
      <c r="T226" s="553"/>
      <c r="U226" s="553"/>
      <c r="V226" s="553"/>
      <c r="W226" s="553"/>
      <c r="X226" s="553"/>
      <c r="Y226" s="553"/>
      <c r="Z226" s="553"/>
      <c r="AA226" s="553"/>
      <c r="AB226" s="553"/>
      <c r="AC226" s="553"/>
      <c r="AD226" s="553"/>
      <c r="AE226" s="553"/>
      <c r="AF226" s="553"/>
      <c r="AG226" s="553"/>
      <c r="AH226" s="553"/>
      <c r="AI226" s="553"/>
      <c r="AJ226" s="553"/>
      <c r="AK226" s="553"/>
      <c r="AL226" s="553"/>
      <c r="AM226" s="553"/>
      <c r="AN226" s="553"/>
      <c r="AO226" s="553"/>
      <c r="AP226" s="553"/>
      <c r="AQ226" s="553"/>
      <c r="AR226" s="553"/>
      <c r="AS226" s="553"/>
      <c r="AT226" s="553"/>
      <c r="AU226" s="553"/>
      <c r="AV226" s="553"/>
      <c r="AW226" s="553"/>
      <c r="AX226" s="553"/>
      <c r="AY226" s="553"/>
      <c r="AZ226" s="553"/>
      <c r="BA226" s="553"/>
      <c r="BB226" s="553"/>
      <c r="BC226" s="553"/>
      <c r="BD226" s="553"/>
      <c r="BE226" s="553"/>
      <c r="BF226" s="553"/>
      <c r="BG226" s="553"/>
      <c r="BH226" s="553"/>
      <c r="BI226" s="553"/>
      <c r="BJ226" s="553"/>
      <c r="BK226" s="553"/>
      <c r="BL226" s="553"/>
      <c r="BM226" s="553"/>
    </row>
    <row r="227" spans="3:65" s="398" customFormat="1">
      <c r="C227" s="553"/>
      <c r="D227" s="553"/>
      <c r="E227" s="553"/>
      <c r="F227" s="553"/>
      <c r="G227" s="553"/>
      <c r="H227" s="553"/>
      <c r="I227" s="553"/>
      <c r="K227" s="939"/>
      <c r="L227" s="363"/>
      <c r="M227" s="553"/>
      <c r="N227" s="553"/>
      <c r="O227" s="364"/>
      <c r="P227" s="553"/>
      <c r="Q227" s="553"/>
      <c r="R227" s="553"/>
      <c r="S227" s="553"/>
      <c r="T227" s="553"/>
      <c r="U227" s="553"/>
      <c r="V227" s="553"/>
      <c r="W227" s="553"/>
      <c r="X227" s="553"/>
      <c r="Y227" s="553"/>
      <c r="Z227" s="553"/>
      <c r="AA227" s="553"/>
      <c r="AB227" s="553"/>
      <c r="AC227" s="553"/>
      <c r="AD227" s="553"/>
      <c r="AE227" s="553"/>
      <c r="AF227" s="553"/>
      <c r="AG227" s="553"/>
      <c r="AH227" s="553"/>
      <c r="AI227" s="553"/>
      <c r="AJ227" s="553"/>
      <c r="AK227" s="553"/>
      <c r="AL227" s="553"/>
      <c r="AM227" s="553"/>
      <c r="AN227" s="553"/>
      <c r="AO227" s="553"/>
      <c r="AP227" s="553"/>
      <c r="AQ227" s="553"/>
      <c r="AR227" s="553"/>
      <c r="AS227" s="553"/>
      <c r="AT227" s="553"/>
      <c r="AU227" s="553"/>
      <c r="AV227" s="553"/>
      <c r="AW227" s="553"/>
      <c r="AX227" s="553"/>
      <c r="AY227" s="553"/>
      <c r="AZ227" s="553"/>
      <c r="BA227" s="553"/>
      <c r="BB227" s="553"/>
      <c r="BC227" s="553"/>
      <c r="BD227" s="553"/>
      <c r="BE227" s="553"/>
      <c r="BF227" s="553"/>
      <c r="BG227" s="553"/>
      <c r="BH227" s="553"/>
      <c r="BI227" s="553"/>
      <c r="BJ227" s="553"/>
      <c r="BK227" s="553"/>
      <c r="BL227" s="553"/>
      <c r="BM227" s="553"/>
    </row>
    <row r="228" spans="3:65" s="398" customFormat="1">
      <c r="C228" s="553"/>
      <c r="D228" s="553"/>
      <c r="E228" s="553"/>
      <c r="F228" s="553"/>
      <c r="G228" s="553"/>
      <c r="H228" s="553"/>
      <c r="I228" s="553"/>
      <c r="K228" s="939"/>
      <c r="L228" s="363"/>
      <c r="M228" s="553"/>
      <c r="N228" s="553"/>
      <c r="O228" s="364"/>
      <c r="P228" s="553"/>
      <c r="Q228" s="553"/>
      <c r="R228" s="553"/>
      <c r="S228" s="553"/>
      <c r="T228" s="553"/>
      <c r="U228" s="553"/>
      <c r="V228" s="553"/>
      <c r="W228" s="553"/>
      <c r="X228" s="553"/>
      <c r="Y228" s="553"/>
      <c r="Z228" s="553"/>
      <c r="AA228" s="553"/>
      <c r="AB228" s="553"/>
      <c r="AC228" s="553"/>
      <c r="AD228" s="553"/>
      <c r="AE228" s="553"/>
      <c r="AF228" s="553"/>
      <c r="AG228" s="553"/>
      <c r="AH228" s="553"/>
      <c r="AI228" s="553"/>
      <c r="AJ228" s="553"/>
      <c r="AK228" s="553"/>
      <c r="AL228" s="553"/>
      <c r="AM228" s="553"/>
      <c r="AN228" s="553"/>
      <c r="AO228" s="553"/>
      <c r="AP228" s="553"/>
      <c r="AQ228" s="553"/>
      <c r="AR228" s="553"/>
      <c r="AS228" s="553"/>
      <c r="AT228" s="553"/>
      <c r="AU228" s="553"/>
      <c r="AV228" s="553"/>
      <c r="AW228" s="553"/>
      <c r="AX228" s="553"/>
      <c r="AY228" s="553"/>
      <c r="AZ228" s="553"/>
      <c r="BA228" s="553"/>
      <c r="BB228" s="553"/>
      <c r="BC228" s="553"/>
      <c r="BD228" s="553"/>
      <c r="BE228" s="553"/>
      <c r="BF228" s="553"/>
      <c r="BG228" s="553"/>
      <c r="BH228" s="553"/>
      <c r="BI228" s="553"/>
      <c r="BJ228" s="553"/>
      <c r="BK228" s="553"/>
      <c r="BL228" s="553"/>
      <c r="BM228" s="553"/>
    </row>
    <row r="229" spans="3:65" s="398" customFormat="1">
      <c r="C229" s="553"/>
      <c r="D229" s="553"/>
      <c r="E229" s="553"/>
      <c r="F229" s="553"/>
      <c r="G229" s="553"/>
      <c r="H229" s="553"/>
      <c r="I229" s="553"/>
      <c r="K229" s="939"/>
      <c r="L229" s="363"/>
      <c r="M229" s="553"/>
      <c r="N229" s="553"/>
      <c r="O229" s="364"/>
      <c r="P229" s="553"/>
      <c r="Q229" s="553"/>
      <c r="R229" s="553"/>
      <c r="S229" s="553"/>
      <c r="T229" s="553"/>
      <c r="U229" s="553"/>
      <c r="V229" s="553"/>
      <c r="W229" s="553"/>
      <c r="X229" s="553"/>
      <c r="Y229" s="553"/>
      <c r="Z229" s="553"/>
      <c r="AA229" s="553"/>
      <c r="AB229" s="553"/>
      <c r="AC229" s="553"/>
      <c r="AD229" s="553"/>
      <c r="AE229" s="553"/>
      <c r="AF229" s="553"/>
      <c r="AG229" s="553"/>
      <c r="AH229" s="553"/>
      <c r="AI229" s="553"/>
      <c r="AJ229" s="553"/>
      <c r="AK229" s="553"/>
      <c r="AL229" s="553"/>
      <c r="AM229" s="553"/>
      <c r="AN229" s="553"/>
      <c r="AO229" s="553"/>
      <c r="AP229" s="553"/>
      <c r="AQ229" s="553"/>
      <c r="AR229" s="553"/>
      <c r="AS229" s="553"/>
      <c r="AT229" s="553"/>
      <c r="AU229" s="553"/>
      <c r="AV229" s="553"/>
      <c r="AW229" s="553"/>
      <c r="AX229" s="553"/>
      <c r="AY229" s="553"/>
      <c r="AZ229" s="553"/>
      <c r="BA229" s="553"/>
      <c r="BB229" s="553"/>
      <c r="BC229" s="553"/>
      <c r="BD229" s="553"/>
      <c r="BE229" s="553"/>
      <c r="BF229" s="553"/>
      <c r="BG229" s="553"/>
      <c r="BH229" s="553"/>
      <c r="BI229" s="553"/>
      <c r="BJ229" s="553"/>
      <c r="BK229" s="553"/>
      <c r="BL229" s="553"/>
      <c r="BM229" s="553"/>
    </row>
    <row r="230" spans="3:65" s="398" customFormat="1">
      <c r="C230" s="553"/>
      <c r="D230" s="553"/>
      <c r="E230" s="553"/>
      <c r="F230" s="553"/>
      <c r="G230" s="553"/>
      <c r="H230" s="553"/>
      <c r="I230" s="553"/>
      <c r="K230" s="939"/>
      <c r="L230" s="363"/>
      <c r="M230" s="553"/>
      <c r="N230" s="553"/>
      <c r="O230" s="364"/>
      <c r="P230" s="553"/>
      <c r="Q230" s="553"/>
      <c r="R230" s="553"/>
      <c r="S230" s="553"/>
      <c r="T230" s="553"/>
      <c r="U230" s="553"/>
      <c r="V230" s="553"/>
      <c r="W230" s="553"/>
      <c r="X230" s="553"/>
      <c r="Y230" s="553"/>
      <c r="Z230" s="553"/>
      <c r="AA230" s="553"/>
      <c r="AB230" s="553"/>
      <c r="AC230" s="553"/>
      <c r="AD230" s="553"/>
      <c r="AE230" s="553"/>
      <c r="AF230" s="553"/>
      <c r="AG230" s="553"/>
      <c r="AH230" s="553"/>
      <c r="AI230" s="553"/>
      <c r="AJ230" s="553"/>
      <c r="AK230" s="553"/>
      <c r="AL230" s="553"/>
      <c r="AM230" s="553"/>
      <c r="AN230" s="553"/>
      <c r="AO230" s="553"/>
      <c r="AP230" s="553"/>
      <c r="AQ230" s="553"/>
      <c r="AR230" s="553"/>
      <c r="AS230" s="553"/>
      <c r="AT230" s="553"/>
      <c r="AU230" s="553"/>
      <c r="AV230" s="553"/>
      <c r="AW230" s="553"/>
      <c r="AX230" s="553"/>
      <c r="AY230" s="553"/>
      <c r="AZ230" s="553"/>
      <c r="BA230" s="553"/>
      <c r="BB230" s="553"/>
      <c r="BC230" s="553"/>
      <c r="BD230" s="553"/>
      <c r="BE230" s="553"/>
      <c r="BF230" s="553"/>
      <c r="BG230" s="553"/>
      <c r="BH230" s="553"/>
      <c r="BI230" s="553"/>
      <c r="BJ230" s="553"/>
      <c r="BK230" s="553"/>
      <c r="BL230" s="553"/>
      <c r="BM230" s="553"/>
    </row>
    <row r="231" spans="3:65" s="398" customFormat="1">
      <c r="C231" s="553"/>
      <c r="D231" s="553"/>
      <c r="E231" s="553"/>
      <c r="F231" s="553"/>
      <c r="G231" s="553"/>
      <c r="H231" s="553"/>
      <c r="I231" s="553"/>
      <c r="K231" s="939"/>
      <c r="L231" s="363"/>
      <c r="M231" s="553"/>
      <c r="N231" s="553"/>
      <c r="O231" s="364"/>
      <c r="P231" s="553"/>
      <c r="Q231" s="553"/>
      <c r="R231" s="553"/>
      <c r="S231" s="553"/>
      <c r="T231" s="553"/>
      <c r="U231" s="553"/>
      <c r="V231" s="553"/>
      <c r="W231" s="553"/>
      <c r="X231" s="553"/>
      <c r="Y231" s="553"/>
      <c r="Z231" s="553"/>
      <c r="AA231" s="553"/>
      <c r="AB231" s="553"/>
      <c r="AC231" s="553"/>
      <c r="AD231" s="553"/>
      <c r="AE231" s="553"/>
      <c r="AF231" s="553"/>
      <c r="AG231" s="553"/>
      <c r="AH231" s="553"/>
      <c r="AI231" s="553"/>
      <c r="AJ231" s="553"/>
      <c r="AK231" s="553"/>
      <c r="AL231" s="553"/>
      <c r="AM231" s="553"/>
      <c r="AN231" s="553"/>
      <c r="AO231" s="553"/>
      <c r="AP231" s="553"/>
      <c r="AQ231" s="553"/>
      <c r="AR231" s="553"/>
      <c r="AS231" s="553"/>
      <c r="AT231" s="553"/>
      <c r="AU231" s="553"/>
      <c r="AV231" s="553"/>
      <c r="AW231" s="553"/>
      <c r="AX231" s="553"/>
      <c r="AY231" s="553"/>
      <c r="AZ231" s="553"/>
      <c r="BA231" s="553"/>
      <c r="BB231" s="553"/>
      <c r="BC231" s="553"/>
      <c r="BD231" s="553"/>
      <c r="BE231" s="553"/>
      <c r="BF231" s="553"/>
      <c r="BG231" s="553"/>
      <c r="BH231" s="553"/>
      <c r="BI231" s="553"/>
      <c r="BJ231" s="553"/>
      <c r="BK231" s="553"/>
      <c r="BL231" s="553"/>
      <c r="BM231" s="553"/>
    </row>
    <row r="232" spans="3:65" s="398" customFormat="1">
      <c r="C232" s="553"/>
      <c r="D232" s="553"/>
      <c r="E232" s="553"/>
      <c r="F232" s="553"/>
      <c r="G232" s="553"/>
      <c r="H232" s="553"/>
      <c r="I232" s="553"/>
      <c r="K232" s="939"/>
      <c r="L232" s="363"/>
      <c r="M232" s="553"/>
      <c r="N232" s="553"/>
      <c r="O232" s="364"/>
      <c r="P232" s="553"/>
      <c r="Q232" s="553"/>
      <c r="R232" s="553"/>
      <c r="S232" s="553"/>
      <c r="T232" s="553"/>
      <c r="U232" s="553"/>
      <c r="V232" s="553"/>
      <c r="W232" s="553"/>
      <c r="X232" s="553"/>
      <c r="Y232" s="553"/>
      <c r="Z232" s="553"/>
      <c r="AA232" s="553"/>
      <c r="AB232" s="553"/>
      <c r="AC232" s="553"/>
      <c r="AD232" s="553"/>
      <c r="AE232" s="553"/>
      <c r="AF232" s="553"/>
      <c r="AG232" s="553"/>
      <c r="AH232" s="553"/>
      <c r="AI232" s="553"/>
      <c r="AJ232" s="553"/>
      <c r="AK232" s="553"/>
      <c r="AL232" s="553"/>
      <c r="AM232" s="553"/>
      <c r="AN232" s="553"/>
      <c r="AO232" s="553"/>
      <c r="AP232" s="553"/>
      <c r="AQ232" s="553"/>
      <c r="AR232" s="553"/>
      <c r="AS232" s="553"/>
      <c r="AT232" s="553"/>
      <c r="AU232" s="553"/>
      <c r="AV232" s="553"/>
      <c r="AW232" s="553"/>
      <c r="AX232" s="553"/>
      <c r="AY232" s="553"/>
      <c r="AZ232" s="553"/>
      <c r="BA232" s="553"/>
      <c r="BB232" s="553"/>
      <c r="BC232" s="553"/>
      <c r="BD232" s="553"/>
      <c r="BE232" s="553"/>
      <c r="BF232" s="553"/>
      <c r="BG232" s="553"/>
      <c r="BH232" s="553"/>
      <c r="BI232" s="553"/>
      <c r="BJ232" s="553"/>
      <c r="BK232" s="553"/>
      <c r="BL232" s="553"/>
      <c r="BM232" s="553"/>
    </row>
    <row r="233" spans="3:65" s="398" customFormat="1">
      <c r="C233" s="553"/>
      <c r="D233" s="553"/>
      <c r="E233" s="553"/>
      <c r="F233" s="553"/>
      <c r="G233" s="553"/>
      <c r="H233" s="553"/>
      <c r="I233" s="553"/>
      <c r="K233" s="939"/>
      <c r="L233" s="363"/>
      <c r="M233" s="553"/>
      <c r="N233" s="553"/>
      <c r="O233" s="364"/>
      <c r="P233" s="553"/>
      <c r="Q233" s="553"/>
      <c r="R233" s="553"/>
      <c r="S233" s="553"/>
      <c r="T233" s="553"/>
      <c r="U233" s="553"/>
      <c r="V233" s="553"/>
      <c r="W233" s="553"/>
      <c r="X233" s="553"/>
      <c r="Y233" s="553"/>
      <c r="Z233" s="553"/>
      <c r="AA233" s="553"/>
      <c r="AB233" s="553"/>
      <c r="AC233" s="553"/>
      <c r="AD233" s="553"/>
      <c r="AE233" s="553"/>
      <c r="AF233" s="553"/>
      <c r="AG233" s="553"/>
      <c r="AH233" s="553"/>
      <c r="AI233" s="553"/>
      <c r="AJ233" s="553"/>
      <c r="AK233" s="553"/>
      <c r="AL233" s="553"/>
      <c r="AM233" s="553"/>
      <c r="AN233" s="553"/>
      <c r="AO233" s="553"/>
      <c r="AP233" s="553"/>
      <c r="AQ233" s="553"/>
      <c r="AR233" s="553"/>
      <c r="AS233" s="553"/>
      <c r="AT233" s="553"/>
      <c r="AU233" s="553"/>
      <c r="AV233" s="553"/>
      <c r="AW233" s="553"/>
      <c r="AX233" s="553"/>
      <c r="AY233" s="553"/>
      <c r="AZ233" s="553"/>
      <c r="BA233" s="553"/>
      <c r="BB233" s="553"/>
      <c r="BC233" s="553"/>
      <c r="BD233" s="553"/>
      <c r="BE233" s="553"/>
      <c r="BF233" s="553"/>
      <c r="BG233" s="553"/>
      <c r="BH233" s="553"/>
      <c r="BI233" s="553"/>
      <c r="BJ233" s="553"/>
      <c r="BK233" s="553"/>
      <c r="BL233" s="553"/>
      <c r="BM233" s="553"/>
    </row>
    <row r="234" spans="3:65" s="398" customFormat="1">
      <c r="C234" s="553"/>
      <c r="D234" s="553"/>
      <c r="E234" s="553"/>
      <c r="F234" s="553"/>
      <c r="G234" s="553"/>
      <c r="H234" s="553"/>
      <c r="I234" s="553"/>
      <c r="K234" s="939"/>
      <c r="L234" s="363"/>
      <c r="M234" s="553"/>
      <c r="N234" s="553"/>
      <c r="O234" s="364"/>
      <c r="P234" s="553"/>
      <c r="Q234" s="553"/>
      <c r="R234" s="553"/>
      <c r="S234" s="553"/>
      <c r="T234" s="553"/>
      <c r="U234" s="553"/>
      <c r="V234" s="553"/>
      <c r="W234" s="553"/>
      <c r="X234" s="553"/>
      <c r="Y234" s="553"/>
      <c r="Z234" s="553"/>
      <c r="AA234" s="553"/>
      <c r="AB234" s="553"/>
      <c r="AC234" s="553"/>
      <c r="AD234" s="553"/>
      <c r="AE234" s="553"/>
      <c r="AF234" s="553"/>
      <c r="AG234" s="553"/>
      <c r="AH234" s="553"/>
      <c r="AI234" s="553"/>
      <c r="AJ234" s="553"/>
      <c r="AK234" s="553"/>
      <c r="AL234" s="553"/>
      <c r="AM234" s="553"/>
      <c r="AN234" s="553"/>
      <c r="AO234" s="553"/>
      <c r="AP234" s="553"/>
      <c r="AQ234" s="553"/>
      <c r="AR234" s="553"/>
      <c r="AS234" s="553"/>
      <c r="AT234" s="553"/>
      <c r="AU234" s="553"/>
      <c r="AV234" s="553"/>
      <c r="AW234" s="553"/>
      <c r="AX234" s="553"/>
      <c r="AY234" s="553"/>
      <c r="AZ234" s="553"/>
      <c r="BA234" s="553"/>
      <c r="BB234" s="553"/>
      <c r="BC234" s="553"/>
      <c r="BD234" s="553"/>
      <c r="BE234" s="553"/>
      <c r="BF234" s="553"/>
      <c r="BG234" s="553"/>
      <c r="BH234" s="553"/>
      <c r="BI234" s="553"/>
      <c r="BJ234" s="553"/>
      <c r="BK234" s="553"/>
      <c r="BL234" s="553"/>
      <c r="BM234" s="553"/>
    </row>
    <row r="235" spans="3:65" s="398" customFormat="1">
      <c r="C235" s="553"/>
      <c r="D235" s="553"/>
      <c r="E235" s="553"/>
      <c r="F235" s="553"/>
      <c r="G235" s="553"/>
      <c r="H235" s="553"/>
      <c r="I235" s="553"/>
      <c r="K235" s="939"/>
      <c r="L235" s="363"/>
      <c r="M235" s="553"/>
      <c r="N235" s="553"/>
      <c r="O235" s="364"/>
      <c r="P235" s="553"/>
      <c r="Q235" s="553"/>
      <c r="R235" s="553"/>
      <c r="S235" s="553"/>
      <c r="T235" s="553"/>
      <c r="U235" s="553"/>
      <c r="V235" s="553"/>
      <c r="W235" s="553"/>
      <c r="X235" s="553"/>
      <c r="Y235" s="553"/>
    </row>
    <row r="236" spans="3:65" s="398" customFormat="1">
      <c r="C236" s="553"/>
      <c r="D236" s="553"/>
      <c r="E236" s="553"/>
      <c r="F236" s="553"/>
      <c r="G236" s="553"/>
      <c r="H236" s="553"/>
      <c r="I236" s="553"/>
      <c r="K236" s="939"/>
      <c r="L236" s="363"/>
      <c r="M236" s="553"/>
      <c r="N236" s="553"/>
      <c r="O236" s="364"/>
      <c r="P236" s="553"/>
      <c r="Q236" s="553"/>
      <c r="R236" s="553"/>
      <c r="S236" s="553"/>
      <c r="T236" s="553"/>
      <c r="U236" s="553"/>
      <c r="V236" s="553"/>
      <c r="W236" s="553"/>
      <c r="X236" s="553"/>
      <c r="Y236" s="553"/>
    </row>
    <row r="237" spans="3:65" s="398" customFormat="1">
      <c r="C237" s="553"/>
      <c r="D237" s="553"/>
      <c r="E237" s="553"/>
      <c r="F237" s="553"/>
      <c r="G237" s="553"/>
      <c r="H237" s="553"/>
      <c r="I237" s="553"/>
      <c r="K237" s="939"/>
      <c r="L237" s="363"/>
      <c r="M237" s="553"/>
      <c r="N237" s="553"/>
      <c r="O237" s="364"/>
      <c r="P237" s="553"/>
      <c r="Q237" s="553"/>
      <c r="R237" s="553"/>
      <c r="S237" s="553"/>
      <c r="T237" s="553"/>
      <c r="U237" s="553"/>
      <c r="V237" s="553"/>
      <c r="W237" s="553"/>
      <c r="X237" s="553"/>
      <c r="Y237" s="553"/>
    </row>
    <row r="238" spans="3:65" s="398" customFormat="1">
      <c r="C238" s="553"/>
      <c r="D238" s="553"/>
      <c r="E238" s="553"/>
      <c r="F238" s="553"/>
      <c r="G238" s="553"/>
      <c r="H238" s="553"/>
      <c r="I238" s="553"/>
      <c r="K238" s="939"/>
      <c r="L238" s="363"/>
      <c r="M238" s="553"/>
      <c r="N238" s="553"/>
      <c r="O238" s="364"/>
      <c r="P238" s="553"/>
      <c r="Q238" s="553"/>
      <c r="R238" s="553"/>
      <c r="S238" s="553"/>
      <c r="T238" s="553"/>
      <c r="U238" s="553"/>
      <c r="V238" s="553"/>
      <c r="W238" s="553"/>
      <c r="X238" s="553"/>
      <c r="Y238" s="553"/>
    </row>
    <row r="239" spans="3:65" s="398" customFormat="1">
      <c r="C239" s="553"/>
      <c r="D239" s="553"/>
      <c r="E239" s="553"/>
      <c r="F239" s="553"/>
      <c r="G239" s="553"/>
      <c r="H239" s="553"/>
      <c r="I239" s="553"/>
      <c r="K239" s="939"/>
      <c r="L239" s="363"/>
      <c r="M239" s="553"/>
      <c r="N239" s="553"/>
      <c r="O239" s="364"/>
      <c r="P239" s="553"/>
      <c r="Q239" s="553"/>
      <c r="R239" s="553"/>
      <c r="S239" s="553"/>
      <c r="T239" s="553"/>
      <c r="U239" s="553"/>
      <c r="V239" s="553"/>
      <c r="W239" s="553"/>
      <c r="X239" s="553"/>
      <c r="Y239" s="553"/>
    </row>
    <row r="240" spans="3:65" s="398" customFormat="1">
      <c r="C240" s="553"/>
      <c r="D240" s="553"/>
      <c r="E240" s="553"/>
      <c r="F240" s="553"/>
      <c r="G240" s="553"/>
      <c r="H240" s="553"/>
      <c r="I240" s="553"/>
      <c r="K240" s="939"/>
      <c r="L240" s="363"/>
      <c r="M240" s="553"/>
      <c r="N240" s="553"/>
      <c r="O240" s="364"/>
      <c r="P240" s="553"/>
      <c r="Q240" s="553"/>
      <c r="R240" s="553"/>
      <c r="S240" s="553"/>
      <c r="T240" s="553"/>
      <c r="U240" s="553"/>
      <c r="V240" s="553"/>
      <c r="W240" s="553"/>
      <c r="X240" s="553"/>
      <c r="Y240" s="553"/>
    </row>
    <row r="241" spans="3:25" s="398" customFormat="1">
      <c r="C241" s="553"/>
      <c r="D241" s="553"/>
      <c r="E241" s="553"/>
      <c r="F241" s="553"/>
      <c r="G241" s="553"/>
      <c r="H241" s="553"/>
      <c r="I241" s="553"/>
      <c r="K241" s="939"/>
      <c r="L241" s="363"/>
      <c r="M241" s="553"/>
      <c r="N241" s="553"/>
      <c r="O241" s="364"/>
      <c r="P241" s="553"/>
      <c r="Q241" s="553"/>
      <c r="R241" s="553"/>
      <c r="S241" s="553"/>
      <c r="T241" s="553"/>
      <c r="U241" s="553"/>
      <c r="V241" s="553"/>
      <c r="W241" s="553"/>
      <c r="X241" s="553"/>
      <c r="Y241" s="553"/>
    </row>
    <row r="242" spans="3:25" s="398" customFormat="1">
      <c r="C242" s="553"/>
      <c r="D242" s="553"/>
      <c r="E242" s="553"/>
      <c r="F242" s="553"/>
      <c r="G242" s="553"/>
      <c r="H242" s="553"/>
      <c r="I242" s="553"/>
      <c r="K242" s="939"/>
      <c r="L242" s="363"/>
      <c r="M242" s="553"/>
      <c r="N242" s="553"/>
      <c r="O242" s="364"/>
      <c r="P242" s="553"/>
      <c r="Q242" s="553"/>
      <c r="R242" s="553"/>
      <c r="S242" s="553"/>
      <c r="T242" s="553"/>
      <c r="U242" s="553"/>
      <c r="V242" s="553"/>
      <c r="W242" s="553"/>
      <c r="X242" s="553"/>
      <c r="Y242" s="553"/>
    </row>
    <row r="243" spans="3:25" s="398" customFormat="1">
      <c r="C243" s="553"/>
      <c r="D243" s="553"/>
      <c r="E243" s="553"/>
      <c r="F243" s="553"/>
      <c r="G243" s="553"/>
      <c r="H243" s="553"/>
      <c r="I243" s="553"/>
      <c r="K243" s="939"/>
      <c r="L243" s="363"/>
      <c r="M243" s="553"/>
      <c r="N243" s="553"/>
      <c r="O243" s="364"/>
      <c r="P243" s="553"/>
      <c r="Q243" s="553"/>
      <c r="R243" s="553"/>
      <c r="S243" s="553"/>
      <c r="T243" s="553"/>
      <c r="U243" s="553"/>
      <c r="V243" s="553"/>
      <c r="W243" s="553"/>
      <c r="X243" s="553"/>
      <c r="Y243" s="553"/>
    </row>
    <row r="244" spans="3:25" s="398" customFormat="1">
      <c r="C244" s="553"/>
      <c r="D244" s="553"/>
      <c r="E244" s="553"/>
      <c r="F244" s="553"/>
      <c r="G244" s="553"/>
      <c r="H244" s="553"/>
      <c r="I244" s="553"/>
      <c r="K244" s="939"/>
      <c r="L244" s="363"/>
      <c r="M244" s="553"/>
      <c r="N244" s="553"/>
      <c r="O244" s="364"/>
      <c r="P244" s="553"/>
      <c r="Q244" s="553"/>
      <c r="R244" s="553"/>
      <c r="S244" s="553"/>
      <c r="T244" s="553"/>
      <c r="U244" s="553"/>
      <c r="V244" s="553"/>
      <c r="W244" s="553"/>
      <c r="X244" s="553"/>
      <c r="Y244" s="553"/>
    </row>
    <row r="245" spans="3:25" s="398" customFormat="1">
      <c r="C245" s="553"/>
      <c r="D245" s="553"/>
      <c r="E245" s="553"/>
      <c r="F245" s="553"/>
      <c r="G245" s="553"/>
      <c r="H245" s="553"/>
      <c r="I245" s="553"/>
      <c r="K245" s="939"/>
      <c r="L245" s="363"/>
      <c r="M245" s="553"/>
      <c r="N245" s="553"/>
      <c r="O245" s="364"/>
      <c r="P245" s="553"/>
      <c r="Q245" s="553"/>
      <c r="R245" s="553"/>
      <c r="S245" s="553"/>
      <c r="T245" s="553"/>
      <c r="U245" s="553"/>
      <c r="V245" s="553"/>
      <c r="W245" s="553"/>
      <c r="X245" s="553"/>
      <c r="Y245" s="553"/>
    </row>
    <row r="246" spans="3:25" s="398" customFormat="1">
      <c r="C246" s="553"/>
      <c r="D246" s="553"/>
      <c r="E246" s="553"/>
      <c r="F246" s="553"/>
      <c r="G246" s="553"/>
      <c r="H246" s="553"/>
      <c r="I246" s="553"/>
      <c r="K246" s="939"/>
      <c r="L246" s="363"/>
      <c r="M246" s="553"/>
      <c r="N246" s="553"/>
      <c r="O246" s="364"/>
      <c r="P246" s="553"/>
      <c r="Q246" s="553"/>
      <c r="R246" s="553"/>
      <c r="S246" s="553"/>
      <c r="T246" s="553"/>
      <c r="U246" s="553"/>
      <c r="V246" s="553"/>
      <c r="W246" s="553"/>
      <c r="X246" s="553"/>
      <c r="Y246" s="553"/>
    </row>
    <row r="247" spans="3:25" s="398" customFormat="1">
      <c r="C247" s="553"/>
      <c r="D247" s="553"/>
      <c r="E247" s="553"/>
      <c r="F247" s="553"/>
      <c r="G247" s="553"/>
      <c r="H247" s="553"/>
      <c r="I247" s="553"/>
      <c r="K247" s="939"/>
      <c r="L247" s="363"/>
      <c r="M247" s="553"/>
      <c r="N247" s="553"/>
      <c r="O247" s="364"/>
      <c r="P247" s="553"/>
      <c r="Q247" s="553"/>
      <c r="R247" s="553"/>
      <c r="S247" s="553"/>
      <c r="T247" s="553"/>
      <c r="U247" s="553"/>
      <c r="V247" s="553"/>
      <c r="W247" s="553"/>
      <c r="X247" s="553"/>
      <c r="Y247" s="553"/>
    </row>
    <row r="248" spans="3:25" s="398" customFormat="1">
      <c r="C248" s="553"/>
      <c r="D248" s="553"/>
      <c r="E248" s="553"/>
      <c r="F248" s="553"/>
      <c r="G248" s="553"/>
      <c r="H248" s="553"/>
      <c r="I248" s="553"/>
      <c r="K248" s="939"/>
      <c r="L248" s="363"/>
      <c r="M248" s="553"/>
      <c r="N248" s="553"/>
      <c r="O248" s="364"/>
      <c r="P248" s="553"/>
      <c r="Q248" s="553"/>
      <c r="R248" s="553"/>
      <c r="S248" s="553"/>
      <c r="T248" s="553"/>
      <c r="U248" s="553"/>
      <c r="V248" s="553"/>
      <c r="W248" s="553"/>
      <c r="X248" s="553"/>
      <c r="Y248" s="553"/>
    </row>
    <row r="249" spans="3:25" s="398" customFormat="1">
      <c r="C249" s="553"/>
      <c r="D249" s="553"/>
      <c r="E249" s="553"/>
      <c r="F249" s="553"/>
      <c r="G249" s="553"/>
      <c r="H249" s="553"/>
      <c r="I249" s="553"/>
      <c r="K249" s="939"/>
      <c r="L249" s="363"/>
      <c r="M249" s="553"/>
      <c r="N249" s="553"/>
      <c r="O249" s="364"/>
      <c r="P249" s="553"/>
      <c r="Q249" s="553"/>
      <c r="R249" s="553"/>
      <c r="S249" s="553"/>
      <c r="T249" s="553"/>
      <c r="U249" s="553"/>
      <c r="V249" s="553"/>
      <c r="W249" s="553"/>
      <c r="X249" s="553"/>
      <c r="Y249" s="553"/>
    </row>
    <row r="250" spans="3:25" s="398" customFormat="1">
      <c r="C250" s="553"/>
      <c r="D250" s="553"/>
      <c r="E250" s="553"/>
      <c r="F250" s="553"/>
      <c r="G250" s="553"/>
      <c r="H250" s="553"/>
      <c r="I250" s="553"/>
      <c r="K250" s="939"/>
      <c r="L250" s="363"/>
      <c r="M250" s="553"/>
      <c r="N250" s="553"/>
      <c r="O250" s="364"/>
      <c r="P250" s="553"/>
      <c r="Q250" s="553"/>
      <c r="R250" s="553"/>
      <c r="S250" s="553"/>
      <c r="T250" s="553"/>
      <c r="U250" s="553"/>
      <c r="V250" s="553"/>
      <c r="W250" s="553"/>
      <c r="X250" s="553"/>
      <c r="Y250" s="553"/>
    </row>
    <row r="251" spans="3:25" s="398" customFormat="1">
      <c r="C251" s="553"/>
      <c r="D251" s="553"/>
      <c r="E251" s="553"/>
      <c r="F251" s="553"/>
      <c r="G251" s="553"/>
      <c r="H251" s="553"/>
      <c r="I251" s="553"/>
      <c r="K251" s="939"/>
      <c r="L251" s="363"/>
      <c r="M251" s="553"/>
      <c r="N251" s="553"/>
      <c r="O251" s="364"/>
      <c r="P251" s="553"/>
      <c r="Q251" s="553"/>
      <c r="R251" s="553"/>
      <c r="S251" s="553"/>
      <c r="T251" s="553"/>
      <c r="U251" s="553"/>
      <c r="V251" s="553"/>
      <c r="W251" s="553"/>
      <c r="X251" s="553"/>
      <c r="Y251" s="553"/>
    </row>
    <row r="252" spans="3:25" s="398" customFormat="1">
      <c r="C252" s="553"/>
      <c r="D252" s="553"/>
      <c r="E252" s="553"/>
      <c r="F252" s="553"/>
      <c r="G252" s="553"/>
      <c r="H252" s="553"/>
      <c r="I252" s="553"/>
      <c r="K252" s="939"/>
      <c r="L252" s="363"/>
      <c r="M252" s="553"/>
      <c r="N252" s="553"/>
      <c r="O252" s="364"/>
      <c r="P252" s="553"/>
      <c r="Q252" s="553"/>
      <c r="R252" s="553"/>
      <c r="S252" s="553"/>
      <c r="T252" s="553"/>
      <c r="U252" s="553"/>
      <c r="V252" s="553"/>
      <c r="W252" s="553"/>
      <c r="X252" s="553"/>
      <c r="Y252" s="553"/>
    </row>
    <row r="253" spans="3:25" s="398" customFormat="1">
      <c r="C253" s="553"/>
      <c r="D253" s="553"/>
      <c r="E253" s="553"/>
      <c r="F253" s="553"/>
      <c r="G253" s="553"/>
      <c r="H253" s="553"/>
      <c r="I253" s="553"/>
      <c r="K253" s="939"/>
      <c r="L253" s="363"/>
      <c r="M253" s="553"/>
      <c r="N253" s="553"/>
      <c r="O253" s="364"/>
      <c r="P253" s="553"/>
      <c r="Q253" s="553"/>
      <c r="R253" s="553"/>
      <c r="S253" s="553"/>
      <c r="T253" s="553"/>
      <c r="U253" s="553"/>
      <c r="V253" s="553"/>
      <c r="W253" s="553"/>
      <c r="X253" s="553"/>
      <c r="Y253" s="553"/>
    </row>
    <row r="254" spans="3:25" s="398" customFormat="1">
      <c r="C254" s="553"/>
      <c r="D254" s="553"/>
      <c r="E254" s="553"/>
      <c r="F254" s="553"/>
      <c r="G254" s="553"/>
      <c r="H254" s="553"/>
      <c r="I254" s="553"/>
      <c r="K254" s="939"/>
      <c r="L254" s="363"/>
      <c r="M254" s="553"/>
      <c r="N254" s="553"/>
      <c r="O254" s="364"/>
      <c r="P254" s="553"/>
      <c r="Q254" s="553"/>
      <c r="R254" s="553"/>
      <c r="S254" s="553"/>
      <c r="T254" s="553"/>
      <c r="U254" s="553"/>
      <c r="V254" s="553"/>
      <c r="W254" s="553"/>
      <c r="X254" s="553"/>
      <c r="Y254" s="553"/>
    </row>
    <row r="255" spans="3:25" s="398" customFormat="1">
      <c r="C255" s="553"/>
      <c r="D255" s="553"/>
      <c r="E255" s="553"/>
      <c r="F255" s="553"/>
      <c r="G255" s="553"/>
      <c r="H255" s="553"/>
      <c r="I255" s="553"/>
      <c r="K255" s="939"/>
      <c r="L255" s="363"/>
      <c r="M255" s="553"/>
      <c r="N255" s="553"/>
      <c r="O255" s="364"/>
      <c r="P255" s="553"/>
      <c r="Q255" s="553"/>
      <c r="R255" s="553"/>
      <c r="S255" s="553"/>
      <c r="T255" s="553"/>
      <c r="U255" s="553"/>
      <c r="V255" s="553"/>
      <c r="W255" s="553"/>
      <c r="X255" s="553"/>
      <c r="Y255" s="553"/>
    </row>
    <row r="256" spans="3:25" s="398" customFormat="1">
      <c r="C256" s="553"/>
      <c r="D256" s="553"/>
      <c r="E256" s="553"/>
      <c r="F256" s="553"/>
      <c r="G256" s="553"/>
      <c r="H256" s="553"/>
      <c r="I256" s="553"/>
      <c r="K256" s="939"/>
      <c r="L256" s="363"/>
      <c r="M256" s="553"/>
      <c r="N256" s="553"/>
      <c r="O256" s="364"/>
      <c r="P256" s="553"/>
      <c r="Q256" s="553"/>
      <c r="R256" s="553"/>
      <c r="S256" s="553"/>
      <c r="T256" s="553"/>
      <c r="U256" s="553"/>
      <c r="V256" s="553"/>
      <c r="W256" s="553"/>
      <c r="X256" s="553"/>
      <c r="Y256" s="553"/>
    </row>
    <row r="257" spans="3:25" s="398" customFormat="1">
      <c r="C257" s="553"/>
      <c r="D257" s="553"/>
      <c r="E257" s="553"/>
      <c r="F257" s="553"/>
      <c r="G257" s="553"/>
      <c r="H257" s="553"/>
      <c r="I257" s="553"/>
      <c r="K257" s="939"/>
      <c r="L257" s="363"/>
      <c r="M257" s="553"/>
      <c r="N257" s="553"/>
      <c r="O257" s="364"/>
      <c r="P257" s="553"/>
      <c r="Q257" s="553"/>
      <c r="R257" s="553"/>
      <c r="S257" s="553"/>
      <c r="T257" s="553"/>
      <c r="U257" s="553"/>
      <c r="V257" s="553"/>
      <c r="W257" s="553"/>
      <c r="X257" s="553"/>
      <c r="Y257" s="553"/>
    </row>
    <row r="258" spans="3:25" s="398" customFormat="1">
      <c r="C258" s="553"/>
      <c r="D258" s="553"/>
      <c r="E258" s="553"/>
      <c r="F258" s="553"/>
      <c r="G258" s="553"/>
      <c r="H258" s="553"/>
      <c r="I258" s="553"/>
      <c r="K258" s="939"/>
      <c r="L258" s="363"/>
      <c r="M258" s="553"/>
      <c r="N258" s="553"/>
      <c r="O258" s="364"/>
      <c r="P258" s="553"/>
      <c r="Q258" s="553"/>
      <c r="R258" s="553"/>
      <c r="S258" s="553"/>
      <c r="T258" s="553"/>
      <c r="U258" s="553"/>
      <c r="V258" s="553"/>
      <c r="W258" s="553"/>
      <c r="X258" s="553"/>
      <c r="Y258" s="553"/>
    </row>
    <row r="259" spans="3:25" s="398" customFormat="1">
      <c r="C259" s="553"/>
      <c r="D259" s="553"/>
      <c r="E259" s="553"/>
      <c r="F259" s="553"/>
      <c r="G259" s="553"/>
      <c r="H259" s="553"/>
      <c r="I259" s="553"/>
      <c r="K259" s="939"/>
      <c r="L259" s="363"/>
      <c r="M259" s="553"/>
      <c r="N259" s="553"/>
      <c r="O259" s="364"/>
      <c r="P259" s="553"/>
      <c r="Q259" s="553"/>
      <c r="R259" s="553"/>
      <c r="S259" s="553"/>
      <c r="T259" s="553"/>
      <c r="U259" s="553"/>
      <c r="V259" s="553"/>
      <c r="W259" s="553"/>
      <c r="X259" s="553"/>
      <c r="Y259" s="553"/>
    </row>
    <row r="260" spans="3:25" s="398" customFormat="1">
      <c r="C260" s="553"/>
      <c r="D260" s="553"/>
      <c r="E260" s="553"/>
      <c r="F260" s="553"/>
      <c r="G260" s="553"/>
      <c r="H260" s="553"/>
      <c r="I260" s="553"/>
      <c r="K260" s="939"/>
      <c r="L260" s="363"/>
      <c r="M260" s="553"/>
      <c r="N260" s="553"/>
      <c r="O260" s="364"/>
      <c r="P260" s="553"/>
      <c r="Q260" s="553"/>
      <c r="R260" s="553"/>
      <c r="S260" s="553"/>
      <c r="T260" s="553"/>
      <c r="U260" s="553"/>
      <c r="V260" s="553"/>
      <c r="W260" s="553"/>
      <c r="X260" s="553"/>
      <c r="Y260" s="553"/>
    </row>
    <row r="261" spans="3:25" s="398" customFormat="1">
      <c r="C261" s="553"/>
      <c r="D261" s="553"/>
      <c r="E261" s="553"/>
      <c r="F261" s="553"/>
      <c r="G261" s="553"/>
      <c r="H261" s="553"/>
      <c r="I261" s="553"/>
      <c r="K261" s="939"/>
      <c r="L261" s="363"/>
      <c r="M261" s="553"/>
      <c r="N261" s="553"/>
      <c r="O261" s="364"/>
      <c r="P261" s="553"/>
      <c r="Q261" s="553"/>
      <c r="R261" s="553"/>
      <c r="S261" s="553"/>
      <c r="T261" s="553"/>
      <c r="U261" s="553"/>
      <c r="V261" s="553"/>
      <c r="W261" s="553"/>
      <c r="X261" s="553"/>
      <c r="Y261" s="553"/>
    </row>
    <row r="262" spans="3:25" s="398" customFormat="1">
      <c r="C262" s="553"/>
      <c r="D262" s="553"/>
      <c r="E262" s="553"/>
      <c r="F262" s="553"/>
      <c r="G262" s="553"/>
      <c r="H262" s="553"/>
      <c r="I262" s="553"/>
      <c r="K262" s="939"/>
      <c r="L262" s="363"/>
      <c r="M262" s="553"/>
      <c r="N262" s="553"/>
      <c r="O262" s="364"/>
      <c r="P262" s="553"/>
      <c r="Q262" s="553"/>
      <c r="R262" s="553"/>
      <c r="S262" s="553"/>
      <c r="T262" s="553"/>
      <c r="U262" s="553"/>
      <c r="V262" s="553"/>
      <c r="W262" s="553"/>
      <c r="X262" s="553"/>
      <c r="Y262" s="553"/>
    </row>
    <row r="263" spans="3:25" s="398" customFormat="1">
      <c r="C263" s="553"/>
      <c r="D263" s="553"/>
      <c r="E263" s="553"/>
      <c r="F263" s="553"/>
      <c r="G263" s="553"/>
      <c r="H263" s="553"/>
      <c r="I263" s="553"/>
      <c r="K263" s="939"/>
      <c r="L263" s="363"/>
      <c r="M263" s="553"/>
      <c r="N263" s="553"/>
      <c r="O263" s="364"/>
      <c r="P263" s="553"/>
      <c r="Q263" s="553"/>
      <c r="R263" s="553"/>
      <c r="S263" s="553"/>
      <c r="T263" s="553"/>
      <c r="U263" s="553"/>
      <c r="V263" s="553"/>
      <c r="W263" s="553"/>
      <c r="X263" s="553"/>
      <c r="Y263" s="553"/>
    </row>
    <row r="264" spans="3:25" s="398" customFormat="1">
      <c r="C264" s="553"/>
      <c r="D264" s="553"/>
      <c r="E264" s="553"/>
      <c r="F264" s="553"/>
      <c r="G264" s="553"/>
      <c r="H264" s="553"/>
      <c r="I264" s="553"/>
      <c r="K264" s="939"/>
      <c r="L264" s="363"/>
      <c r="M264" s="553"/>
      <c r="N264" s="553"/>
      <c r="O264" s="364"/>
      <c r="P264" s="553"/>
      <c r="Q264" s="553"/>
      <c r="R264" s="553"/>
      <c r="S264" s="553"/>
      <c r="T264" s="553"/>
      <c r="U264" s="553"/>
      <c r="V264" s="553"/>
      <c r="W264" s="553"/>
      <c r="X264" s="553"/>
      <c r="Y264" s="553"/>
    </row>
    <row r="265" spans="3:25" s="398" customFormat="1">
      <c r="C265" s="553"/>
      <c r="D265" s="553"/>
      <c r="E265" s="553"/>
      <c r="F265" s="553"/>
      <c r="G265" s="553"/>
      <c r="H265" s="553"/>
      <c r="I265" s="553"/>
      <c r="K265" s="939"/>
      <c r="L265" s="363"/>
      <c r="M265" s="553"/>
      <c r="N265" s="553"/>
      <c r="O265" s="364"/>
      <c r="P265" s="553"/>
      <c r="Q265" s="553"/>
      <c r="R265" s="553"/>
      <c r="S265" s="553"/>
      <c r="T265" s="553"/>
      <c r="U265" s="553"/>
      <c r="V265" s="553"/>
      <c r="W265" s="553"/>
      <c r="X265" s="553"/>
      <c r="Y265" s="553"/>
    </row>
    <row r="266" spans="3:25" s="398" customFormat="1">
      <c r="C266" s="553"/>
      <c r="D266" s="553"/>
      <c r="E266" s="553"/>
      <c r="F266" s="553"/>
      <c r="G266" s="553"/>
      <c r="H266" s="553"/>
      <c r="I266" s="553"/>
      <c r="K266" s="939"/>
      <c r="L266" s="363"/>
      <c r="M266" s="553"/>
      <c r="N266" s="553"/>
      <c r="O266" s="364"/>
      <c r="P266" s="553"/>
      <c r="Q266" s="553"/>
      <c r="R266" s="553"/>
      <c r="S266" s="553"/>
      <c r="T266" s="553"/>
      <c r="U266" s="553"/>
      <c r="V266" s="553"/>
      <c r="W266" s="553"/>
      <c r="X266" s="553"/>
      <c r="Y266" s="553"/>
    </row>
    <row r="267" spans="3:25" s="398" customFormat="1">
      <c r="C267" s="553"/>
      <c r="D267" s="553"/>
      <c r="E267" s="553"/>
      <c r="F267" s="553"/>
      <c r="G267" s="553"/>
      <c r="H267" s="553"/>
      <c r="I267" s="553"/>
      <c r="K267" s="939"/>
      <c r="L267" s="363"/>
      <c r="M267" s="553"/>
      <c r="N267" s="553"/>
      <c r="O267" s="364"/>
      <c r="P267" s="553"/>
      <c r="Q267" s="553"/>
      <c r="R267" s="553"/>
      <c r="S267" s="553"/>
      <c r="T267" s="553"/>
      <c r="U267" s="553"/>
      <c r="V267" s="553"/>
      <c r="W267" s="553"/>
      <c r="X267" s="553"/>
      <c r="Y267" s="553"/>
    </row>
    <row r="268" spans="3:25" s="398" customFormat="1">
      <c r="C268" s="553"/>
      <c r="D268" s="553"/>
      <c r="E268" s="553"/>
      <c r="F268" s="553"/>
      <c r="G268" s="553"/>
      <c r="H268" s="553"/>
      <c r="I268" s="553"/>
      <c r="K268" s="939"/>
      <c r="L268" s="363"/>
      <c r="M268" s="553"/>
      <c r="N268" s="553"/>
      <c r="O268" s="364"/>
      <c r="P268" s="553"/>
      <c r="Q268" s="553"/>
      <c r="R268" s="553"/>
      <c r="S268" s="553"/>
      <c r="T268" s="553"/>
      <c r="U268" s="553"/>
      <c r="V268" s="553"/>
      <c r="W268" s="553"/>
      <c r="X268" s="553"/>
      <c r="Y268" s="553"/>
    </row>
    <row r="269" spans="3:25" s="398" customFormat="1">
      <c r="C269" s="553"/>
      <c r="D269" s="553"/>
      <c r="E269" s="553"/>
      <c r="F269" s="553"/>
      <c r="G269" s="553"/>
      <c r="H269" s="553"/>
      <c r="I269" s="553"/>
      <c r="K269" s="939"/>
      <c r="L269" s="363"/>
      <c r="M269" s="553"/>
      <c r="N269" s="553"/>
      <c r="O269" s="364"/>
      <c r="P269" s="553"/>
      <c r="Q269" s="553"/>
      <c r="R269" s="553"/>
      <c r="S269" s="553"/>
      <c r="T269" s="553"/>
      <c r="U269" s="553"/>
      <c r="V269" s="553"/>
      <c r="W269" s="553"/>
      <c r="X269" s="553"/>
      <c r="Y269" s="553"/>
    </row>
    <row r="270" spans="3:25" s="398" customFormat="1">
      <c r="C270" s="553"/>
      <c r="D270" s="553"/>
      <c r="E270" s="553"/>
      <c r="F270" s="553"/>
      <c r="G270" s="553"/>
      <c r="H270" s="553"/>
      <c r="I270" s="553"/>
      <c r="K270" s="939"/>
      <c r="L270" s="363"/>
      <c r="M270" s="553"/>
      <c r="N270" s="553"/>
      <c r="O270" s="364"/>
      <c r="P270" s="553"/>
      <c r="Q270" s="553"/>
      <c r="R270" s="553"/>
      <c r="S270" s="553"/>
      <c r="T270" s="553"/>
      <c r="U270" s="553"/>
      <c r="V270" s="553"/>
      <c r="W270" s="553"/>
      <c r="X270" s="553"/>
      <c r="Y270" s="553"/>
    </row>
    <row r="271" spans="3:25" s="398" customFormat="1">
      <c r="C271" s="553"/>
      <c r="D271" s="553"/>
      <c r="E271" s="553"/>
      <c r="F271" s="553"/>
      <c r="G271" s="553"/>
      <c r="H271" s="553"/>
      <c r="I271" s="553"/>
      <c r="K271" s="939"/>
      <c r="L271" s="363"/>
      <c r="M271" s="553"/>
      <c r="N271" s="553"/>
      <c r="O271" s="364"/>
      <c r="P271" s="553"/>
      <c r="Q271" s="553"/>
      <c r="R271" s="553"/>
      <c r="S271" s="553"/>
      <c r="T271" s="553"/>
      <c r="U271" s="553"/>
      <c r="V271" s="553"/>
      <c r="W271" s="553"/>
      <c r="X271" s="553"/>
      <c r="Y271" s="553"/>
    </row>
    <row r="272" spans="3:25" s="398" customFormat="1">
      <c r="C272" s="553"/>
      <c r="D272" s="553"/>
      <c r="E272" s="553"/>
      <c r="F272" s="553"/>
      <c r="G272" s="553"/>
      <c r="H272" s="553"/>
      <c r="I272" s="553"/>
      <c r="K272" s="939"/>
      <c r="L272" s="363"/>
      <c r="M272" s="553"/>
      <c r="N272" s="553"/>
      <c r="O272" s="364"/>
      <c r="P272" s="553"/>
      <c r="Q272" s="553"/>
      <c r="R272" s="553"/>
      <c r="S272" s="553"/>
      <c r="T272" s="553"/>
      <c r="U272" s="553"/>
      <c r="V272" s="553"/>
      <c r="W272" s="553"/>
      <c r="X272" s="553"/>
      <c r="Y272" s="553"/>
    </row>
    <row r="273" spans="3:25" s="398" customFormat="1">
      <c r="C273" s="553"/>
      <c r="D273" s="553"/>
      <c r="E273" s="553"/>
      <c r="F273" s="553"/>
      <c r="G273" s="553"/>
      <c r="H273" s="553"/>
      <c r="I273" s="553"/>
      <c r="K273" s="939"/>
      <c r="L273" s="363"/>
      <c r="M273" s="553"/>
      <c r="N273" s="553"/>
      <c r="O273" s="364"/>
      <c r="P273" s="553"/>
      <c r="Q273" s="553"/>
      <c r="R273" s="553"/>
      <c r="S273" s="553"/>
      <c r="T273" s="553"/>
      <c r="U273" s="553"/>
      <c r="V273" s="553"/>
      <c r="W273" s="553"/>
      <c r="X273" s="553"/>
      <c r="Y273" s="553"/>
    </row>
    <row r="274" spans="3:25" s="398" customFormat="1">
      <c r="C274" s="553"/>
      <c r="D274" s="553"/>
      <c r="E274" s="553"/>
      <c r="F274" s="553"/>
      <c r="G274" s="553"/>
      <c r="H274" s="553"/>
      <c r="I274" s="553"/>
      <c r="K274" s="939"/>
      <c r="L274" s="363"/>
      <c r="M274" s="553"/>
      <c r="N274" s="553"/>
      <c r="O274" s="364"/>
      <c r="P274" s="553"/>
      <c r="Q274" s="553"/>
      <c r="R274" s="553"/>
      <c r="S274" s="553"/>
      <c r="T274" s="553"/>
      <c r="U274" s="553"/>
      <c r="V274" s="553"/>
      <c r="W274" s="553"/>
      <c r="X274" s="553"/>
      <c r="Y274" s="553"/>
    </row>
    <row r="275" spans="3:25" s="398" customFormat="1">
      <c r="C275" s="553"/>
      <c r="D275" s="553"/>
      <c r="E275" s="553"/>
      <c r="F275" s="553"/>
      <c r="G275" s="553"/>
      <c r="H275" s="553"/>
      <c r="I275" s="553"/>
      <c r="K275" s="939"/>
      <c r="L275" s="363"/>
      <c r="M275" s="553"/>
      <c r="N275" s="553"/>
      <c r="O275" s="364"/>
      <c r="P275" s="553"/>
      <c r="Q275" s="553"/>
      <c r="R275" s="553"/>
      <c r="S275" s="553"/>
      <c r="T275" s="553"/>
      <c r="U275" s="553"/>
      <c r="V275" s="553"/>
      <c r="W275" s="553"/>
      <c r="X275" s="553"/>
      <c r="Y275" s="553"/>
    </row>
    <row r="276" spans="3:25" s="398" customFormat="1">
      <c r="C276" s="553"/>
      <c r="D276" s="553"/>
      <c r="E276" s="553"/>
      <c r="F276" s="553"/>
      <c r="G276" s="553"/>
      <c r="H276" s="553"/>
      <c r="I276" s="553"/>
      <c r="K276" s="939"/>
      <c r="L276" s="363"/>
      <c r="M276" s="553"/>
      <c r="N276" s="553"/>
      <c r="O276" s="364"/>
      <c r="P276" s="553"/>
      <c r="Q276" s="553"/>
      <c r="R276" s="553"/>
      <c r="S276" s="553"/>
      <c r="T276" s="553"/>
      <c r="U276" s="553"/>
      <c r="V276" s="553"/>
      <c r="W276" s="553"/>
      <c r="X276" s="553"/>
      <c r="Y276" s="553"/>
    </row>
    <row r="277" spans="3:25" s="398" customFormat="1">
      <c r="C277" s="553"/>
      <c r="D277" s="553"/>
      <c r="E277" s="553"/>
      <c r="F277" s="553"/>
      <c r="G277" s="553"/>
      <c r="H277" s="553"/>
      <c r="I277" s="553"/>
      <c r="K277" s="939"/>
      <c r="L277" s="363"/>
      <c r="M277" s="553"/>
      <c r="N277" s="553"/>
      <c r="O277" s="364"/>
      <c r="P277" s="553"/>
      <c r="Q277" s="553"/>
      <c r="R277" s="553"/>
      <c r="S277" s="553"/>
      <c r="T277" s="553"/>
      <c r="U277" s="553"/>
      <c r="V277" s="553"/>
      <c r="W277" s="553"/>
      <c r="X277" s="553"/>
      <c r="Y277" s="553"/>
    </row>
    <row r="278" spans="3:25" s="398" customFormat="1">
      <c r="C278" s="553"/>
      <c r="D278" s="553"/>
      <c r="E278" s="553"/>
      <c r="F278" s="553"/>
      <c r="G278" s="553"/>
      <c r="H278" s="553"/>
      <c r="I278" s="553"/>
      <c r="K278" s="939"/>
      <c r="L278" s="363"/>
      <c r="M278" s="553"/>
      <c r="N278" s="553"/>
      <c r="O278" s="364"/>
      <c r="P278" s="553"/>
      <c r="Q278" s="553"/>
      <c r="R278" s="553"/>
      <c r="S278" s="553"/>
      <c r="T278" s="553"/>
      <c r="U278" s="553"/>
      <c r="V278" s="553"/>
      <c r="W278" s="553"/>
      <c r="X278" s="553"/>
      <c r="Y278" s="553"/>
    </row>
    <row r="279" spans="3:25" s="398" customFormat="1">
      <c r="C279" s="553"/>
      <c r="D279" s="553"/>
      <c r="E279" s="553"/>
      <c r="F279" s="553"/>
      <c r="G279" s="553"/>
      <c r="H279" s="553"/>
      <c r="I279" s="553"/>
      <c r="K279" s="939"/>
      <c r="L279" s="363"/>
      <c r="M279" s="553"/>
      <c r="N279" s="553"/>
      <c r="O279" s="364"/>
      <c r="P279" s="553"/>
      <c r="Q279" s="553"/>
      <c r="R279" s="553"/>
      <c r="S279" s="553"/>
      <c r="T279" s="553"/>
      <c r="U279" s="553"/>
      <c r="V279" s="553"/>
      <c r="W279" s="553"/>
      <c r="X279" s="553"/>
      <c r="Y279" s="553"/>
    </row>
    <row r="280" spans="3:25" s="398" customFormat="1">
      <c r="C280" s="553"/>
      <c r="D280" s="553"/>
      <c r="E280" s="553"/>
      <c r="F280" s="553"/>
      <c r="G280" s="553"/>
      <c r="H280" s="553"/>
      <c r="I280" s="553"/>
      <c r="K280" s="939"/>
      <c r="L280" s="363"/>
      <c r="M280" s="553"/>
      <c r="N280" s="553"/>
      <c r="O280" s="364"/>
      <c r="P280" s="553"/>
      <c r="Q280" s="553"/>
      <c r="R280" s="553"/>
      <c r="S280" s="553"/>
      <c r="T280" s="553"/>
      <c r="U280" s="553"/>
      <c r="V280" s="553"/>
      <c r="W280" s="553"/>
      <c r="X280" s="553"/>
      <c r="Y280" s="553"/>
    </row>
    <row r="281" spans="3:25" s="398" customFormat="1">
      <c r="C281" s="553"/>
      <c r="D281" s="553"/>
      <c r="E281" s="553"/>
      <c r="F281" s="553"/>
      <c r="G281" s="553"/>
      <c r="H281" s="553"/>
      <c r="I281" s="553"/>
      <c r="K281" s="939"/>
      <c r="L281" s="363"/>
      <c r="M281" s="553"/>
      <c r="N281" s="553"/>
      <c r="O281" s="364"/>
      <c r="P281" s="553"/>
      <c r="Q281" s="553"/>
      <c r="R281" s="553"/>
      <c r="S281" s="553"/>
      <c r="T281" s="553"/>
      <c r="U281" s="553"/>
      <c r="V281" s="553"/>
      <c r="W281" s="553"/>
      <c r="X281" s="553"/>
      <c r="Y281" s="553"/>
    </row>
    <row r="282" spans="3:25" s="398" customFormat="1">
      <c r="C282" s="553"/>
      <c r="D282" s="553"/>
      <c r="E282" s="553"/>
      <c r="F282" s="553"/>
      <c r="G282" s="553"/>
      <c r="H282" s="553"/>
      <c r="I282" s="553"/>
      <c r="K282" s="939"/>
      <c r="L282" s="363"/>
      <c r="M282" s="553"/>
      <c r="N282" s="553"/>
      <c r="O282" s="364"/>
      <c r="P282" s="553"/>
      <c r="Q282" s="553"/>
      <c r="R282" s="553"/>
      <c r="S282" s="553"/>
      <c r="T282" s="553"/>
      <c r="U282" s="553"/>
      <c r="V282" s="553"/>
      <c r="W282" s="553"/>
      <c r="X282" s="553"/>
      <c r="Y282" s="553"/>
    </row>
    <row r="283" spans="3:25" s="398" customFormat="1">
      <c r="C283" s="553"/>
      <c r="D283" s="553"/>
      <c r="E283" s="553"/>
      <c r="F283" s="553"/>
      <c r="G283" s="553"/>
      <c r="H283" s="553"/>
      <c r="I283" s="553"/>
      <c r="K283" s="939"/>
      <c r="L283" s="363"/>
      <c r="M283" s="553"/>
      <c r="N283" s="553"/>
      <c r="O283" s="364"/>
      <c r="P283" s="553"/>
      <c r="Q283" s="553"/>
      <c r="R283" s="553"/>
      <c r="S283" s="553"/>
      <c r="T283" s="553"/>
      <c r="U283" s="553"/>
      <c r="V283" s="553"/>
      <c r="W283" s="553"/>
      <c r="X283" s="553"/>
      <c r="Y283" s="553"/>
    </row>
    <row r="284" spans="3:25" s="398" customFormat="1">
      <c r="C284" s="553"/>
      <c r="D284" s="553"/>
      <c r="E284" s="553"/>
      <c r="F284" s="553"/>
      <c r="G284" s="553"/>
      <c r="H284" s="553"/>
      <c r="I284" s="553"/>
      <c r="K284" s="939"/>
      <c r="L284" s="363"/>
      <c r="M284" s="553"/>
      <c r="N284" s="553"/>
      <c r="O284" s="364"/>
      <c r="P284" s="553"/>
      <c r="Q284" s="553"/>
      <c r="R284" s="553"/>
      <c r="S284" s="553"/>
      <c r="T284" s="553"/>
      <c r="U284" s="553"/>
      <c r="V284" s="553"/>
      <c r="W284" s="553"/>
      <c r="X284" s="553"/>
      <c r="Y284" s="553"/>
    </row>
    <row r="285" spans="3:25" s="398" customFormat="1">
      <c r="C285" s="553"/>
      <c r="D285" s="553"/>
      <c r="E285" s="553"/>
      <c r="F285" s="553"/>
      <c r="G285" s="553"/>
      <c r="H285" s="553"/>
      <c r="I285" s="553"/>
      <c r="K285" s="939"/>
      <c r="L285" s="363"/>
      <c r="M285" s="553"/>
      <c r="N285" s="553"/>
      <c r="O285" s="364"/>
      <c r="P285" s="553"/>
      <c r="Q285" s="553"/>
      <c r="R285" s="553"/>
      <c r="S285" s="553"/>
      <c r="T285" s="553"/>
      <c r="U285" s="553"/>
      <c r="V285" s="553"/>
      <c r="W285" s="553"/>
      <c r="X285" s="553"/>
      <c r="Y285" s="553"/>
    </row>
    <row r="286" spans="3:25" s="398" customFormat="1">
      <c r="C286" s="553"/>
      <c r="D286" s="553"/>
      <c r="E286" s="553"/>
      <c r="F286" s="553"/>
      <c r="G286" s="553"/>
      <c r="H286" s="553"/>
      <c r="I286" s="553"/>
      <c r="K286" s="939"/>
      <c r="L286" s="363"/>
      <c r="M286" s="553"/>
      <c r="N286" s="553"/>
      <c r="O286" s="364"/>
      <c r="P286" s="553"/>
      <c r="Q286" s="553"/>
      <c r="R286" s="553"/>
      <c r="S286" s="553"/>
      <c r="T286" s="553"/>
      <c r="U286" s="553"/>
      <c r="V286" s="553"/>
      <c r="W286" s="553"/>
      <c r="X286" s="553"/>
      <c r="Y286" s="553"/>
    </row>
    <row r="287" spans="3:25" s="398" customFormat="1">
      <c r="C287" s="553"/>
      <c r="D287" s="553"/>
      <c r="E287" s="553"/>
      <c r="F287" s="553"/>
      <c r="G287" s="553"/>
      <c r="H287" s="553"/>
      <c r="I287" s="553"/>
      <c r="K287" s="939"/>
      <c r="L287" s="363"/>
      <c r="M287" s="553"/>
      <c r="N287" s="553"/>
      <c r="O287" s="364"/>
      <c r="P287" s="553"/>
      <c r="Q287" s="553"/>
      <c r="R287" s="553"/>
      <c r="S287" s="553"/>
      <c r="T287" s="553"/>
      <c r="U287" s="553"/>
      <c r="V287" s="553"/>
      <c r="W287" s="553"/>
      <c r="X287" s="553"/>
      <c r="Y287" s="553"/>
    </row>
    <row r="288" spans="3:25" s="398" customFormat="1">
      <c r="C288" s="553"/>
      <c r="D288" s="553"/>
      <c r="E288" s="553"/>
      <c r="F288" s="553"/>
      <c r="G288" s="553"/>
      <c r="H288" s="553"/>
      <c r="I288" s="553"/>
      <c r="K288" s="939"/>
      <c r="L288" s="363"/>
      <c r="M288" s="553"/>
      <c r="N288" s="553"/>
      <c r="O288" s="364"/>
      <c r="P288" s="553"/>
      <c r="Q288" s="553"/>
      <c r="R288" s="553"/>
      <c r="S288" s="553"/>
      <c r="T288" s="553"/>
      <c r="U288" s="553"/>
      <c r="V288" s="553"/>
      <c r="W288" s="553"/>
      <c r="X288" s="553"/>
      <c r="Y288" s="553"/>
    </row>
    <row r="289" spans="3:25" s="398" customFormat="1">
      <c r="C289" s="553"/>
      <c r="D289" s="553"/>
      <c r="E289" s="553"/>
      <c r="F289" s="553"/>
      <c r="G289" s="553"/>
      <c r="H289" s="553"/>
      <c r="I289" s="553"/>
      <c r="K289" s="939"/>
      <c r="L289" s="363"/>
      <c r="M289" s="553"/>
      <c r="N289" s="553"/>
      <c r="O289" s="364"/>
      <c r="P289" s="553"/>
      <c r="Q289" s="553"/>
      <c r="R289" s="553"/>
      <c r="S289" s="553"/>
      <c r="T289" s="553"/>
      <c r="U289" s="553"/>
      <c r="V289" s="553"/>
      <c r="W289" s="553"/>
      <c r="X289" s="553"/>
      <c r="Y289" s="553"/>
    </row>
    <row r="290" spans="3:25" s="398" customFormat="1">
      <c r="C290" s="553"/>
      <c r="D290" s="553"/>
      <c r="E290" s="553"/>
      <c r="F290" s="553"/>
      <c r="G290" s="553"/>
      <c r="H290" s="553"/>
      <c r="I290" s="553"/>
      <c r="K290" s="939"/>
      <c r="L290" s="363"/>
      <c r="M290" s="553"/>
      <c r="N290" s="553"/>
      <c r="O290" s="364"/>
      <c r="P290" s="553"/>
      <c r="Q290" s="553"/>
      <c r="R290" s="553"/>
      <c r="S290" s="553"/>
      <c r="T290" s="553"/>
      <c r="U290" s="553"/>
      <c r="V290" s="553"/>
      <c r="W290" s="553"/>
      <c r="X290" s="553"/>
      <c r="Y290" s="553"/>
    </row>
    <row r="291" spans="3:25" s="398" customFormat="1">
      <c r="C291" s="553"/>
      <c r="D291" s="553"/>
      <c r="E291" s="553"/>
      <c r="F291" s="553"/>
      <c r="G291" s="553"/>
      <c r="H291" s="553"/>
      <c r="I291" s="553"/>
      <c r="K291" s="939"/>
      <c r="L291" s="363"/>
      <c r="M291" s="553"/>
      <c r="N291" s="553"/>
      <c r="O291" s="364"/>
      <c r="P291" s="553"/>
      <c r="Q291" s="553"/>
      <c r="R291" s="553"/>
      <c r="S291" s="553"/>
      <c r="T291" s="553"/>
      <c r="U291" s="553"/>
      <c r="V291" s="553"/>
      <c r="W291" s="553"/>
      <c r="X291" s="553"/>
      <c r="Y291" s="553"/>
    </row>
    <row r="292" spans="3:25" s="398" customFormat="1">
      <c r="C292" s="553"/>
      <c r="D292" s="553"/>
      <c r="E292" s="553"/>
      <c r="F292" s="553"/>
      <c r="G292" s="553"/>
      <c r="H292" s="553"/>
      <c r="I292" s="553"/>
      <c r="K292" s="939"/>
      <c r="L292" s="363"/>
      <c r="M292" s="553"/>
      <c r="N292" s="553"/>
      <c r="O292" s="364"/>
      <c r="P292" s="553"/>
      <c r="Q292" s="553"/>
      <c r="R292" s="553"/>
      <c r="S292" s="553"/>
      <c r="T292" s="553"/>
      <c r="U292" s="553"/>
      <c r="V292" s="553"/>
      <c r="W292" s="553"/>
      <c r="X292" s="553"/>
      <c r="Y292" s="553"/>
    </row>
    <row r="293" spans="3:25" s="398" customFormat="1">
      <c r="C293" s="553"/>
      <c r="D293" s="553"/>
      <c r="E293" s="553"/>
      <c r="F293" s="553"/>
      <c r="G293" s="553"/>
      <c r="H293" s="553"/>
      <c r="I293" s="553"/>
      <c r="K293" s="939"/>
      <c r="L293" s="363"/>
      <c r="M293" s="553"/>
      <c r="N293" s="553"/>
      <c r="O293" s="364"/>
      <c r="P293" s="553"/>
      <c r="Q293" s="553"/>
      <c r="R293" s="553"/>
      <c r="S293" s="553"/>
      <c r="T293" s="553"/>
      <c r="U293" s="553"/>
      <c r="V293" s="553"/>
      <c r="W293" s="553"/>
      <c r="X293" s="553"/>
      <c r="Y293" s="553"/>
    </row>
    <row r="294" spans="3:25" s="398" customFormat="1">
      <c r="C294" s="553"/>
      <c r="D294" s="553"/>
      <c r="E294" s="553"/>
      <c r="F294" s="553"/>
      <c r="G294" s="553"/>
      <c r="H294" s="553"/>
      <c r="I294" s="553"/>
      <c r="K294" s="939"/>
      <c r="L294" s="363"/>
      <c r="M294" s="553"/>
      <c r="N294" s="553"/>
      <c r="O294" s="364"/>
      <c r="P294" s="553"/>
      <c r="Q294" s="553"/>
      <c r="R294" s="553"/>
      <c r="S294" s="553"/>
      <c r="T294" s="553"/>
      <c r="U294" s="553"/>
      <c r="V294" s="553"/>
      <c r="W294" s="553"/>
      <c r="X294" s="553"/>
      <c r="Y294" s="553"/>
    </row>
    <row r="295" spans="3:25" s="398" customFormat="1">
      <c r="C295" s="553"/>
      <c r="D295" s="553"/>
      <c r="E295" s="553"/>
      <c r="F295" s="553"/>
      <c r="G295" s="553"/>
      <c r="H295" s="553"/>
      <c r="I295" s="553"/>
      <c r="K295" s="939"/>
      <c r="L295" s="363"/>
      <c r="M295" s="553"/>
      <c r="N295" s="553"/>
      <c r="O295" s="364"/>
      <c r="P295" s="553"/>
      <c r="Q295" s="553"/>
      <c r="R295" s="553"/>
      <c r="S295" s="553"/>
      <c r="T295" s="553"/>
      <c r="U295" s="553"/>
      <c r="V295" s="553"/>
      <c r="W295" s="553"/>
      <c r="X295" s="553"/>
      <c r="Y295" s="553"/>
    </row>
    <row r="296" spans="3:25" s="398" customFormat="1">
      <c r="C296" s="553"/>
      <c r="D296" s="553"/>
      <c r="E296" s="553"/>
      <c r="F296" s="553"/>
      <c r="G296" s="553"/>
      <c r="H296" s="553"/>
      <c r="I296" s="553"/>
      <c r="K296" s="939"/>
      <c r="L296" s="363"/>
      <c r="M296" s="553"/>
      <c r="N296" s="553"/>
      <c r="O296" s="364"/>
      <c r="P296" s="553"/>
      <c r="Q296" s="553"/>
      <c r="R296" s="553"/>
      <c r="S296" s="553"/>
      <c r="T296" s="553"/>
      <c r="U296" s="553"/>
      <c r="V296" s="553"/>
      <c r="W296" s="553"/>
      <c r="X296" s="553"/>
      <c r="Y296" s="553"/>
    </row>
    <row r="297" spans="3:25" s="398" customFormat="1">
      <c r="C297" s="553"/>
      <c r="D297" s="553"/>
      <c r="E297" s="553"/>
      <c r="F297" s="553"/>
      <c r="G297" s="553"/>
      <c r="H297" s="553"/>
      <c r="I297" s="553"/>
      <c r="K297" s="939"/>
      <c r="L297" s="363"/>
      <c r="M297" s="553"/>
      <c r="N297" s="553"/>
      <c r="O297" s="364"/>
      <c r="P297" s="553"/>
      <c r="Q297" s="553"/>
      <c r="R297" s="553"/>
      <c r="S297" s="553"/>
      <c r="T297" s="553"/>
      <c r="U297" s="553"/>
      <c r="V297" s="553"/>
      <c r="W297" s="553"/>
      <c r="X297" s="553"/>
      <c r="Y297" s="553"/>
    </row>
    <row r="298" spans="3:25" s="398" customFormat="1">
      <c r="C298" s="553"/>
      <c r="D298" s="553"/>
      <c r="E298" s="553"/>
      <c r="F298" s="553"/>
      <c r="G298" s="553"/>
      <c r="H298" s="553"/>
      <c r="I298" s="553"/>
      <c r="K298" s="939"/>
      <c r="L298" s="363"/>
      <c r="M298" s="553"/>
      <c r="N298" s="553"/>
      <c r="O298" s="364"/>
      <c r="P298" s="553"/>
      <c r="Q298" s="553"/>
      <c r="R298" s="553"/>
      <c r="S298" s="553"/>
      <c r="T298" s="553"/>
      <c r="U298" s="553"/>
      <c r="V298" s="553"/>
      <c r="W298" s="553"/>
      <c r="X298" s="553"/>
      <c r="Y298" s="553"/>
    </row>
    <row r="299" spans="3:25" s="398" customFormat="1">
      <c r="C299" s="553"/>
      <c r="D299" s="553"/>
      <c r="E299" s="553"/>
      <c r="F299" s="553"/>
      <c r="G299" s="553"/>
      <c r="H299" s="553"/>
      <c r="I299" s="553"/>
      <c r="K299" s="939"/>
      <c r="L299" s="363"/>
      <c r="M299" s="553"/>
      <c r="N299" s="553"/>
      <c r="O299" s="364"/>
      <c r="P299" s="553"/>
      <c r="Q299" s="553"/>
      <c r="R299" s="553"/>
      <c r="S299" s="553"/>
      <c r="T299" s="553"/>
      <c r="U299" s="553"/>
      <c r="V299" s="553"/>
      <c r="W299" s="553"/>
      <c r="X299" s="553"/>
      <c r="Y299" s="553"/>
    </row>
    <row r="300" spans="3:25" s="398" customFormat="1">
      <c r="C300" s="553"/>
      <c r="D300" s="553"/>
      <c r="E300" s="553"/>
      <c r="F300" s="553"/>
      <c r="G300" s="553"/>
      <c r="H300" s="553"/>
      <c r="I300" s="553"/>
      <c r="K300" s="939"/>
      <c r="L300" s="363"/>
      <c r="M300" s="553"/>
      <c r="N300" s="553"/>
      <c r="O300" s="364"/>
      <c r="P300" s="553"/>
      <c r="Q300" s="553"/>
      <c r="R300" s="553"/>
      <c r="S300" s="553"/>
      <c r="T300" s="553"/>
      <c r="U300" s="553"/>
      <c r="V300" s="553"/>
      <c r="W300" s="553"/>
      <c r="X300" s="553"/>
      <c r="Y300" s="553"/>
    </row>
    <row r="301" spans="3:25" s="398" customFormat="1">
      <c r="C301" s="553"/>
      <c r="D301" s="553"/>
      <c r="E301" s="553"/>
      <c r="F301" s="553"/>
      <c r="G301" s="553"/>
      <c r="H301" s="553"/>
      <c r="I301" s="553"/>
      <c r="K301" s="939"/>
      <c r="L301" s="363"/>
      <c r="M301" s="553"/>
      <c r="N301" s="553"/>
      <c r="O301" s="364"/>
      <c r="P301" s="553"/>
      <c r="Q301" s="553"/>
      <c r="R301" s="553"/>
      <c r="S301" s="553"/>
      <c r="T301" s="553"/>
      <c r="U301" s="553"/>
      <c r="V301" s="553"/>
      <c r="W301" s="553"/>
      <c r="X301" s="553"/>
      <c r="Y301" s="553"/>
    </row>
    <row r="302" spans="3:25" s="398" customFormat="1">
      <c r="C302" s="553"/>
      <c r="D302" s="553"/>
      <c r="E302" s="553"/>
      <c r="F302" s="553"/>
      <c r="G302" s="553"/>
      <c r="H302" s="553"/>
      <c r="I302" s="553"/>
      <c r="K302" s="939"/>
      <c r="L302" s="363"/>
      <c r="M302" s="553"/>
      <c r="N302" s="553"/>
      <c r="O302" s="364"/>
      <c r="P302" s="553"/>
      <c r="Q302" s="553"/>
      <c r="R302" s="553"/>
      <c r="S302" s="553"/>
      <c r="T302" s="553"/>
      <c r="U302" s="553"/>
      <c r="V302" s="553"/>
      <c r="W302" s="553"/>
      <c r="X302" s="553"/>
      <c r="Y302" s="553"/>
    </row>
    <row r="303" spans="3:25" s="398" customFormat="1">
      <c r="C303" s="553"/>
      <c r="D303" s="553"/>
      <c r="E303" s="553"/>
      <c r="F303" s="553"/>
      <c r="G303" s="553"/>
      <c r="H303" s="553"/>
      <c r="I303" s="553"/>
      <c r="K303" s="939"/>
      <c r="L303" s="363"/>
      <c r="M303" s="553"/>
      <c r="N303" s="553"/>
      <c r="O303" s="364"/>
      <c r="P303" s="553"/>
      <c r="Q303" s="553"/>
      <c r="R303" s="553"/>
      <c r="S303" s="553"/>
      <c r="T303" s="553"/>
      <c r="U303" s="553"/>
      <c r="V303" s="553"/>
      <c r="W303" s="553"/>
      <c r="X303" s="553"/>
      <c r="Y303" s="553"/>
    </row>
    <row r="304" spans="3:25" s="398" customFormat="1">
      <c r="C304" s="553"/>
      <c r="D304" s="553"/>
      <c r="E304" s="553"/>
      <c r="F304" s="553"/>
      <c r="G304" s="553"/>
      <c r="H304" s="553"/>
      <c r="I304" s="553"/>
      <c r="K304" s="939"/>
      <c r="L304" s="363"/>
      <c r="M304" s="553"/>
      <c r="N304" s="553"/>
      <c r="O304" s="364"/>
      <c r="P304" s="553"/>
      <c r="Q304" s="553"/>
      <c r="R304" s="553"/>
      <c r="S304" s="553"/>
      <c r="T304" s="553"/>
      <c r="U304" s="553"/>
      <c r="V304" s="553"/>
      <c r="W304" s="553"/>
      <c r="X304" s="553"/>
      <c r="Y304" s="553"/>
    </row>
    <row r="305" spans="3:25" s="398" customFormat="1">
      <c r="C305" s="553"/>
      <c r="D305" s="553"/>
      <c r="E305" s="553"/>
      <c r="F305" s="553"/>
      <c r="G305" s="553"/>
      <c r="H305" s="553"/>
      <c r="I305" s="553"/>
      <c r="K305" s="939"/>
      <c r="L305" s="363"/>
      <c r="M305" s="553"/>
      <c r="N305" s="553"/>
      <c r="O305" s="364"/>
      <c r="P305" s="553"/>
      <c r="Q305" s="553"/>
      <c r="R305" s="553"/>
      <c r="S305" s="553"/>
      <c r="T305" s="553"/>
      <c r="U305" s="553"/>
      <c r="V305" s="553"/>
      <c r="W305" s="553"/>
      <c r="X305" s="553"/>
      <c r="Y305" s="553"/>
    </row>
    <row r="306" spans="3:25" s="398" customFormat="1">
      <c r="C306" s="553"/>
      <c r="D306" s="553"/>
      <c r="E306" s="553"/>
      <c r="F306" s="553"/>
      <c r="G306" s="553"/>
      <c r="H306" s="553"/>
      <c r="I306" s="553"/>
      <c r="K306" s="939"/>
      <c r="L306" s="363"/>
      <c r="M306" s="553"/>
      <c r="N306" s="553"/>
      <c r="O306" s="364"/>
      <c r="P306" s="553"/>
      <c r="Q306" s="553"/>
      <c r="R306" s="553"/>
      <c r="S306" s="553"/>
      <c r="T306" s="553"/>
      <c r="U306" s="553"/>
      <c r="V306" s="553"/>
      <c r="W306" s="553"/>
      <c r="X306" s="553"/>
      <c r="Y306" s="553"/>
    </row>
    <row r="307" spans="3:25" s="398" customFormat="1">
      <c r="C307" s="553"/>
      <c r="D307" s="553"/>
      <c r="E307" s="553"/>
      <c r="F307" s="553"/>
      <c r="G307" s="553"/>
      <c r="H307" s="553"/>
      <c r="I307" s="553"/>
      <c r="K307" s="939"/>
      <c r="L307" s="363"/>
      <c r="M307" s="553"/>
      <c r="N307" s="553"/>
      <c r="O307" s="364"/>
      <c r="P307" s="553"/>
      <c r="Q307" s="553"/>
      <c r="R307" s="553"/>
      <c r="S307" s="553"/>
      <c r="T307" s="553"/>
      <c r="U307" s="553"/>
      <c r="V307" s="553"/>
      <c r="W307" s="553"/>
      <c r="X307" s="553"/>
      <c r="Y307" s="553"/>
    </row>
    <row r="308" spans="3:25" s="398" customFormat="1">
      <c r="C308" s="553"/>
      <c r="D308" s="553"/>
      <c r="E308" s="553"/>
      <c r="F308" s="553"/>
      <c r="G308" s="553"/>
      <c r="H308" s="553"/>
      <c r="I308" s="553"/>
      <c r="K308" s="939"/>
      <c r="L308" s="363"/>
      <c r="M308" s="553"/>
      <c r="N308" s="553"/>
      <c r="O308" s="364"/>
      <c r="P308" s="553"/>
      <c r="Q308" s="553"/>
      <c r="R308" s="553"/>
      <c r="S308" s="553"/>
      <c r="T308" s="553"/>
      <c r="U308" s="553"/>
      <c r="V308" s="553"/>
      <c r="W308" s="553"/>
      <c r="X308" s="553"/>
      <c r="Y308" s="553"/>
    </row>
    <row r="309" spans="3:25" s="398" customFormat="1">
      <c r="C309" s="553"/>
      <c r="D309" s="553"/>
      <c r="E309" s="553"/>
      <c r="F309" s="553"/>
      <c r="G309" s="553"/>
      <c r="H309" s="553"/>
      <c r="I309" s="553"/>
      <c r="K309" s="939"/>
      <c r="L309" s="363"/>
      <c r="M309" s="553"/>
      <c r="N309" s="553"/>
      <c r="O309" s="364"/>
      <c r="P309" s="553"/>
      <c r="Q309" s="553"/>
      <c r="R309" s="553"/>
      <c r="S309" s="553"/>
      <c r="T309" s="553"/>
      <c r="U309" s="553"/>
      <c r="V309" s="553"/>
      <c r="W309" s="553"/>
      <c r="X309" s="553"/>
      <c r="Y309" s="553"/>
    </row>
    <row r="310" spans="3:25" s="398" customFormat="1">
      <c r="C310" s="553"/>
      <c r="D310" s="553"/>
      <c r="E310" s="553"/>
      <c r="F310" s="553"/>
      <c r="G310" s="553"/>
      <c r="H310" s="553"/>
      <c r="I310" s="553"/>
      <c r="K310" s="939"/>
      <c r="L310" s="363"/>
      <c r="M310" s="553"/>
      <c r="N310" s="553"/>
      <c r="O310" s="364"/>
      <c r="P310" s="553"/>
      <c r="Q310" s="553"/>
      <c r="R310" s="553"/>
      <c r="S310" s="553"/>
      <c r="T310" s="553"/>
      <c r="U310" s="553"/>
      <c r="V310" s="553"/>
      <c r="W310" s="553"/>
      <c r="X310" s="553"/>
      <c r="Y310" s="553"/>
    </row>
    <row r="311" spans="3:25" s="398" customFormat="1">
      <c r="C311" s="553"/>
      <c r="D311" s="553"/>
      <c r="E311" s="553"/>
      <c r="F311" s="553"/>
      <c r="G311" s="553"/>
      <c r="H311" s="553"/>
      <c r="I311" s="553"/>
      <c r="K311" s="939"/>
      <c r="L311" s="363"/>
      <c r="M311" s="553"/>
      <c r="N311" s="553"/>
      <c r="O311" s="364"/>
      <c r="P311" s="553"/>
      <c r="Q311" s="553"/>
      <c r="R311" s="553"/>
      <c r="S311" s="553"/>
      <c r="T311" s="553"/>
      <c r="U311" s="553"/>
      <c r="V311" s="553"/>
      <c r="W311" s="553"/>
      <c r="X311" s="553"/>
      <c r="Y311" s="553"/>
    </row>
    <row r="312" spans="3:25" s="398" customFormat="1">
      <c r="C312" s="553"/>
      <c r="D312" s="553"/>
      <c r="E312" s="553"/>
      <c r="F312" s="553"/>
      <c r="G312" s="553"/>
      <c r="H312" s="553"/>
      <c r="I312" s="553"/>
      <c r="K312" s="939"/>
      <c r="L312" s="363"/>
      <c r="M312" s="553"/>
      <c r="N312" s="553"/>
      <c r="O312" s="364"/>
      <c r="P312" s="553"/>
      <c r="Q312" s="553"/>
      <c r="R312" s="553"/>
      <c r="S312" s="553"/>
      <c r="T312" s="553"/>
      <c r="U312" s="553"/>
      <c r="V312" s="553"/>
      <c r="W312" s="553"/>
      <c r="X312" s="553"/>
      <c r="Y312" s="553"/>
    </row>
    <row r="313" spans="3:25" s="398" customFormat="1">
      <c r="C313" s="553"/>
      <c r="D313" s="553"/>
      <c r="E313" s="553"/>
      <c r="F313" s="553"/>
      <c r="G313" s="553"/>
      <c r="H313" s="553"/>
      <c r="I313" s="553"/>
      <c r="K313" s="939"/>
      <c r="L313" s="363"/>
      <c r="M313" s="553"/>
      <c r="N313" s="553"/>
      <c r="O313" s="364"/>
      <c r="P313" s="553"/>
      <c r="Q313" s="553"/>
      <c r="R313" s="553"/>
      <c r="S313" s="553"/>
      <c r="T313" s="553"/>
      <c r="U313" s="553"/>
      <c r="V313" s="553"/>
      <c r="W313" s="553"/>
      <c r="X313" s="553"/>
      <c r="Y313" s="553"/>
    </row>
    <row r="314" spans="3:25" s="398" customFormat="1">
      <c r="C314" s="553"/>
      <c r="D314" s="553"/>
      <c r="E314" s="553"/>
      <c r="F314" s="553"/>
      <c r="G314" s="553"/>
      <c r="H314" s="553"/>
      <c r="I314" s="553"/>
      <c r="K314" s="939"/>
      <c r="L314" s="363"/>
      <c r="M314" s="553"/>
      <c r="N314" s="553"/>
      <c r="O314" s="364"/>
      <c r="P314" s="553"/>
      <c r="Q314" s="553"/>
      <c r="R314" s="553"/>
      <c r="S314" s="553"/>
      <c r="T314" s="553"/>
      <c r="U314" s="553"/>
      <c r="V314" s="553"/>
      <c r="W314" s="553"/>
      <c r="X314" s="553"/>
      <c r="Y314" s="553"/>
    </row>
    <row r="315" spans="3:25" s="398" customFormat="1">
      <c r="C315" s="553"/>
      <c r="D315" s="553"/>
      <c r="E315" s="553"/>
      <c r="F315" s="553"/>
      <c r="G315" s="553"/>
      <c r="H315" s="553"/>
      <c r="I315" s="553"/>
      <c r="K315" s="939"/>
      <c r="L315" s="363"/>
      <c r="M315" s="553"/>
      <c r="N315" s="553"/>
      <c r="O315" s="364"/>
      <c r="P315" s="553"/>
      <c r="Q315" s="553"/>
      <c r="R315" s="553"/>
      <c r="S315" s="553"/>
      <c r="T315" s="553"/>
      <c r="U315" s="553"/>
      <c r="V315" s="553"/>
      <c r="W315" s="553"/>
      <c r="X315" s="553"/>
      <c r="Y315" s="553"/>
    </row>
    <row r="316" spans="3:25" s="398" customFormat="1">
      <c r="C316" s="553"/>
      <c r="D316" s="553"/>
      <c r="E316" s="553"/>
      <c r="F316" s="553"/>
      <c r="G316" s="553"/>
      <c r="H316" s="553"/>
      <c r="I316" s="553"/>
      <c r="K316" s="939"/>
      <c r="L316" s="363"/>
      <c r="M316" s="553"/>
      <c r="N316" s="553"/>
      <c r="O316" s="364"/>
      <c r="P316" s="553"/>
      <c r="Q316" s="553"/>
      <c r="R316" s="553"/>
      <c r="S316" s="553"/>
      <c r="T316" s="553"/>
      <c r="U316" s="553"/>
      <c r="V316" s="553"/>
      <c r="W316" s="553"/>
      <c r="X316" s="553"/>
      <c r="Y316" s="553"/>
    </row>
    <row r="317" spans="3:25" s="398" customFormat="1">
      <c r="C317" s="553"/>
      <c r="D317" s="553"/>
      <c r="E317" s="553"/>
      <c r="F317" s="553"/>
      <c r="G317" s="553"/>
      <c r="H317" s="553"/>
      <c r="I317" s="553"/>
      <c r="K317" s="939"/>
      <c r="L317" s="363"/>
      <c r="M317" s="553"/>
      <c r="N317" s="553"/>
      <c r="O317" s="364"/>
      <c r="P317" s="553"/>
      <c r="Q317" s="553"/>
      <c r="R317" s="553"/>
      <c r="S317" s="553"/>
      <c r="T317" s="553"/>
      <c r="U317" s="553"/>
      <c r="V317" s="553"/>
      <c r="W317" s="553"/>
      <c r="X317" s="553"/>
      <c r="Y317" s="553"/>
    </row>
    <row r="318" spans="3:25" s="398" customFormat="1">
      <c r="C318" s="553"/>
      <c r="D318" s="553"/>
      <c r="E318" s="553"/>
      <c r="F318" s="553"/>
      <c r="G318" s="553"/>
      <c r="H318" s="553"/>
      <c r="I318" s="553"/>
      <c r="K318" s="939"/>
      <c r="L318" s="363"/>
      <c r="M318" s="553"/>
      <c r="N318" s="553"/>
      <c r="O318" s="364"/>
      <c r="P318" s="553"/>
      <c r="Q318" s="553"/>
      <c r="R318" s="553"/>
      <c r="S318" s="553"/>
      <c r="T318" s="553"/>
      <c r="U318" s="553"/>
      <c r="V318" s="553"/>
      <c r="W318" s="553"/>
      <c r="X318" s="553"/>
      <c r="Y318" s="553"/>
    </row>
    <row r="319" spans="3:25" s="398" customFormat="1">
      <c r="C319" s="553"/>
      <c r="D319" s="553"/>
      <c r="E319" s="553"/>
      <c r="F319" s="553"/>
      <c r="G319" s="553"/>
      <c r="H319" s="553"/>
      <c r="I319" s="553"/>
      <c r="K319" s="939"/>
      <c r="L319" s="363"/>
      <c r="M319" s="553"/>
      <c r="N319" s="553"/>
      <c r="O319" s="364"/>
      <c r="P319" s="553"/>
      <c r="Q319" s="553"/>
      <c r="R319" s="553"/>
      <c r="S319" s="553"/>
      <c r="T319" s="553"/>
      <c r="U319" s="553"/>
      <c r="V319" s="553"/>
      <c r="W319" s="553"/>
      <c r="X319" s="553"/>
      <c r="Y319" s="553"/>
    </row>
    <row r="320" spans="3:25" s="398" customFormat="1">
      <c r="C320" s="553"/>
      <c r="D320" s="553"/>
      <c r="E320" s="553"/>
      <c r="F320" s="553"/>
      <c r="G320" s="553"/>
      <c r="H320" s="553"/>
      <c r="I320" s="553"/>
      <c r="K320" s="939"/>
      <c r="L320" s="363"/>
      <c r="M320" s="553"/>
      <c r="N320" s="553"/>
      <c r="O320" s="364"/>
      <c r="P320" s="553"/>
      <c r="Q320" s="553"/>
      <c r="R320" s="553"/>
      <c r="S320" s="553"/>
      <c r="T320" s="553"/>
      <c r="U320" s="553"/>
      <c r="V320" s="553"/>
      <c r="W320" s="553"/>
      <c r="X320" s="553"/>
      <c r="Y320" s="553"/>
    </row>
    <row r="321" spans="3:25" s="398" customFormat="1">
      <c r="C321" s="553"/>
      <c r="D321" s="553"/>
      <c r="E321" s="553"/>
      <c r="F321" s="553"/>
      <c r="G321" s="553"/>
      <c r="H321" s="553"/>
      <c r="I321" s="553"/>
      <c r="K321" s="939"/>
      <c r="L321" s="363"/>
      <c r="M321" s="553"/>
      <c r="N321" s="553"/>
      <c r="O321" s="364"/>
      <c r="P321" s="553"/>
      <c r="Q321" s="553"/>
      <c r="R321" s="553"/>
      <c r="S321" s="553"/>
      <c r="T321" s="553"/>
      <c r="U321" s="553"/>
      <c r="V321" s="553"/>
      <c r="W321" s="553"/>
      <c r="X321" s="553"/>
      <c r="Y321" s="553"/>
    </row>
    <row r="322" spans="3:25" s="398" customFormat="1">
      <c r="C322" s="553"/>
      <c r="D322" s="553"/>
      <c r="E322" s="553"/>
      <c r="F322" s="553"/>
      <c r="G322" s="553"/>
      <c r="H322" s="553"/>
      <c r="I322" s="553"/>
      <c r="K322" s="939"/>
      <c r="L322" s="363"/>
      <c r="M322" s="553"/>
      <c r="N322" s="553"/>
      <c r="O322" s="364"/>
      <c r="P322" s="553"/>
      <c r="Q322" s="553"/>
      <c r="R322" s="553"/>
      <c r="S322" s="553"/>
      <c r="T322" s="553"/>
      <c r="U322" s="553"/>
      <c r="V322" s="553"/>
      <c r="W322" s="553"/>
      <c r="X322" s="553"/>
      <c r="Y322" s="553"/>
    </row>
    <row r="323" spans="3:25" s="398" customFormat="1">
      <c r="C323" s="553"/>
      <c r="D323" s="553"/>
      <c r="E323" s="553"/>
      <c r="F323" s="553"/>
      <c r="G323" s="553"/>
      <c r="H323" s="553"/>
      <c r="I323" s="553"/>
      <c r="K323" s="939"/>
      <c r="L323" s="363"/>
      <c r="M323" s="553"/>
      <c r="N323" s="553"/>
      <c r="O323" s="364"/>
      <c r="P323" s="553"/>
      <c r="Q323" s="553"/>
      <c r="R323" s="553"/>
      <c r="S323" s="553"/>
      <c r="T323" s="553"/>
      <c r="U323" s="553"/>
      <c r="V323" s="553"/>
      <c r="W323" s="553"/>
      <c r="X323" s="553"/>
      <c r="Y323" s="553"/>
    </row>
    <row r="324" spans="3:25" s="398" customFormat="1">
      <c r="C324" s="553"/>
      <c r="D324" s="553"/>
      <c r="E324" s="553"/>
      <c r="F324" s="553"/>
      <c r="G324" s="553"/>
      <c r="H324" s="553"/>
      <c r="I324" s="553"/>
      <c r="K324" s="939"/>
      <c r="L324" s="363"/>
      <c r="M324" s="553"/>
      <c r="N324" s="553"/>
      <c r="O324" s="364"/>
      <c r="P324" s="553"/>
      <c r="Q324" s="553"/>
      <c r="R324" s="553"/>
      <c r="S324" s="553"/>
      <c r="T324" s="553"/>
      <c r="U324" s="553"/>
      <c r="V324" s="553"/>
      <c r="W324" s="553"/>
      <c r="X324" s="553"/>
      <c r="Y324" s="553"/>
    </row>
    <row r="325" spans="3:25" s="398" customFormat="1">
      <c r="C325" s="553"/>
      <c r="D325" s="553"/>
      <c r="E325" s="553"/>
      <c r="F325" s="553"/>
      <c r="G325" s="553"/>
      <c r="H325" s="553"/>
      <c r="I325" s="553"/>
      <c r="K325" s="939"/>
      <c r="L325" s="363"/>
      <c r="M325" s="553"/>
      <c r="N325" s="553"/>
      <c r="O325" s="364"/>
      <c r="P325" s="553"/>
      <c r="Q325" s="553"/>
      <c r="R325" s="553"/>
      <c r="S325" s="553"/>
      <c r="T325" s="553"/>
      <c r="U325" s="553"/>
      <c r="V325" s="553"/>
      <c r="W325" s="553"/>
      <c r="X325" s="553"/>
      <c r="Y325" s="553"/>
    </row>
    <row r="326" spans="3:25" s="398" customFormat="1">
      <c r="C326" s="553"/>
      <c r="D326" s="553"/>
      <c r="E326" s="553"/>
      <c r="F326" s="553"/>
      <c r="G326" s="553"/>
      <c r="H326" s="553"/>
      <c r="I326" s="553"/>
      <c r="K326" s="939"/>
      <c r="L326" s="363"/>
      <c r="M326" s="553"/>
      <c r="N326" s="553"/>
      <c r="O326" s="364"/>
      <c r="P326" s="553"/>
      <c r="Q326" s="553"/>
      <c r="R326" s="553"/>
      <c r="S326" s="553"/>
      <c r="T326" s="553"/>
      <c r="U326" s="553"/>
      <c r="V326" s="553"/>
      <c r="W326" s="553"/>
      <c r="X326" s="553"/>
      <c r="Y326" s="553"/>
    </row>
    <row r="327" spans="3:25" s="398" customFormat="1">
      <c r="C327" s="553"/>
      <c r="D327" s="553"/>
      <c r="E327" s="553"/>
      <c r="F327" s="553"/>
      <c r="G327" s="553"/>
      <c r="H327" s="553"/>
      <c r="I327" s="553"/>
      <c r="K327" s="939"/>
      <c r="L327" s="363"/>
      <c r="M327" s="553"/>
      <c r="N327" s="553"/>
      <c r="O327" s="364"/>
      <c r="P327" s="553"/>
      <c r="Q327" s="553"/>
      <c r="R327" s="553"/>
      <c r="S327" s="553"/>
      <c r="T327" s="553"/>
      <c r="U327" s="553"/>
      <c r="V327" s="553"/>
      <c r="W327" s="553"/>
      <c r="X327" s="553"/>
      <c r="Y327" s="553"/>
    </row>
    <row r="328" spans="3:25" s="398" customFormat="1">
      <c r="C328" s="553"/>
      <c r="D328" s="553"/>
      <c r="E328" s="553"/>
      <c r="F328" s="553"/>
      <c r="G328" s="553"/>
      <c r="H328" s="553"/>
      <c r="I328" s="553"/>
      <c r="K328" s="939"/>
      <c r="L328" s="363"/>
      <c r="M328" s="553"/>
      <c r="N328" s="553"/>
      <c r="O328" s="364"/>
      <c r="P328" s="553"/>
      <c r="Q328" s="553"/>
      <c r="R328" s="553"/>
      <c r="S328" s="553"/>
      <c r="T328" s="553"/>
      <c r="U328" s="553"/>
      <c r="V328" s="553"/>
      <c r="W328" s="553"/>
      <c r="X328" s="553"/>
      <c r="Y328" s="553"/>
    </row>
    <row r="329" spans="3:25" s="398" customFormat="1">
      <c r="C329" s="553"/>
      <c r="D329" s="553"/>
      <c r="E329" s="553"/>
      <c r="F329" s="553"/>
      <c r="G329" s="553"/>
      <c r="H329" s="553"/>
      <c r="I329" s="553"/>
      <c r="K329" s="939"/>
      <c r="L329" s="363"/>
      <c r="M329" s="553"/>
      <c r="N329" s="553"/>
      <c r="O329" s="364"/>
      <c r="P329" s="553"/>
      <c r="Q329" s="553"/>
      <c r="R329" s="553"/>
      <c r="S329" s="553"/>
      <c r="T329" s="553"/>
      <c r="U329" s="553"/>
      <c r="V329" s="553"/>
      <c r="W329" s="553"/>
      <c r="X329" s="553"/>
      <c r="Y329" s="553"/>
    </row>
    <row r="330" spans="3:25" s="398" customFormat="1">
      <c r="C330" s="553"/>
      <c r="D330" s="553"/>
      <c r="E330" s="553"/>
      <c r="F330" s="553"/>
      <c r="G330" s="553"/>
      <c r="H330" s="553"/>
      <c r="I330" s="553"/>
      <c r="K330" s="939"/>
      <c r="L330" s="363"/>
      <c r="M330" s="553"/>
      <c r="N330" s="553"/>
      <c r="O330" s="364"/>
      <c r="P330" s="553"/>
      <c r="Q330" s="553"/>
      <c r="R330" s="553"/>
      <c r="S330" s="553"/>
      <c r="T330" s="553"/>
      <c r="U330" s="553"/>
      <c r="V330" s="553"/>
      <c r="W330" s="553"/>
      <c r="X330" s="553"/>
      <c r="Y330" s="553"/>
    </row>
    <row r="331" spans="3:25" s="398" customFormat="1">
      <c r="C331" s="553"/>
      <c r="D331" s="553"/>
      <c r="E331" s="553"/>
      <c r="F331" s="553"/>
      <c r="G331" s="553"/>
      <c r="H331" s="553"/>
      <c r="I331" s="553"/>
      <c r="K331" s="939"/>
      <c r="L331" s="363"/>
      <c r="M331" s="553"/>
      <c r="N331" s="553"/>
      <c r="O331" s="364"/>
      <c r="P331" s="553"/>
      <c r="Q331" s="553"/>
      <c r="R331" s="553"/>
      <c r="S331" s="553"/>
      <c r="T331" s="553"/>
      <c r="U331" s="553"/>
      <c r="V331" s="553"/>
      <c r="W331" s="553"/>
      <c r="X331" s="553"/>
      <c r="Y331" s="553"/>
    </row>
    <row r="332" spans="3:25" s="398" customFormat="1">
      <c r="C332" s="553"/>
      <c r="D332" s="553"/>
      <c r="E332" s="553"/>
      <c r="F332" s="553"/>
      <c r="G332" s="553"/>
      <c r="H332" s="553"/>
      <c r="I332" s="553"/>
      <c r="K332" s="939"/>
      <c r="L332" s="363"/>
      <c r="M332" s="553"/>
      <c r="N332" s="553"/>
      <c r="O332" s="364"/>
      <c r="P332" s="553"/>
      <c r="Q332" s="553"/>
      <c r="R332" s="553"/>
      <c r="S332" s="553"/>
      <c r="T332" s="553"/>
      <c r="U332" s="553"/>
      <c r="V332" s="553"/>
      <c r="W332" s="553"/>
      <c r="X332" s="553"/>
      <c r="Y332" s="553"/>
    </row>
    <row r="333" spans="3:25" s="398" customFormat="1">
      <c r="C333" s="553"/>
      <c r="D333" s="553"/>
      <c r="E333" s="553"/>
      <c r="F333" s="553"/>
      <c r="G333" s="553"/>
      <c r="H333" s="553"/>
      <c r="I333" s="553"/>
      <c r="K333" s="939"/>
      <c r="L333" s="363"/>
      <c r="M333" s="553"/>
      <c r="N333" s="553"/>
      <c r="O333" s="364"/>
      <c r="P333" s="553"/>
      <c r="Q333" s="553"/>
      <c r="R333" s="553"/>
      <c r="S333" s="553"/>
      <c r="T333" s="553"/>
      <c r="U333" s="553"/>
      <c r="V333" s="553"/>
      <c r="W333" s="553"/>
      <c r="X333" s="553"/>
      <c r="Y333" s="553"/>
    </row>
    <row r="334" spans="3:25" s="398" customFormat="1">
      <c r="C334" s="553"/>
      <c r="D334" s="553"/>
      <c r="E334" s="553"/>
      <c r="F334" s="553"/>
      <c r="G334" s="553"/>
      <c r="H334" s="553"/>
      <c r="I334" s="553"/>
      <c r="K334" s="939"/>
      <c r="L334" s="363"/>
      <c r="M334" s="553"/>
      <c r="N334" s="553"/>
      <c r="O334" s="364"/>
      <c r="P334" s="553"/>
      <c r="Q334" s="553"/>
      <c r="R334" s="553"/>
      <c r="S334" s="553"/>
      <c r="T334" s="553"/>
      <c r="U334" s="553"/>
      <c r="V334" s="553"/>
      <c r="W334" s="553"/>
      <c r="X334" s="553"/>
      <c r="Y334" s="553"/>
    </row>
    <row r="335" spans="3:25" s="398" customFormat="1">
      <c r="C335" s="553"/>
      <c r="D335" s="553"/>
      <c r="E335" s="553"/>
      <c r="F335" s="553"/>
      <c r="G335" s="553"/>
      <c r="H335" s="553"/>
      <c r="I335" s="553"/>
      <c r="K335" s="939"/>
      <c r="L335" s="363"/>
      <c r="M335" s="553"/>
      <c r="N335" s="553"/>
      <c r="O335" s="364"/>
      <c r="P335" s="553"/>
      <c r="Q335" s="553"/>
      <c r="R335" s="553"/>
      <c r="S335" s="553"/>
      <c r="T335" s="553"/>
      <c r="U335" s="553"/>
      <c r="V335" s="553"/>
      <c r="W335" s="553"/>
      <c r="X335" s="553"/>
      <c r="Y335" s="553"/>
    </row>
    <row r="336" spans="3:25" s="398" customFormat="1">
      <c r="C336" s="553"/>
      <c r="D336" s="553"/>
      <c r="E336" s="553"/>
      <c r="F336" s="553"/>
      <c r="G336" s="553"/>
      <c r="H336" s="553"/>
      <c r="I336" s="553"/>
      <c r="K336" s="939"/>
      <c r="L336" s="363"/>
      <c r="M336" s="553"/>
      <c r="N336" s="553"/>
      <c r="O336" s="364"/>
      <c r="P336" s="553"/>
      <c r="Q336" s="553"/>
      <c r="R336" s="553"/>
      <c r="S336" s="553"/>
      <c r="T336" s="553"/>
      <c r="U336" s="553"/>
      <c r="V336" s="553"/>
      <c r="W336" s="553"/>
      <c r="X336" s="553"/>
      <c r="Y336" s="553"/>
    </row>
    <row r="337" spans="3:25" s="398" customFormat="1">
      <c r="C337" s="553"/>
      <c r="D337" s="553"/>
      <c r="E337" s="553"/>
      <c r="F337" s="553"/>
      <c r="G337" s="553"/>
      <c r="H337" s="553"/>
      <c r="I337" s="553"/>
      <c r="K337" s="939"/>
      <c r="L337" s="363"/>
      <c r="M337" s="553"/>
      <c r="N337" s="553"/>
      <c r="O337" s="364"/>
      <c r="P337" s="553"/>
      <c r="Q337" s="553"/>
      <c r="R337" s="553"/>
      <c r="S337" s="553"/>
      <c r="T337" s="553"/>
      <c r="U337" s="553"/>
      <c r="V337" s="553"/>
      <c r="W337" s="553"/>
      <c r="X337" s="553"/>
      <c r="Y337" s="553"/>
    </row>
    <row r="338" spans="3:25" s="398" customFormat="1">
      <c r="C338" s="553"/>
      <c r="D338" s="553"/>
      <c r="E338" s="553"/>
      <c r="F338" s="553"/>
      <c r="G338" s="553"/>
      <c r="H338" s="553"/>
      <c r="I338" s="553"/>
      <c r="K338" s="939"/>
      <c r="L338" s="363"/>
      <c r="M338" s="553"/>
      <c r="N338" s="553"/>
      <c r="O338" s="364"/>
      <c r="P338" s="553"/>
      <c r="Q338" s="553"/>
      <c r="R338" s="553"/>
      <c r="S338" s="553"/>
      <c r="T338" s="553"/>
      <c r="U338" s="553"/>
      <c r="V338" s="553"/>
      <c r="W338" s="553"/>
      <c r="X338" s="553"/>
      <c r="Y338" s="553"/>
    </row>
    <row r="339" spans="3:25" s="398" customFormat="1">
      <c r="C339" s="553"/>
      <c r="D339" s="553"/>
      <c r="E339" s="553"/>
      <c r="F339" s="553"/>
      <c r="G339" s="553"/>
      <c r="H339" s="553"/>
      <c r="I339" s="553"/>
      <c r="K339" s="939"/>
      <c r="L339" s="363"/>
      <c r="M339" s="553"/>
      <c r="N339" s="553"/>
      <c r="O339" s="364"/>
      <c r="P339" s="553"/>
      <c r="Q339" s="553"/>
      <c r="R339" s="553"/>
      <c r="S339" s="553"/>
      <c r="T339" s="553"/>
      <c r="U339" s="553"/>
      <c r="V339" s="553"/>
      <c r="W339" s="553"/>
      <c r="X339" s="553"/>
      <c r="Y339" s="553"/>
    </row>
    <row r="340" spans="3:25" s="398" customFormat="1">
      <c r="C340" s="553"/>
      <c r="D340" s="553"/>
      <c r="E340" s="553"/>
      <c r="F340" s="553"/>
      <c r="G340" s="553"/>
      <c r="H340" s="553"/>
      <c r="I340" s="553"/>
      <c r="K340" s="939"/>
      <c r="L340" s="363"/>
      <c r="M340" s="553"/>
      <c r="N340" s="553"/>
      <c r="O340" s="364"/>
      <c r="P340" s="553"/>
      <c r="Q340" s="553"/>
      <c r="R340" s="553"/>
      <c r="S340" s="553"/>
      <c r="T340" s="553"/>
      <c r="U340" s="553"/>
      <c r="V340" s="553"/>
      <c r="W340" s="553"/>
      <c r="X340" s="553"/>
      <c r="Y340" s="553"/>
    </row>
    <row r="341" spans="3:25" s="398" customFormat="1">
      <c r="C341" s="553"/>
      <c r="D341" s="553"/>
      <c r="E341" s="553"/>
      <c r="F341" s="553"/>
      <c r="G341" s="553"/>
      <c r="H341" s="553"/>
      <c r="I341" s="553"/>
      <c r="K341" s="939"/>
      <c r="L341" s="363"/>
      <c r="M341" s="553"/>
      <c r="N341" s="553"/>
      <c r="O341" s="364"/>
      <c r="P341" s="553"/>
      <c r="Q341" s="553"/>
      <c r="R341" s="553"/>
      <c r="S341" s="553"/>
      <c r="T341" s="553"/>
      <c r="U341" s="553"/>
      <c r="V341" s="553"/>
      <c r="W341" s="553"/>
      <c r="X341" s="553"/>
      <c r="Y341" s="553"/>
    </row>
    <row r="342" spans="3:25" s="398" customFormat="1">
      <c r="C342" s="553"/>
      <c r="D342" s="553"/>
      <c r="E342" s="553"/>
      <c r="F342" s="553"/>
      <c r="G342" s="553"/>
      <c r="H342" s="553"/>
      <c r="I342" s="553"/>
      <c r="K342" s="939"/>
      <c r="L342" s="363"/>
      <c r="M342" s="553"/>
      <c r="N342" s="553"/>
      <c r="O342" s="364"/>
      <c r="P342" s="553"/>
      <c r="Q342" s="553"/>
      <c r="R342" s="553"/>
      <c r="S342" s="553"/>
      <c r="T342" s="553"/>
      <c r="U342" s="553"/>
      <c r="V342" s="553"/>
      <c r="W342" s="553"/>
      <c r="X342" s="553"/>
      <c r="Y342" s="553"/>
    </row>
    <row r="343" spans="3:25" s="398" customFormat="1">
      <c r="C343" s="553"/>
      <c r="D343" s="553"/>
      <c r="E343" s="553"/>
      <c r="F343" s="553"/>
      <c r="G343" s="553"/>
      <c r="H343" s="553"/>
      <c r="I343" s="553"/>
      <c r="K343" s="939"/>
      <c r="L343" s="363"/>
      <c r="M343" s="553"/>
      <c r="N343" s="553"/>
      <c r="O343" s="364"/>
      <c r="P343" s="553"/>
      <c r="Q343" s="553"/>
      <c r="R343" s="553"/>
      <c r="S343" s="553"/>
      <c r="T343" s="553"/>
      <c r="U343" s="553"/>
      <c r="V343" s="553"/>
      <c r="W343" s="553"/>
      <c r="X343" s="553"/>
      <c r="Y343" s="553"/>
    </row>
    <row r="344" spans="3:25" s="398" customFormat="1">
      <c r="C344" s="553"/>
      <c r="D344" s="553"/>
      <c r="E344" s="553"/>
      <c r="F344" s="553"/>
      <c r="G344" s="553"/>
      <c r="H344" s="553"/>
      <c r="I344" s="553"/>
      <c r="K344" s="939"/>
      <c r="L344" s="363"/>
      <c r="M344" s="553"/>
      <c r="N344" s="553"/>
      <c r="O344" s="364"/>
      <c r="P344" s="553"/>
      <c r="Q344" s="553"/>
      <c r="R344" s="553"/>
      <c r="S344" s="553"/>
      <c r="T344" s="553"/>
      <c r="U344" s="553"/>
      <c r="V344" s="553"/>
      <c r="W344" s="553"/>
      <c r="X344" s="553"/>
      <c r="Y344" s="553"/>
    </row>
    <row r="345" spans="3:25" s="398" customFormat="1">
      <c r="C345" s="553"/>
      <c r="D345" s="553"/>
      <c r="E345" s="553"/>
      <c r="F345" s="553"/>
      <c r="G345" s="553"/>
      <c r="H345" s="553"/>
      <c r="I345" s="553"/>
      <c r="K345" s="939"/>
      <c r="L345" s="363"/>
      <c r="M345" s="553"/>
      <c r="N345" s="553"/>
      <c r="O345" s="364"/>
      <c r="P345" s="553"/>
      <c r="Q345" s="553"/>
      <c r="R345" s="553"/>
      <c r="S345" s="553"/>
      <c r="T345" s="553"/>
      <c r="U345" s="553"/>
      <c r="V345" s="553"/>
      <c r="W345" s="553"/>
      <c r="X345" s="553"/>
      <c r="Y345" s="553"/>
    </row>
    <row r="346" spans="3:25" s="398" customFormat="1">
      <c r="C346" s="553"/>
      <c r="D346" s="553"/>
      <c r="E346" s="553"/>
      <c r="F346" s="553"/>
      <c r="G346" s="553"/>
      <c r="H346" s="553"/>
      <c r="I346" s="553"/>
      <c r="K346" s="939"/>
      <c r="L346" s="363"/>
      <c r="M346" s="553"/>
      <c r="N346" s="553"/>
      <c r="O346" s="364"/>
      <c r="P346" s="553"/>
      <c r="Q346" s="553"/>
      <c r="R346" s="553"/>
      <c r="S346" s="553"/>
      <c r="T346" s="553"/>
      <c r="U346" s="553"/>
      <c r="V346" s="553"/>
      <c r="W346" s="553"/>
      <c r="X346" s="553"/>
      <c r="Y346" s="553"/>
    </row>
    <row r="347" spans="3:25" s="398" customFormat="1">
      <c r="C347" s="553"/>
      <c r="D347" s="553"/>
      <c r="E347" s="553"/>
      <c r="F347" s="553"/>
      <c r="G347" s="553"/>
      <c r="H347" s="553"/>
      <c r="I347" s="553"/>
      <c r="K347" s="939"/>
      <c r="L347" s="363"/>
      <c r="M347" s="553"/>
      <c r="N347" s="553"/>
      <c r="O347" s="364"/>
      <c r="P347" s="553"/>
      <c r="Q347" s="553"/>
      <c r="R347" s="553"/>
      <c r="S347" s="553"/>
      <c r="T347" s="553"/>
      <c r="U347" s="553"/>
      <c r="V347" s="553"/>
      <c r="W347" s="553"/>
      <c r="X347" s="553"/>
      <c r="Y347" s="553"/>
    </row>
    <row r="348" spans="3:25" s="398" customFormat="1">
      <c r="C348" s="553"/>
      <c r="D348" s="553"/>
      <c r="E348" s="553"/>
      <c r="F348" s="553"/>
      <c r="G348" s="553"/>
      <c r="H348" s="553"/>
      <c r="I348" s="553"/>
      <c r="K348" s="939"/>
      <c r="L348" s="363"/>
      <c r="M348" s="553"/>
      <c r="N348" s="553"/>
      <c r="O348" s="364"/>
      <c r="P348" s="553"/>
      <c r="Q348" s="553"/>
      <c r="R348" s="553"/>
      <c r="S348" s="553"/>
      <c r="T348" s="553"/>
      <c r="U348" s="553"/>
      <c r="V348" s="553"/>
      <c r="W348" s="553"/>
      <c r="X348" s="553"/>
      <c r="Y348" s="553"/>
    </row>
    <row r="349" spans="3:25" s="398" customFormat="1">
      <c r="C349" s="553"/>
      <c r="D349" s="553"/>
      <c r="E349" s="553"/>
      <c r="F349" s="553"/>
      <c r="G349" s="553"/>
      <c r="H349" s="553"/>
      <c r="I349" s="553"/>
      <c r="K349" s="939"/>
      <c r="L349" s="363"/>
      <c r="M349" s="553"/>
      <c r="N349" s="553"/>
      <c r="O349" s="364"/>
      <c r="P349" s="553"/>
      <c r="Q349" s="553"/>
      <c r="R349" s="553"/>
      <c r="S349" s="553"/>
      <c r="T349" s="553"/>
      <c r="U349" s="553"/>
      <c r="V349" s="553"/>
      <c r="W349" s="553"/>
      <c r="X349" s="553"/>
      <c r="Y349" s="553"/>
    </row>
    <row r="350" spans="3:25" s="398" customFormat="1">
      <c r="C350" s="553"/>
      <c r="D350" s="553"/>
      <c r="E350" s="553"/>
      <c r="F350" s="553"/>
      <c r="G350" s="553"/>
      <c r="H350" s="553"/>
      <c r="I350" s="553"/>
      <c r="K350" s="939"/>
      <c r="L350" s="363"/>
      <c r="M350" s="553"/>
      <c r="N350" s="553"/>
      <c r="O350" s="364"/>
      <c r="P350" s="553"/>
      <c r="Q350" s="553"/>
      <c r="R350" s="553"/>
      <c r="S350" s="553"/>
      <c r="T350" s="553"/>
      <c r="U350" s="553"/>
      <c r="V350" s="553"/>
      <c r="W350" s="553"/>
      <c r="X350" s="553"/>
      <c r="Y350" s="553"/>
    </row>
    <row r="351" spans="3:25" s="398" customFormat="1">
      <c r="C351" s="553"/>
      <c r="D351" s="553"/>
      <c r="E351" s="553"/>
      <c r="F351" s="553"/>
      <c r="G351" s="553"/>
      <c r="H351" s="553"/>
      <c r="I351" s="553"/>
      <c r="J351" s="362"/>
      <c r="K351" s="939"/>
      <c r="L351" s="363"/>
      <c r="M351" s="553"/>
      <c r="N351" s="553"/>
      <c r="O351" s="364"/>
      <c r="P351" s="553"/>
      <c r="Q351" s="553"/>
      <c r="R351" s="553"/>
      <c r="S351" s="553"/>
      <c r="T351" s="553"/>
      <c r="U351" s="553"/>
      <c r="V351" s="553"/>
      <c r="W351" s="553"/>
      <c r="X351" s="553"/>
      <c r="Y351" s="553"/>
    </row>
    <row r="352" spans="3:25" s="398" customFormat="1">
      <c r="C352" s="553"/>
      <c r="D352" s="553"/>
      <c r="E352" s="553"/>
      <c r="F352" s="553"/>
      <c r="G352" s="553"/>
      <c r="H352" s="553"/>
      <c r="I352" s="553"/>
      <c r="J352" s="362"/>
      <c r="K352" s="939"/>
      <c r="L352" s="363"/>
      <c r="M352" s="553"/>
      <c r="N352" s="553"/>
      <c r="O352" s="364"/>
      <c r="P352" s="553"/>
      <c r="Q352" s="553"/>
      <c r="R352" s="553"/>
      <c r="S352" s="553"/>
      <c r="T352" s="553"/>
      <c r="U352" s="553"/>
      <c r="V352" s="553"/>
      <c r="W352" s="553"/>
      <c r="X352" s="553"/>
      <c r="Y352" s="553"/>
    </row>
    <row r="353" spans="3:25">
      <c r="C353" s="553"/>
      <c r="I353" s="553"/>
      <c r="S353" s="553"/>
      <c r="T353" s="553"/>
      <c r="U353" s="553"/>
      <c r="V353" s="553"/>
      <c r="W353" s="553"/>
      <c r="X353" s="553"/>
      <c r="Y353" s="553"/>
    </row>
    <row r="354" spans="3:25">
      <c r="I354" s="553"/>
      <c r="S354" s="553"/>
      <c r="T354" s="553"/>
      <c r="U354" s="553"/>
      <c r="V354" s="553"/>
      <c r="W354" s="553"/>
      <c r="X354" s="553"/>
      <c r="Y354" s="553"/>
    </row>
    <row r="355" spans="3:25">
      <c r="I355" s="553"/>
      <c r="S355" s="553"/>
      <c r="T355" s="553"/>
      <c r="U355" s="553"/>
      <c r="V355" s="553"/>
      <c r="W355" s="553"/>
      <c r="X355" s="553"/>
      <c r="Y355" s="553"/>
    </row>
    <row r="356" spans="3:25">
      <c r="S356" s="553"/>
      <c r="T356" s="553"/>
      <c r="U356" s="553"/>
      <c r="V356" s="553"/>
      <c r="W356" s="553"/>
      <c r="X356" s="553"/>
      <c r="Y356" s="553"/>
    </row>
    <row r="357" spans="3:25">
      <c r="S357" s="553"/>
      <c r="T357" s="553"/>
      <c r="U357" s="553"/>
      <c r="V357" s="553"/>
      <c r="W357" s="553"/>
      <c r="X357" s="553"/>
      <c r="Y357" s="553"/>
    </row>
    <row r="358" spans="3:25">
      <c r="S358" s="553"/>
      <c r="T358" s="553"/>
      <c r="U358" s="553"/>
      <c r="V358" s="553"/>
      <c r="W358" s="553"/>
      <c r="X358" s="553"/>
      <c r="Y358" s="553"/>
    </row>
    <row r="359" spans="3:25">
      <c r="S359" s="553"/>
      <c r="T359" s="553"/>
      <c r="U359" s="553"/>
      <c r="V359" s="553"/>
      <c r="W359" s="553"/>
      <c r="X359" s="553"/>
      <c r="Y359" s="553"/>
    </row>
    <row r="360" spans="3:25">
      <c r="S360" s="553"/>
      <c r="T360" s="553"/>
      <c r="U360" s="553"/>
      <c r="V360" s="553"/>
      <c r="W360" s="553"/>
      <c r="X360" s="553"/>
      <c r="Y360" s="553"/>
    </row>
    <row r="361" spans="3:25">
      <c r="S361" s="553"/>
      <c r="T361" s="553"/>
      <c r="U361" s="553"/>
      <c r="V361" s="553"/>
      <c r="W361" s="553"/>
      <c r="X361" s="553"/>
      <c r="Y361" s="553"/>
    </row>
    <row r="362" spans="3:25">
      <c r="S362" s="553"/>
      <c r="T362" s="553"/>
      <c r="U362" s="553"/>
      <c r="V362" s="553"/>
      <c r="W362" s="553"/>
      <c r="X362" s="553"/>
      <c r="Y362" s="553"/>
    </row>
    <row r="363" spans="3:25">
      <c r="S363" s="553"/>
      <c r="T363" s="553"/>
      <c r="U363" s="553"/>
      <c r="V363" s="553"/>
      <c r="W363" s="553"/>
      <c r="X363" s="553"/>
      <c r="Y363" s="553"/>
    </row>
    <row r="364" spans="3:25">
      <c r="S364" s="553"/>
      <c r="T364" s="553"/>
      <c r="U364" s="553"/>
      <c r="V364" s="553"/>
      <c r="W364" s="553"/>
      <c r="X364" s="553"/>
      <c r="Y364" s="553"/>
    </row>
    <row r="365" spans="3:25">
      <c r="S365" s="553"/>
      <c r="T365" s="553"/>
      <c r="U365" s="553"/>
      <c r="V365" s="553"/>
      <c r="W365" s="553"/>
      <c r="X365" s="553"/>
      <c r="Y365" s="553"/>
    </row>
    <row r="366" spans="3:25">
      <c r="S366" s="553"/>
      <c r="T366" s="553"/>
      <c r="U366" s="553"/>
      <c r="V366" s="553"/>
      <c r="W366" s="553"/>
      <c r="X366" s="553"/>
      <c r="Y366" s="553"/>
    </row>
    <row r="367" spans="3:25">
      <c r="S367" s="553"/>
      <c r="T367" s="553"/>
      <c r="U367" s="553"/>
      <c r="V367" s="553"/>
      <c r="W367" s="553"/>
      <c r="X367" s="553"/>
      <c r="Y367" s="553"/>
    </row>
    <row r="368" spans="3:25">
      <c r="S368" s="553"/>
      <c r="T368" s="553"/>
      <c r="U368" s="553"/>
      <c r="V368" s="553"/>
      <c r="W368" s="553"/>
      <c r="X368" s="553"/>
      <c r="Y368" s="553"/>
    </row>
  </sheetData>
  <mergeCells count="269">
    <mergeCell ref="H18:H19"/>
    <mergeCell ref="B2:O2"/>
    <mergeCell ref="E3:G3"/>
    <mergeCell ref="H3:I3"/>
    <mergeCell ref="B5:C5"/>
    <mergeCell ref="T6:X6"/>
    <mergeCell ref="T7:X7"/>
    <mergeCell ref="T16:X16"/>
    <mergeCell ref="B17:B23"/>
    <mergeCell ref="T17:X17"/>
    <mergeCell ref="T18:X18"/>
    <mergeCell ref="T22:X22"/>
    <mergeCell ref="T23:X23"/>
    <mergeCell ref="T19:X19"/>
    <mergeCell ref="Y9:Y10"/>
    <mergeCell ref="T10:X10"/>
    <mergeCell ref="D11:D12"/>
    <mergeCell ref="E11:E12"/>
    <mergeCell ref="F11:F12"/>
    <mergeCell ref="G11:G12"/>
    <mergeCell ref="H11:H12"/>
    <mergeCell ref="T8:X8"/>
    <mergeCell ref="A9:A12"/>
    <mergeCell ref="B9:B13"/>
    <mergeCell ref="C9:C12"/>
    <mergeCell ref="D9:D10"/>
    <mergeCell ref="E9:E10"/>
    <mergeCell ref="F9:F10"/>
    <mergeCell ref="G9:G10"/>
    <mergeCell ref="H9:H10"/>
    <mergeCell ref="T9:X9"/>
    <mergeCell ref="T13:X13"/>
    <mergeCell ref="A14:A15"/>
    <mergeCell ref="B14:B15"/>
    <mergeCell ref="C14:C15"/>
    <mergeCell ref="D14:D15"/>
    <mergeCell ref="E14:E15"/>
    <mergeCell ref="F14:F15"/>
    <mergeCell ref="G14:G15"/>
    <mergeCell ref="H14:H15"/>
    <mergeCell ref="T14:X14"/>
    <mergeCell ref="T15:X15"/>
    <mergeCell ref="A18:A19"/>
    <mergeCell ref="C18:C19"/>
    <mergeCell ref="D18:D19"/>
    <mergeCell ref="E18:E19"/>
    <mergeCell ref="A27:A28"/>
    <mergeCell ref="D27:D28"/>
    <mergeCell ref="E27:E28"/>
    <mergeCell ref="F27:F28"/>
    <mergeCell ref="G27:G28"/>
    <mergeCell ref="F18:F19"/>
    <mergeCell ref="G18:G19"/>
    <mergeCell ref="H27:H28"/>
    <mergeCell ref="T24:X24"/>
    <mergeCell ref="B25:B28"/>
    <mergeCell ref="C25:C28"/>
    <mergeCell ref="D25:D26"/>
    <mergeCell ref="E25:E26"/>
    <mergeCell ref="F25:F26"/>
    <mergeCell ref="G25:G26"/>
    <mergeCell ref="H25:H26"/>
    <mergeCell ref="T25:X25"/>
    <mergeCell ref="T26:X26"/>
    <mergeCell ref="A38:A39"/>
    <mergeCell ref="B38:B39"/>
    <mergeCell ref="C38:C39"/>
    <mergeCell ref="T38:X38"/>
    <mergeCell ref="G29:G30"/>
    <mergeCell ref="H29:H30"/>
    <mergeCell ref="T29:X29"/>
    <mergeCell ref="T32:X32"/>
    <mergeCell ref="T33:X33"/>
    <mergeCell ref="T34:X34"/>
    <mergeCell ref="A29:A30"/>
    <mergeCell ref="B29:B31"/>
    <mergeCell ref="C29:C31"/>
    <mergeCell ref="D29:D30"/>
    <mergeCell ref="E29:E30"/>
    <mergeCell ref="F29:F30"/>
    <mergeCell ref="T30:X30"/>
    <mergeCell ref="T40:X40"/>
    <mergeCell ref="T41:X41"/>
    <mergeCell ref="B42:B45"/>
    <mergeCell ref="C42:C43"/>
    <mergeCell ref="T42:X42"/>
    <mergeCell ref="T44:X44"/>
    <mergeCell ref="T45:X45"/>
    <mergeCell ref="B35:B36"/>
    <mergeCell ref="C35:C36"/>
    <mergeCell ref="T35:X35"/>
    <mergeCell ref="T37:X37"/>
    <mergeCell ref="A51:A52"/>
    <mergeCell ref="B51:B52"/>
    <mergeCell ref="C51:C52"/>
    <mergeCell ref="T51:X51"/>
    <mergeCell ref="T53:X53"/>
    <mergeCell ref="A46:A47"/>
    <mergeCell ref="B46:B47"/>
    <mergeCell ref="C46:C47"/>
    <mergeCell ref="T46:X46"/>
    <mergeCell ref="B48:B49"/>
    <mergeCell ref="C48:C49"/>
    <mergeCell ref="T48:X48"/>
    <mergeCell ref="T54:X54"/>
    <mergeCell ref="T55:X55"/>
    <mergeCell ref="B56:B57"/>
    <mergeCell ref="C56:C57"/>
    <mergeCell ref="T56:X56"/>
    <mergeCell ref="B58:B62"/>
    <mergeCell ref="T58:X58"/>
    <mergeCell ref="T62:X62"/>
    <mergeCell ref="T50:X50"/>
    <mergeCell ref="T63:X63"/>
    <mergeCell ref="A64:A65"/>
    <mergeCell ref="B65:B66"/>
    <mergeCell ref="C65:C66"/>
    <mergeCell ref="T65:X65"/>
    <mergeCell ref="B67:B91"/>
    <mergeCell ref="T68:X68"/>
    <mergeCell ref="T69:X69"/>
    <mergeCell ref="T70:X70"/>
    <mergeCell ref="T71:X71"/>
    <mergeCell ref="T75:X75"/>
    <mergeCell ref="T77:X77"/>
    <mergeCell ref="Y77:Y88"/>
    <mergeCell ref="T78:X78"/>
    <mergeCell ref="T79:X79"/>
    <mergeCell ref="T80:X80"/>
    <mergeCell ref="T81:X81"/>
    <mergeCell ref="T82:X82"/>
    <mergeCell ref="T83:X83"/>
    <mergeCell ref="T84:X84"/>
    <mergeCell ref="T91:X91"/>
    <mergeCell ref="B92:B93"/>
    <mergeCell ref="C92:C93"/>
    <mergeCell ref="T92:X92"/>
    <mergeCell ref="A94:A95"/>
    <mergeCell ref="B94:B95"/>
    <mergeCell ref="C94:C95"/>
    <mergeCell ref="T94:X94"/>
    <mergeCell ref="T85:X85"/>
    <mergeCell ref="T86:X86"/>
    <mergeCell ref="T87:X87"/>
    <mergeCell ref="T88:X88"/>
    <mergeCell ref="T89:X89"/>
    <mergeCell ref="T90:X90"/>
    <mergeCell ref="D99:D100"/>
    <mergeCell ref="E99:E100"/>
    <mergeCell ref="F99:F100"/>
    <mergeCell ref="G99:G100"/>
    <mergeCell ref="H99:H100"/>
    <mergeCell ref="A101:A104"/>
    <mergeCell ref="B101:B104"/>
    <mergeCell ref="T96:X96"/>
    <mergeCell ref="A97:A100"/>
    <mergeCell ref="B97:B100"/>
    <mergeCell ref="C97:C100"/>
    <mergeCell ref="D97:D98"/>
    <mergeCell ref="E97:E98"/>
    <mergeCell ref="F97:F98"/>
    <mergeCell ref="G97:G98"/>
    <mergeCell ref="H97:H98"/>
    <mergeCell ref="T97:X97"/>
    <mergeCell ref="T101:X101"/>
    <mergeCell ref="T98:X98"/>
    <mergeCell ref="T129:X129"/>
    <mergeCell ref="Y101:Y104"/>
    <mergeCell ref="T103:X103"/>
    <mergeCell ref="A105:A112"/>
    <mergeCell ref="B105:B112"/>
    <mergeCell ref="T105:X105"/>
    <mergeCell ref="Y105:Y112"/>
    <mergeCell ref="C106:C107"/>
    <mergeCell ref="D106:D107"/>
    <mergeCell ref="E106:E107"/>
    <mergeCell ref="F106:F107"/>
    <mergeCell ref="G106:G107"/>
    <mergeCell ref="H106:H107"/>
    <mergeCell ref="T106:X106"/>
    <mergeCell ref="C108:C109"/>
    <mergeCell ref="D108:D109"/>
    <mergeCell ref="E108:E109"/>
    <mergeCell ref="F108:F109"/>
    <mergeCell ref="G108:G109"/>
    <mergeCell ref="H108:H109"/>
    <mergeCell ref="D110:D111"/>
    <mergeCell ref="T110:X110"/>
    <mergeCell ref="T111:X111"/>
    <mergeCell ref="T107:X107"/>
    <mergeCell ref="T130:X130"/>
    <mergeCell ref="T131:X131"/>
    <mergeCell ref="T120:X120"/>
    <mergeCell ref="T121:X121"/>
    <mergeCell ref="T122:X122"/>
    <mergeCell ref="T123:X123"/>
    <mergeCell ref="T124:X124"/>
    <mergeCell ref="T125:X125"/>
    <mergeCell ref="B132:B142"/>
    <mergeCell ref="T132:X132"/>
    <mergeCell ref="T133:X133"/>
    <mergeCell ref="T139:X139"/>
    <mergeCell ref="T140:X140"/>
    <mergeCell ref="T142:X142"/>
    <mergeCell ref="B113:B129"/>
    <mergeCell ref="T113:X113"/>
    <mergeCell ref="T115:X115"/>
    <mergeCell ref="T116:X116"/>
    <mergeCell ref="T117:X117"/>
    <mergeCell ref="T118:X118"/>
    <mergeCell ref="T119:X119"/>
    <mergeCell ref="T126:X126"/>
    <mergeCell ref="T127:X127"/>
    <mergeCell ref="T128:X128"/>
    <mergeCell ref="A136:A137"/>
    <mergeCell ref="C136:C137"/>
    <mergeCell ref="D136:D137"/>
    <mergeCell ref="E136:E137"/>
    <mergeCell ref="F136:F137"/>
    <mergeCell ref="G136:G137"/>
    <mergeCell ref="H136:H137"/>
    <mergeCell ref="S136:S137"/>
    <mergeCell ref="T138:X138"/>
    <mergeCell ref="T143:X143"/>
    <mergeCell ref="I136:I137"/>
    <mergeCell ref="N136:N137"/>
    <mergeCell ref="O136:O137"/>
    <mergeCell ref="P136:P137"/>
    <mergeCell ref="Q136:Q137"/>
    <mergeCell ref="R136:R137"/>
    <mergeCell ref="T155:X155"/>
    <mergeCell ref="T156:X156"/>
    <mergeCell ref="T157:X157"/>
    <mergeCell ref="T158:X158"/>
    <mergeCell ref="T159:X159"/>
    <mergeCell ref="T160:X160"/>
    <mergeCell ref="T145:X145"/>
    <mergeCell ref="B146:C146"/>
    <mergeCell ref="T151:X151"/>
    <mergeCell ref="T152:X152"/>
    <mergeCell ref="T153:X153"/>
    <mergeCell ref="T154:X154"/>
    <mergeCell ref="B177:J177"/>
    <mergeCell ref="D178:J178"/>
    <mergeCell ref="D179:E179"/>
    <mergeCell ref="D180:G180"/>
    <mergeCell ref="D184:G184"/>
    <mergeCell ref="D185:G185"/>
    <mergeCell ref="T161:X161"/>
    <mergeCell ref="T162:X162"/>
    <mergeCell ref="T163:X163"/>
    <mergeCell ref="T164:X164"/>
    <mergeCell ref="T165:X165"/>
    <mergeCell ref="T166:X166"/>
    <mergeCell ref="D181:G181"/>
    <mergeCell ref="D182:G182"/>
    <mergeCell ref="D183:G183"/>
    <mergeCell ref="T167:X167"/>
    <mergeCell ref="T168:X168"/>
    <mergeCell ref="B206:D206"/>
    <mergeCell ref="B207:D207"/>
    <mergeCell ref="B209:D209"/>
    <mergeCell ref="D212:D213"/>
    <mergeCell ref="B186:J186"/>
    <mergeCell ref="D187:G187"/>
    <mergeCell ref="B190:J190"/>
    <mergeCell ref="B191:J191"/>
    <mergeCell ref="B192:J192"/>
    <mergeCell ref="B205:D205"/>
  </mergeCells>
  <hyperlinks>
    <hyperlink ref="O105" r:id="rId1" xr:uid="{93143213-116B-486C-9F3A-08F681A710DD}"/>
    <hyperlink ref="O8" r:id="rId2" xr:uid="{9EF8BDF2-D3F5-487F-AE8F-B6FAB245D7B0}"/>
    <hyperlink ref="O16" r:id="rId3" xr:uid="{1B86759F-76D5-4BEA-91FE-6463B1A400D3}"/>
    <hyperlink ref="O33" r:id="rId4" xr:uid="{5EF4A44B-800D-4370-97AC-92A8682ECCD4}"/>
    <hyperlink ref="O34" r:id="rId5" xr:uid="{36FC0145-056F-432C-9D19-BB84406848B9}"/>
    <hyperlink ref="O37" r:id="rId6" xr:uid="{8F767768-5EA3-4C2C-A838-EB8264D0F21F}"/>
    <hyperlink ref="O38" r:id="rId7" xr:uid="{5F83CBB9-CC7E-4FB7-816F-C87E22B1F9ED}"/>
    <hyperlink ref="O40" r:id="rId8" xr:uid="{94001D81-0107-4021-A604-BDA31DC7BD44}"/>
    <hyperlink ref="O41" r:id="rId9" xr:uid="{3B84830C-471A-44E0-A58F-653CAB3060CD}"/>
    <hyperlink ref="O48" r:id="rId10" xr:uid="{7FABB1CB-26DC-4DB6-BD15-9D60B8C3F4FC}"/>
    <hyperlink ref="O63" r:id="rId11" xr:uid="{E82019C0-B0B3-4093-9102-1F7616A70064}"/>
    <hyperlink ref="O65" r:id="rId12" xr:uid="{E5AEE5F2-16A8-4CCF-BA3F-B1E8AB344244}"/>
    <hyperlink ref="O68" r:id="rId13" xr:uid="{BC46A04C-133A-4E81-9E96-93C35A4112A5}"/>
    <hyperlink ref="O69" r:id="rId14" xr:uid="{53AA14BC-9A82-4544-939B-6C32AEF14266}"/>
    <hyperlink ref="O70" r:id="rId15" xr:uid="{226EA9AC-291E-4C79-9E65-2EE0D96C5193}"/>
    <hyperlink ref="O92" r:id="rId16" xr:uid="{EDAB00F7-6940-4FE1-B7F7-6E1CDC61EFEF}"/>
    <hyperlink ref="O96" r:id="rId17" xr:uid="{2A1815D6-E6F0-4D21-98D2-66285DD209A3}"/>
    <hyperlink ref="O97" r:id="rId18" xr:uid="{9F996705-B2F1-4E2F-8735-B44488CF7822}"/>
    <hyperlink ref="O101" r:id="rId19" xr:uid="{F74427F4-5563-4052-AF0C-A1915F14A5FC}"/>
    <hyperlink ref="O131" r:id="rId20" xr:uid="{3352E35F-B939-40E7-9640-9ED3B5F85D85}"/>
    <hyperlink ref="O56" r:id="rId21" xr:uid="{CEAD290A-CB84-42AA-B084-57D659EDF007}"/>
    <hyperlink ref="O103" r:id="rId22" xr:uid="{620048D1-0B5E-4EC1-AB80-00A30F48A98B}"/>
    <hyperlink ref="O75" r:id="rId23" xr:uid="{403F8D57-F8D1-4AAA-BF8E-C042B70CB840}"/>
    <hyperlink ref="O138" r:id="rId24" xr:uid="{7CEC0958-93B9-406F-A18D-A5FB2039D7C8}"/>
    <hyperlink ref="O29" r:id="rId25" xr:uid="{7AD51D14-54DA-4777-AEBE-9996F077C3DA}"/>
    <hyperlink ref="O14" r:id="rId26" xr:uid="{65C74402-DF72-45EF-89D1-170E0B00647C}"/>
    <hyperlink ref="O25" r:id="rId27" xr:uid="{229AA437-390C-4AD7-A8EF-793AFBF3FF5D}"/>
    <hyperlink ref="O94" r:id="rId28" xr:uid="{44070845-E2F5-4D84-AE30-B9F1E5532BB9}"/>
    <hyperlink ref="O32" r:id="rId29" xr:uid="{25F86BBE-2712-44E7-BDE2-7DA3144579C6}"/>
    <hyperlink ref="O136" r:id="rId30" xr:uid="{5C116734-596B-46F3-9CC0-05C6F8DB787A}"/>
    <hyperlink ref="O71" r:id="rId31" xr:uid="{32B6544A-1721-48F1-BAFB-9A6ECC1A01CB}"/>
    <hyperlink ref="O50" r:id="rId32" xr:uid="{2AE18C48-6B03-4BA4-B8C0-98106AC7CCEC}"/>
    <hyperlink ref="O58" r:id="rId33" xr:uid="{E3E6A75B-EC87-4C1C-AB50-2041E0649364}"/>
    <hyperlink ref="O51" r:id="rId34" xr:uid="{33D0058E-38D8-4AB3-AAFA-8059326E18C3}"/>
    <hyperlink ref="O6" r:id="rId35" xr:uid="{A5F1CD45-EC2A-4869-A158-B19401D7B0BA}"/>
    <hyperlink ref="O130" r:id="rId36" xr:uid="{C40F4D7E-6975-4424-9F1C-F73C0FBD94F8}"/>
    <hyperlink ref="O74" r:id="rId37" xr:uid="{741FA512-E142-49A1-880D-A33EFE88903E}"/>
    <hyperlink ref="O62" r:id="rId38" xr:uid="{1420FA88-4548-4CD8-9E78-593D63F5E109}"/>
    <hyperlink ref="O77" r:id="rId39" display="Link" xr:uid="{0E497C6F-5C8F-4633-BC24-8C27A3C6609B}"/>
    <hyperlink ref="Y134" r:id="rId40" display="Source materials are located in the Hot Topics and Common Pitfalls e-learning catalog entry" xr:uid="{2E93379D-038B-4167-916B-8814A38E1B4C}"/>
    <hyperlink ref="Q8" r:id="rId41" xr:uid="{69F81B49-6952-46FE-8083-E8E90CCAD042}"/>
    <hyperlink ref="Q134" r:id="rId42" xr:uid="{5150603C-9811-4D04-918C-F098963D061A}"/>
    <hyperlink ref="Q135" r:id="rId43" xr:uid="{470A209A-6D5B-4572-89F2-78DA92409FEB}"/>
    <hyperlink ref="Q136" r:id="rId44" xr:uid="{4934319D-951F-4B7D-9581-BBFEF120FDFE}"/>
    <hyperlink ref="Q16" r:id="rId45" xr:uid="{7F6D9833-F9B3-4EC3-AA52-7F308B43B3C2}"/>
    <hyperlink ref="Q25" r:id="rId46" xr:uid="{7DE78B0B-E3C6-4288-8D34-3D6CD5B14255}"/>
    <hyperlink ref="Q29" r:id="rId47" xr:uid="{CC761419-EFA5-412F-9542-A1DD958A27F6}"/>
    <hyperlink ref="Q32" r:id="rId48" xr:uid="{5F2C2FA9-AA67-47DC-8315-B9F3C5FE8C68}"/>
    <hyperlink ref="Q33" r:id="rId49" xr:uid="{9F6C27B4-3515-46F0-9949-A9B07E628EE5}"/>
    <hyperlink ref="Q34" r:id="rId50" xr:uid="{8DDCAF2C-E181-405E-9B2F-32A40EE8E6B0}"/>
    <hyperlink ref="Q37" r:id="rId51" xr:uid="{6597BCB0-B9D5-4FD3-9C19-92603C20945D}"/>
    <hyperlink ref="Q38" r:id="rId52" xr:uid="{3AFAF7A7-32CA-4842-8A79-36A1446CFF1E}"/>
    <hyperlink ref="Q40" r:id="rId53" xr:uid="{6390F576-1240-4E91-AADA-A2022268F10B}"/>
    <hyperlink ref="Q41" r:id="rId54" xr:uid="{5BF9C6D7-7DD9-4687-8FEF-2488E8475CB7}"/>
    <hyperlink ref="Q48" r:id="rId55" xr:uid="{33096327-F0E6-4434-A5C5-62D421F10200}"/>
    <hyperlink ref="Q50" r:id="rId56" xr:uid="{3C36664B-9321-4399-9B24-FDF450DD5123}"/>
    <hyperlink ref="Q51" r:id="rId57" xr:uid="{5EE4AAA9-BE42-4D4A-963F-16853DCA6A10}"/>
    <hyperlink ref="Q56" r:id="rId58" xr:uid="{221B45AA-F782-4C17-8C5A-2C6813AB0A72}"/>
    <hyperlink ref="Q58" r:id="rId59" xr:uid="{856DF248-93A0-41AD-9190-CDDDB1DD95BC}"/>
    <hyperlink ref="Q62" r:id="rId60" xr:uid="{5B56A9F8-CDD7-4353-A655-A8983B055117}"/>
    <hyperlink ref="Q63" r:id="rId61" xr:uid="{20182FCF-BA99-47DE-84FD-F13964CF24D4}"/>
    <hyperlink ref="Q65" r:id="rId62" xr:uid="{3FCFC190-4586-4945-A485-02E090619D07}"/>
    <hyperlink ref="Q68" r:id="rId63" xr:uid="{61A3C565-23C5-4E8C-80A0-65A21D2ED595}"/>
    <hyperlink ref="Q69" r:id="rId64" xr:uid="{08149094-5527-42BC-BBCF-C201D7C05B9D}"/>
    <hyperlink ref="Q70" r:id="rId65" xr:uid="{FE8E420F-E8AF-4AB1-BD88-31F543CD0C17}"/>
    <hyperlink ref="Q71" r:id="rId66" xr:uid="{0EA3B078-DD6B-44C4-890B-65091DC34805}"/>
    <hyperlink ref="Q75" r:id="rId67" xr:uid="{ACD05D68-1B5E-478C-834B-F1E13E2BF9FC}"/>
    <hyperlink ref="Q92" r:id="rId68" xr:uid="{8BBA6544-3EB5-44DE-9C55-622E43C8D004}"/>
    <hyperlink ref="Q94" r:id="rId69" xr:uid="{9158DB19-49BA-4F67-86AE-19685175C69A}"/>
    <hyperlink ref="Q96" r:id="rId70" xr:uid="{54C86917-3926-4247-8BCC-D43545563B03}"/>
    <hyperlink ref="Q97" r:id="rId71" xr:uid="{7456D9AB-DDC7-4E0B-8A56-57B40F7D927A}"/>
    <hyperlink ref="Q101" r:id="rId72" xr:uid="{EAF38DE9-BB92-4431-A4D4-B9DBD2BA8A26}"/>
    <hyperlink ref="Q103" r:id="rId73" xr:uid="{41F5EBD9-0396-49B0-8D97-BEE16D71F3AC}"/>
    <hyperlink ref="Q105" r:id="rId74" xr:uid="{983F5897-2596-4BB5-9340-9E20BD2BE77F}"/>
    <hyperlink ref="Q106" r:id="rId75" xr:uid="{1F986D49-3A8F-419D-A525-E672B2FE2237}"/>
    <hyperlink ref="Q110" r:id="rId76" xr:uid="{58D9166F-8C48-47E9-96E0-270DA9F78F97}"/>
    <hyperlink ref="Q130" r:id="rId77" xr:uid="{6DACC18F-4EFE-4281-A89C-BAE8408C9882}"/>
    <hyperlink ref="Q131" r:id="rId78" xr:uid="{AE31F2A7-B35B-440F-908D-130D3184BF3A}"/>
    <hyperlink ref="Q138" r:id="rId79" xr:uid="{8C7E182D-EDEB-4A7C-B8A0-611E80852BA8}"/>
    <hyperlink ref="Q77" r:id="rId80" xr:uid="{9C015E10-6595-4724-8B4A-FDAD673E6B55}"/>
    <hyperlink ref="Q35" r:id="rId81" xr:uid="{83CAB42C-3730-4BF5-B185-BB40FEB7F12C}"/>
    <hyperlink ref="Y135:Y137" r:id="rId82" display="Source materials are located in the Hot Topics and Common Pitfalls e-learning catalog entry" xr:uid="{105CAA12-C3C3-485B-B5C3-C98FB477533B}"/>
    <hyperlink ref="O17" r:id="rId83" xr:uid="{4CA75374-DFDA-46C6-8878-6B6ABA70CC00}"/>
    <hyperlink ref="O23" r:id="rId84" xr:uid="{298224E6-DD93-4FB1-AF96-677702E3AA87}"/>
    <hyperlink ref="Q22" r:id="rId85" xr:uid="{007728CB-7ADB-4CC1-B784-4B564BE2FFF7}"/>
    <hyperlink ref="Q17" r:id="rId86" xr:uid="{CE9DC0EF-5459-4D7C-9844-E3725CAC2233}"/>
    <hyperlink ref="Q23" r:id="rId87" xr:uid="{BE884009-EFDC-4F45-9C12-D9153245BB9D}"/>
    <hyperlink ref="O18" r:id="rId88" xr:uid="{DC9572DD-32F2-4A46-B322-E5806591CE26}"/>
    <hyperlink ref="Q18" r:id="rId89" xr:uid="{0EB37B32-40F0-42F4-BB26-1022DF7DDF64}"/>
    <hyperlink ref="O7" r:id="rId90" xr:uid="{BE66DFC5-DE48-4197-930A-AC4EC1A92E4E}"/>
    <hyperlink ref="Q7" r:id="rId91" xr:uid="{F50B7CD9-FDE8-4615-B9BE-EC720E09929A}"/>
    <hyperlink ref="O24" r:id="rId92" xr:uid="{F1FFAC81-DFE4-4714-9AD2-A6C4B53F52B5}"/>
    <hyperlink ref="Q24" r:id="rId93" xr:uid="{346A1E77-424A-40CC-934A-95F6D57844E3}"/>
    <hyperlink ref="O53" r:id="rId94" xr:uid="{92FCE30F-F579-4C22-978B-CFA7301AB241}"/>
    <hyperlink ref="Q53" r:id="rId95" xr:uid="{E3933118-BA23-4690-A450-61BA9A5829E1}"/>
    <hyperlink ref="Q46" r:id="rId96" xr:uid="{8653B943-DA6B-4051-906D-CD782A650829}"/>
    <hyperlink ref="O46" r:id="rId97" xr:uid="{9C66258E-D0A4-4FDD-A1BA-8672AD8D33AB}"/>
    <hyperlink ref="Q55" r:id="rId98" xr:uid="{103F27FD-ADB5-4152-9278-79984669B193}"/>
    <hyperlink ref="O139" r:id="rId99" xr:uid="{61175612-1450-4B13-9AED-98711FA0F903}"/>
    <hyperlink ref="Q139" r:id="rId100" xr:uid="{FC608628-8482-41BE-B457-7552953DEFA2}"/>
    <hyperlink ref="Q141" r:id="rId101" xr:uid="{C585EB15-D5C0-477F-BB9C-765D1F4F1271}"/>
    <hyperlink ref="O141" r:id="rId102" xr:uid="{037AD57A-21E3-46E5-A2A2-55CE8BB61205}"/>
    <hyperlink ref="W74" r:id="rId103" display="GLB3937 (assessment)" xr:uid="{68F88022-6EBC-44CF-9EB2-8F90938C1FB9}"/>
    <hyperlink ref="O55" r:id="rId104" xr:uid="{05E8EE96-997D-4A69-B492-3B0495D00B87}"/>
    <hyperlink ref="Q113" r:id="rId105" xr:uid="{39B2CAAF-28BC-4B32-A3A2-49A84F0593D3}"/>
    <hyperlink ref="O113" r:id="rId106" display="https://sabacloud.deloitteresources.com/Saba/Web_spf/E103PRD0001/common/learningeventdetail/curra000000000041987" xr:uid="{73314B2A-F3AE-479E-BEFE-DD3CE7C920E0}"/>
    <hyperlink ref="O106" r:id="rId107" xr:uid="{8FB3B526-88E8-4B6B-B3FF-2518511934B2}"/>
    <hyperlink ref="O111" r:id="rId108" xr:uid="{EBA7182E-3D3B-4ECC-BA76-EED8DA65EF45}"/>
    <hyperlink ref="O110" r:id="rId109" xr:uid="{3603AA0C-54F0-46FD-A4BB-D23ABC041051}"/>
    <hyperlink ref="Q111" r:id="rId110" xr:uid="{603E2F96-28A2-495A-BB28-3609A85202B3}"/>
    <hyperlink ref="W102" r:id="rId111" xr:uid="{3E8CDB63-9807-4F83-8D6B-AFF93EB3690F}"/>
    <hyperlink ref="W108" r:id="rId112" xr:uid="{20157598-1C1B-4B63-A28A-A940B9C50E2A}"/>
    <hyperlink ref="O9" r:id="rId113" xr:uid="{7F23459C-C6B8-4C24-B750-38E96C2E8615}"/>
    <hyperlink ref="Q13" r:id="rId114" xr:uid="{DBB46BD6-0378-4487-B4C5-618964217FC1}"/>
    <hyperlink ref="Q9" r:id="rId115" xr:uid="{2DB74891-DAC4-40DD-A76F-5B9E3EE04BDC}"/>
    <hyperlink ref="O42" r:id="rId116" xr:uid="{96743AFF-41FA-4331-8D84-7F562E0E26A8}"/>
    <hyperlink ref="O44" r:id="rId117" xr:uid="{C086C1F8-0676-4ACD-B0E3-8A1B435884B2}"/>
    <hyperlink ref="O45" r:id="rId118" xr:uid="{56765F99-3DD7-4404-B07A-E7006AA6EC75}"/>
    <hyperlink ref="Q45" r:id="rId119" xr:uid="{813B7B62-9152-469D-86AB-4BC332CB5E76}"/>
    <hyperlink ref="Q44" r:id="rId120" xr:uid="{3ECBC968-FE4B-453B-8D7D-1738F982D49A}"/>
    <hyperlink ref="W43" r:id="rId121" xr:uid="{99CA3C00-E2F9-4E34-AE39-4D26E6293DD0}"/>
    <hyperlink ref="O43" r:id="rId122" xr:uid="{CC13F979-FD56-40B4-93D6-EA120508FECC}"/>
    <hyperlink ref="O72" r:id="rId123" xr:uid="{FD6449EB-48B0-4A60-B59C-754BEFA64E4B}"/>
    <hyperlink ref="W72" r:id="rId124" xr:uid="{3778532C-1F4B-4F3C-8DE7-202C61E62021}"/>
    <hyperlink ref="O114" r:id="rId125" display="https://sabacloud.deloitteresources.com/Saba/Web_spf/E103PRD0001/common/leclassview/dowbt-0001747994" xr:uid="{EF7F203F-1B44-4461-B292-3C339AA690B5}"/>
    <hyperlink ref="O115" r:id="rId126" display="https://sabacloud.deloitteresources.com/Saba/Web_spf/E103PRD0001/common/ledetail/GL-AUD-0000256121" xr:uid="{F30B7775-8BF0-4576-A95F-DA2BA88A0DA0}"/>
    <hyperlink ref="O116" r:id="rId127" display="https://sabacloud.deloitteresources.com/Saba/Web_spf/E103PRD0001/common/ledetail/GL-AUD-0000257197" xr:uid="{749377A8-5C7A-4B39-B008-19076507FC12}"/>
    <hyperlink ref="O117" r:id="rId128" display="https://sabacloud.deloitteresources.com/Saba/Web_spf/E103PRD0001/common/ledetail/GL-AUD-0000257199" xr:uid="{23A06BA5-86C0-4731-A498-3A1EB5E94B87}"/>
    <hyperlink ref="O118" r:id="rId129" display="https://sabacloud.deloitteresources.com/Saba/Web_spf/E103PRD0001/common/ledetail/GL-AUD-0000257200" xr:uid="{7B728EF4-9DA9-4791-ACFC-6623A40EEF77}"/>
    <hyperlink ref="O119" r:id="rId130" xr:uid="{B5FA5A26-A2A5-44DD-9788-BD38164E8007}"/>
    <hyperlink ref="O120" r:id="rId131" display="https://sabacloud.deloitteresources.com/Saba/Web_spf/E103PRD0001/common/ledetail/GL-AUD-0000257204" xr:uid="{5779EDEB-47E5-4B74-A345-86F41B8F0958}"/>
    <hyperlink ref="O121" r:id="rId132" xr:uid="{DFDF55B2-9FEC-45A2-A449-A0070308DBAA}"/>
    <hyperlink ref="O122" r:id="rId133" xr:uid="{8EF3D763-F252-43DE-B427-591D25CECA59}"/>
    <hyperlink ref="O123" r:id="rId134" display="https://sabacloud.deloitteresources.com/Saba/Web_spf/E103PRD0001/common/ledetail/GL-AUD-0000257208" xr:uid="{085F2ADC-DA6E-47D3-B2DA-E0CF34233629}"/>
    <hyperlink ref="O124" r:id="rId135" display="https://sabacloud.deloitteresources.com/Saba/Web_spf/E103PRD0001/common/ledetail/GL-AUD-0000257209" xr:uid="{EE516CD6-D664-4B09-9862-35E2F4C75DD5}"/>
    <hyperlink ref="O125" r:id="rId136" display="https://sabacloud.deloitteresources.com/Saba/Web_spf/E103PRD0001/common/ledetail/GL-AUD-0000257210" xr:uid="{CE0E4477-DAF0-4276-A8C2-735365476271}"/>
    <hyperlink ref="O126" r:id="rId137" xr:uid="{5EC25D67-BDCD-498E-9B0B-CE31E76B68C2}"/>
    <hyperlink ref="O127" r:id="rId138" xr:uid="{F0EBFFAE-C19E-43E9-B781-231539128257}"/>
    <hyperlink ref="O128" r:id="rId139" xr:uid="{0F8FB76C-AC7D-449B-913A-B82D38A24FA9}"/>
    <hyperlink ref="O88" r:id="rId140" xr:uid="{5252D9C0-43D1-4A0B-AF20-02D6270C4783}"/>
    <hyperlink ref="O87" r:id="rId141" xr:uid="{F0BE3182-29A3-4697-BFDC-DC4E88A09513}"/>
    <hyperlink ref="O86" r:id="rId142" xr:uid="{4490219B-3C53-4A5C-92CC-3D3091DAB709}"/>
    <hyperlink ref="O85" r:id="rId143" xr:uid="{F76F1C1C-2D23-4459-A0DA-D9D6D4CBB904}"/>
    <hyperlink ref="O84" r:id="rId144" xr:uid="{A06AA6FB-1412-4C39-B72F-60E74BB2CCEA}"/>
    <hyperlink ref="O83" r:id="rId145" xr:uid="{7A954A92-FC91-469E-ABE2-BE72B03AE8C2}"/>
    <hyperlink ref="O82" r:id="rId146" xr:uid="{019CFBD7-681F-4215-B893-B3C88B1AAADE}"/>
    <hyperlink ref="O81" r:id="rId147" xr:uid="{EAD66EE8-21A3-4EAA-A505-4D3819E83084}"/>
    <hyperlink ref="O80" r:id="rId148" xr:uid="{86C168E7-50FB-454E-AFA3-290995CA6090}"/>
    <hyperlink ref="O79" r:id="rId149" xr:uid="{32B99F38-6F4C-40A9-AF4A-E49D451B974B}"/>
    <hyperlink ref="O78" r:id="rId150" xr:uid="{76507C34-76C3-44D5-B10D-4D46C5212C97}"/>
    <hyperlink ref="Q14" r:id="rId151" xr:uid="{97C48FDD-D31A-401E-B321-D649E242AD71}"/>
    <hyperlink ref="Q89" r:id="rId152" xr:uid="{BE6D0581-954D-407F-8CFC-E307F706ADF4}"/>
    <hyperlink ref="O89" r:id="rId153" display="https://sabacloud.deloitteresources.com/Saba/Web_spf/E103PRD0001/common/learningeventdetail/curra000000000042911" xr:uid="{49B10491-4070-4BBA-A615-C74011331ED1}"/>
    <hyperlink ref="O90" r:id="rId154" xr:uid="{335736F4-4B44-42F9-A801-489CCF74DFC7}"/>
    <hyperlink ref="O91" r:id="rId155" xr:uid="{A3B4C8DE-AF4F-4468-AEEA-DC6CF4349C79}"/>
    <hyperlink ref="O142" r:id="rId156" xr:uid="{E8156036-A7AA-40C0-9D78-6A00B98128CA}"/>
    <hyperlink ref="Q142" r:id="rId157" xr:uid="{D8D47A79-8504-401B-88A2-7FAEC3135FA7}"/>
    <hyperlink ref="O140" r:id="rId158" xr:uid="{54142A73-67AB-4FBF-9A36-64EB167A48CF}"/>
    <hyperlink ref="Q140" r:id="rId159" xr:uid="{1128625D-73EE-4684-AC4D-F062E781955D}"/>
    <hyperlink ref="Q133" r:id="rId160" xr:uid="{8E4CEB85-9A1A-46E7-81E3-C601BBE6F7A8}"/>
    <hyperlink ref="Q132" r:id="rId161" xr:uid="{B2164510-A21C-4426-A7BF-8EBE88956026}"/>
    <hyperlink ref="O133" r:id="rId162" xr:uid="{FDB1ABE3-9683-46DF-A4C7-8D5D05E22381}"/>
    <hyperlink ref="O132" r:id="rId163" xr:uid="{D1813D8D-B865-400F-917A-BF798887E562}"/>
    <hyperlink ref="O144" r:id="rId164" xr:uid="{05ABDEF4-609F-4202-ABBA-88C532C9C879}"/>
    <hyperlink ref="Q144" r:id="rId165" xr:uid="{D5822ACB-82BD-4678-93E5-F68C3814C8A8}"/>
    <hyperlink ref="O145" r:id="rId166" xr:uid="{0F465D8D-F37C-4B03-967D-850BFB981CA3}"/>
    <hyperlink ref="Q145" r:id="rId167" xr:uid="{539F8221-B660-40DE-99DA-A2C9E6DA62EE}"/>
    <hyperlink ref="O129" r:id="rId168" xr:uid="{0148FD1D-557F-4E18-80C0-CEC0A07CC83F}"/>
    <hyperlink ref="Q129" r:id="rId169" xr:uid="{74B41457-CD82-494D-B48F-763700CFBAD3}"/>
    <hyperlink ref="O143" r:id="rId170" xr:uid="{80FBD756-39D1-4903-9945-6AC802D84BCE}"/>
    <hyperlink ref="Q143" r:id="rId171" xr:uid="{608819AB-54D9-463C-9C2F-C54376E992CD}"/>
    <hyperlink ref="Q6" r:id="rId172" xr:uid="{6AD75B7B-E31C-454B-A82E-FDD117D8BCA8}"/>
    <hyperlink ref="O148" r:id="rId173" xr:uid="{4646682E-7F96-4927-A3A4-8662AE7312C2}"/>
    <hyperlink ref="O149" r:id="rId174" xr:uid="{8BD3E46E-46EC-4A6A-9A2A-061C8470C76C}"/>
    <hyperlink ref="O150" r:id="rId175" xr:uid="{56811A35-F0FE-4A49-BC6F-FB13CDF5B88D}"/>
    <hyperlink ref="O151" r:id="rId176" xr:uid="{50E035A8-658A-42F4-9ED7-AA53B7BBA7B7}"/>
    <hyperlink ref="Q149" r:id="rId177" xr:uid="{2A224B26-0E92-4898-9624-2BF593E797F1}"/>
    <hyperlink ref="Q148" r:id="rId178" xr:uid="{EB2FA624-7901-44C5-8697-3C8CBCFC1993}"/>
    <hyperlink ref="Q150" r:id="rId179" xr:uid="{F4FB3012-8ECC-4DD5-AE79-FD1782CF1E48}"/>
    <hyperlink ref="Q151" r:id="rId180" xr:uid="{52FBE181-036F-4DF2-9081-202FCD525148}"/>
    <hyperlink ref="Q147" r:id="rId181" xr:uid="{E2872CB4-12C5-4730-92D2-7BA2ABA307E4}"/>
    <hyperlink ref="W147" r:id="rId182" xr:uid="{C9512398-9D53-4AE7-B271-37908CB18DDC}"/>
    <hyperlink ref="O76" r:id="rId183" xr:uid="{06971662-64AE-4D45-B466-BE38275A59CC}"/>
    <hyperlink ref="O104" r:id="rId184" xr:uid="{4CABB0C3-0618-4DFC-BB8E-3532D35CCDEF}"/>
    <hyperlink ref="O112" r:id="rId185" xr:uid="{1B32218E-FD27-4132-A561-B9E19C88CF40}"/>
    <hyperlink ref="Q11" r:id="rId186" xr:uid="{DD1BCE8C-D27C-44E7-9DF2-B8D231CA1ED7}"/>
    <hyperlink ref="Q21" r:id="rId187" xr:uid="{C819D07D-03B9-49CF-AE20-38386D74FC12}"/>
    <hyperlink ref="Q20" r:id="rId188" xr:uid="{742DBB1C-11DD-438B-9EFF-62A32095C706}"/>
    <hyperlink ref="Q27" r:id="rId189" xr:uid="{B76C76C8-43F0-49B2-AD74-2CE210D45450}"/>
    <hyperlink ref="Q31" r:id="rId190" xr:uid="{91102C20-C8A8-429A-84D7-73FC5ABF86D4}"/>
    <hyperlink ref="Q36" r:id="rId191" xr:uid="{268302DE-1392-484B-9162-EA6F52268680}"/>
    <hyperlink ref="Q39" r:id="rId192" xr:uid="{9D5AB6C8-BCA1-4500-9741-D580B125168F}"/>
    <hyperlink ref="Q42" r:id="rId193" xr:uid="{DBAEA31B-9C9C-4FA4-A2A4-08FA0FBF78B0}"/>
    <hyperlink ref="Q43" r:id="rId194" xr:uid="{AEF11157-E18F-42DD-A6BD-C5EA2CCB4B74}"/>
    <hyperlink ref="R43" r:id="rId195" xr:uid="{766B8928-9519-4A58-BB50-7296A08DCDC7}"/>
    <hyperlink ref="Q47" r:id="rId196" xr:uid="{1D85E423-A280-48BA-9009-E0FD69618941}"/>
    <hyperlink ref="Q49" r:id="rId197" xr:uid="{69B92AE2-F5F6-487D-90C1-65893834E275}"/>
    <hyperlink ref="Q52" r:id="rId198" xr:uid="{1F75560B-AE05-41D6-8534-8027FDCF8E90}"/>
    <hyperlink ref="Q57" r:id="rId199" xr:uid="{44433F88-0739-42B1-8E0E-BF29507E802F}"/>
    <hyperlink ref="Q59" r:id="rId200" xr:uid="{2936A7C5-E53A-492F-85BB-871B731C2CB0}"/>
    <hyperlink ref="Q61" r:id="rId201" xr:uid="{D4C78CB3-088E-48F8-ABB0-BAFED96BE769}"/>
    <hyperlink ref="Q60" r:id="rId202" xr:uid="{7E338800-2A1D-4065-B572-591D030715B3}"/>
    <hyperlink ref="Q64" r:id="rId203" xr:uid="{80F8F5A6-7658-4264-A2C1-9C00A44D4199}"/>
    <hyperlink ref="Q66" r:id="rId204" xr:uid="{5CDFA8D9-CF09-40A1-A3D0-FDBAEBFB04B8}"/>
    <hyperlink ref="Q67" r:id="rId205" xr:uid="{72548D33-3008-40C1-A448-A190399A1B98}"/>
    <hyperlink ref="Q74" r:id="rId206" xr:uid="{73E9B7DE-FF8F-413C-BAFE-CAAE2AB750B0}"/>
    <hyperlink ref="Q73" r:id="rId207" xr:uid="{FB319E66-1B26-4328-994D-FE8C4463B3A9}"/>
    <hyperlink ref="Q72" r:id="rId208" xr:uid="{65EAC4DD-ABB1-4C39-B450-5BA46B558A28}"/>
    <hyperlink ref="R72" r:id="rId209" xr:uid="{2472F8AF-2A0D-4217-B22D-484CD0EFF480}"/>
    <hyperlink ref="Q93" r:id="rId210" xr:uid="{AC0422F5-FD9F-41E2-BD32-36AFF19C8DAF}"/>
    <hyperlink ref="Q95" r:id="rId211" xr:uid="{80BC3561-3758-4A93-893D-C48264FAF89A}"/>
    <hyperlink ref="Q99" r:id="rId212" xr:uid="{DF4E5931-A035-4982-BCD3-71D4D5228ADD}"/>
    <hyperlink ref="Q102" r:id="rId213" xr:uid="{6718A0A9-9A5A-43E2-BB72-C292921CA5CA}"/>
    <hyperlink ref="R102" r:id="rId214" xr:uid="{FA41D437-81C1-416B-BD67-95875AB5A30D}"/>
    <hyperlink ref="Q108" r:id="rId215" xr:uid="{E4E8E2EB-0ED7-4AD2-8271-BC2C50F6172B}"/>
    <hyperlink ref="R108" r:id="rId216" xr:uid="{0FB8B514-F883-469A-B30B-C23F0AD91B63}"/>
  </hyperlinks>
  <printOptions headings="1"/>
  <pageMargins left="0.74803149606299213" right="0.74803149606299213" top="0.98425196850393704" bottom="0.98425196850393704" header="0.51181102362204722" footer="0.51181102362204722"/>
  <pageSetup paperSize="9" scale="16" orientation="landscape" r:id="rId217"/>
  <headerFooter alignWithMargins="0">
    <oddHeader>Page &amp;P of &amp;N</oddHeader>
    <oddFooter>&amp;F</oddFooter>
  </headerFooter>
  <customProperties>
    <customPr name="EpmWorksheetKeyString_GUID" r:id="rId218"/>
  </customProperties>
  <drawing r:id="rId219"/>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76791F-8891-4322-887A-D38ED9A5C78E}">
  <sheetPr>
    <tabColor theme="7" tint="-0.249977111117893"/>
  </sheetPr>
  <dimension ref="A1:Y54"/>
  <sheetViews>
    <sheetView zoomScale="70" zoomScaleNormal="70" workbookViewId="0"/>
  </sheetViews>
  <sheetFormatPr defaultColWidth="8.2109375" defaultRowHeight="12.5" outlineLevelCol="1"/>
  <cols>
    <col min="1" max="1" width="16.28515625" style="385" customWidth="1"/>
    <col min="2" max="2" width="14.42578125" style="385" customWidth="1"/>
    <col min="3" max="3" width="90.7109375" style="385" customWidth="1"/>
    <col min="4" max="4" width="18.42578125" style="385" customWidth="1"/>
    <col min="5" max="5" width="15.42578125" style="385" customWidth="1"/>
    <col min="6" max="14" width="14.7109375" style="685" customWidth="1" outlineLevel="1"/>
    <col min="15" max="15" width="11.42578125" style="1" customWidth="1"/>
    <col min="16" max="16" width="17.78515625" style="671" customWidth="1"/>
    <col min="17" max="17" width="13.42578125" style="686" customWidth="1"/>
    <col min="18" max="20" width="14.92578125" style="671" customWidth="1"/>
    <col min="21" max="21" width="71.7109375" style="671" customWidth="1"/>
    <col min="22" max="22" width="2.7109375" style="385" customWidth="1"/>
    <col min="23" max="23" width="63.0703125" style="385" customWidth="1"/>
    <col min="24" max="24" width="41.92578125" style="385" bestFit="1" customWidth="1"/>
    <col min="25" max="25" width="81.7109375" style="385" bestFit="1" customWidth="1"/>
    <col min="26" max="16384" width="8.2109375" style="385"/>
  </cols>
  <sheetData>
    <row r="1" spans="1:24" s="594" customFormat="1" ht="27.5">
      <c r="A1" s="593"/>
      <c r="B1" s="593"/>
      <c r="C1" s="593"/>
      <c r="D1" s="593"/>
      <c r="E1" s="593"/>
      <c r="F1" s="593"/>
      <c r="G1" s="593"/>
      <c r="H1" s="593"/>
      <c r="I1" s="593"/>
      <c r="J1" s="593"/>
      <c r="K1" s="593"/>
      <c r="L1" s="593"/>
      <c r="M1" s="593"/>
      <c r="N1" s="593"/>
      <c r="O1" s="68"/>
      <c r="P1" s="593"/>
      <c r="Q1" s="593"/>
      <c r="R1" s="593"/>
      <c r="S1" s="593"/>
      <c r="T1" s="593"/>
      <c r="U1" s="593"/>
    </row>
    <row r="2" spans="1:24" s="594" customFormat="1" ht="36" customHeight="1">
      <c r="B2" s="595"/>
      <c r="C2" s="596" t="s">
        <v>1003</v>
      </c>
      <c r="D2" s="595"/>
      <c r="E2" s="595"/>
      <c r="F2" s="595"/>
      <c r="G2" s="595"/>
      <c r="H2" s="595"/>
      <c r="I2" s="595"/>
      <c r="J2" s="595"/>
      <c r="K2" s="595"/>
      <c r="L2" s="595"/>
      <c r="M2" s="595"/>
      <c r="N2" s="595"/>
      <c r="O2" s="928"/>
      <c r="P2" s="595"/>
      <c r="Q2" s="595"/>
      <c r="R2" s="595"/>
      <c r="S2" s="595"/>
      <c r="T2" s="595"/>
      <c r="U2" s="595"/>
      <c r="V2" s="595"/>
      <c r="W2" s="595"/>
    </row>
    <row r="3" spans="1:24" s="594" customFormat="1" ht="60">
      <c r="A3" s="597"/>
      <c r="B3" s="597"/>
      <c r="C3" s="598" t="s">
        <v>1004</v>
      </c>
      <c r="D3" s="597"/>
      <c r="E3" s="597"/>
      <c r="F3" s="597"/>
      <c r="G3" s="597"/>
      <c r="H3" s="597"/>
      <c r="I3" s="597"/>
      <c r="J3" s="597"/>
      <c r="K3" s="597"/>
      <c r="L3" s="597"/>
      <c r="M3" s="597"/>
      <c r="N3" s="597"/>
      <c r="O3" s="929"/>
      <c r="P3" s="597"/>
      <c r="Q3" s="597"/>
      <c r="R3" s="597"/>
      <c r="S3" s="597"/>
      <c r="T3" s="597"/>
      <c r="U3" s="597"/>
    </row>
    <row r="4" spans="1:24" s="604" customFormat="1" ht="50.15" customHeight="1">
      <c r="A4" s="599"/>
      <c r="B4" s="599"/>
      <c r="C4" s="599"/>
      <c r="D4" s="599"/>
      <c r="E4" s="600"/>
      <c r="F4" s="1500" t="s">
        <v>1005</v>
      </c>
      <c r="G4" s="1501"/>
      <c r="H4" s="1501"/>
      <c r="I4" s="1501"/>
      <c r="J4" s="1501"/>
      <c r="K4" s="1501"/>
      <c r="L4" s="1501"/>
      <c r="M4" s="1501"/>
      <c r="N4" s="1502"/>
      <c r="O4" s="930"/>
      <c r="P4" s="601"/>
      <c r="Q4" s="602"/>
      <c r="R4" s="603"/>
      <c r="S4" s="603"/>
      <c r="T4" s="603"/>
      <c r="U4" s="603"/>
    </row>
    <row r="5" spans="1:24" s="604" customFormat="1" ht="50.15" customHeight="1" thickBot="1">
      <c r="A5" s="126" t="s">
        <v>1006</v>
      </c>
      <c r="B5" s="126" t="s">
        <v>6</v>
      </c>
      <c r="C5" s="126" t="s">
        <v>7</v>
      </c>
      <c r="D5" s="126" t="s">
        <v>1007</v>
      </c>
      <c r="E5" s="126" t="s">
        <v>1008</v>
      </c>
      <c r="F5" s="126" t="s">
        <v>8</v>
      </c>
      <c r="G5" s="126" t="s">
        <v>9</v>
      </c>
      <c r="H5" s="126" t="s">
        <v>10</v>
      </c>
      <c r="I5" s="126" t="s">
        <v>11</v>
      </c>
      <c r="J5" s="126" t="s">
        <v>12</v>
      </c>
      <c r="K5" s="126" t="s">
        <v>13</v>
      </c>
      <c r="L5" s="126" t="s">
        <v>14</v>
      </c>
      <c r="M5" s="126" t="s">
        <v>1009</v>
      </c>
      <c r="N5" s="126" t="s">
        <v>1010</v>
      </c>
      <c r="O5" s="126" t="s">
        <v>1011</v>
      </c>
      <c r="P5" s="126" t="s">
        <v>1012</v>
      </c>
      <c r="Q5" s="126" t="s">
        <v>1013</v>
      </c>
      <c r="R5" s="126" t="s">
        <v>20</v>
      </c>
      <c r="S5" s="126" t="s">
        <v>1014</v>
      </c>
      <c r="T5" s="126" t="s">
        <v>1015</v>
      </c>
      <c r="U5" s="126" t="s">
        <v>1016</v>
      </c>
      <c r="V5" s="126"/>
      <c r="W5" s="126"/>
      <c r="X5" s="605"/>
    </row>
    <row r="6" spans="1:24" s="609" customFormat="1" ht="18.649999999999999" customHeight="1" thickTop="1">
      <c r="A6" s="606"/>
      <c r="B6" s="606"/>
      <c r="C6" s="606"/>
      <c r="D6" s="606"/>
      <c r="E6" s="606"/>
      <c r="F6" s="607"/>
      <c r="G6" s="607"/>
      <c r="H6" s="607"/>
      <c r="I6" s="607"/>
      <c r="J6" s="607"/>
      <c r="K6" s="607"/>
      <c r="L6" s="607"/>
      <c r="M6" s="607"/>
      <c r="N6" s="607"/>
      <c r="O6" s="931"/>
      <c r="P6" s="607"/>
      <c r="Q6" s="607"/>
      <c r="R6" s="607"/>
      <c r="S6" s="607"/>
      <c r="T6" s="607"/>
      <c r="U6" s="608"/>
      <c r="W6" s="610"/>
      <c r="X6" s="611"/>
    </row>
    <row r="7" spans="1:24" s="609" customFormat="1" ht="30" customHeight="1">
      <c r="A7" s="1503" t="s">
        <v>1017</v>
      </c>
      <c r="B7" s="1503"/>
      <c r="C7" s="1503"/>
      <c r="D7" s="612"/>
      <c r="E7" s="612"/>
      <c r="F7" s="613"/>
      <c r="G7" s="613"/>
      <c r="H7" s="613"/>
      <c r="I7" s="613"/>
      <c r="J7" s="613"/>
      <c r="K7" s="613"/>
      <c r="L7" s="613"/>
      <c r="M7" s="613"/>
      <c r="N7" s="613"/>
      <c r="O7" s="932"/>
      <c r="P7" s="613"/>
      <c r="Q7" s="613"/>
      <c r="R7" s="614"/>
      <c r="S7" s="614"/>
      <c r="T7" s="613"/>
      <c r="U7" s="613"/>
      <c r="W7" s="610"/>
      <c r="X7" s="611"/>
    </row>
    <row r="8" spans="1:24" s="609" customFormat="1" ht="50.15" customHeight="1">
      <c r="A8" s="1491" t="s">
        <v>1018</v>
      </c>
      <c r="B8" s="1492"/>
      <c r="C8" s="1492"/>
      <c r="D8" s="615"/>
      <c r="E8" s="615"/>
      <c r="F8" s="615"/>
      <c r="G8" s="615"/>
      <c r="H8" s="615"/>
      <c r="I8" s="615"/>
      <c r="J8" s="615"/>
      <c r="K8" s="615"/>
      <c r="L8" s="615"/>
      <c r="M8" s="615"/>
      <c r="N8" s="615"/>
      <c r="O8" s="38"/>
      <c r="P8" s="615"/>
      <c r="Q8" s="615"/>
      <c r="R8" s="615"/>
      <c r="S8" s="615"/>
      <c r="T8" s="615"/>
      <c r="U8" s="615"/>
      <c r="W8" s="610"/>
      <c r="X8" s="611"/>
    </row>
    <row r="9" spans="1:24" s="124" customFormat="1" ht="30" customHeight="1">
      <c r="A9" s="1490" t="s">
        <v>1019</v>
      </c>
      <c r="B9" s="1490"/>
      <c r="C9" s="1490"/>
      <c r="D9" s="616"/>
      <c r="E9" s="616"/>
      <c r="F9" s="617"/>
      <c r="G9" s="617"/>
      <c r="H9" s="617"/>
      <c r="I9" s="617"/>
      <c r="J9" s="617"/>
      <c r="K9" s="617"/>
      <c r="L9" s="617"/>
      <c r="M9" s="617"/>
      <c r="N9" s="617"/>
      <c r="O9" s="37"/>
      <c r="P9" s="617"/>
      <c r="Q9" s="617"/>
      <c r="R9" s="618"/>
      <c r="S9" s="618"/>
      <c r="T9" s="617"/>
      <c r="U9" s="617"/>
      <c r="V9" s="304"/>
      <c r="W9" s="619"/>
    </row>
    <row r="10" spans="1:24" s="124" customFormat="1" ht="50.15" customHeight="1">
      <c r="A10" s="1491" t="s">
        <v>1018</v>
      </c>
      <c r="B10" s="1492"/>
      <c r="C10" s="1492"/>
      <c r="D10" s="615"/>
      <c r="E10" s="615"/>
      <c r="F10" s="615"/>
      <c r="G10" s="615"/>
      <c r="H10" s="615"/>
      <c r="I10" s="615"/>
      <c r="J10" s="615"/>
      <c r="K10" s="615"/>
      <c r="L10" s="615"/>
      <c r="M10" s="615"/>
      <c r="N10" s="615"/>
      <c r="O10" s="38"/>
      <c r="P10" s="615"/>
      <c r="Q10" s="615"/>
      <c r="R10" s="615"/>
      <c r="S10" s="615"/>
      <c r="T10" s="615"/>
      <c r="U10" s="615"/>
      <c r="V10" s="304"/>
      <c r="W10" s="619"/>
    </row>
    <row r="11" spans="1:24" s="124" customFormat="1" ht="30" customHeight="1">
      <c r="A11" s="1490" t="s">
        <v>1020</v>
      </c>
      <c r="B11" s="1490"/>
      <c r="C11" s="1490"/>
      <c r="D11" s="616"/>
      <c r="E11" s="616"/>
      <c r="F11" s="617"/>
      <c r="G11" s="617"/>
      <c r="H11" s="617"/>
      <c r="I11" s="617"/>
      <c r="J11" s="617"/>
      <c r="K11" s="617"/>
      <c r="L11" s="617"/>
      <c r="M11" s="617"/>
      <c r="N11" s="617"/>
      <c r="O11" s="37"/>
      <c r="P11" s="617"/>
      <c r="Q11" s="617"/>
      <c r="R11" s="618"/>
      <c r="S11" s="618"/>
      <c r="T11" s="617"/>
      <c r="U11" s="617"/>
      <c r="V11" s="304"/>
      <c r="W11" s="619"/>
    </row>
    <row r="12" spans="1:24" s="609" customFormat="1" ht="50.15" customHeight="1">
      <c r="A12" s="1491" t="s">
        <v>1018</v>
      </c>
      <c r="B12" s="1492"/>
      <c r="C12" s="1492"/>
      <c r="D12" s="615"/>
      <c r="E12" s="615"/>
      <c r="F12" s="615"/>
      <c r="G12" s="615"/>
      <c r="H12" s="615"/>
      <c r="I12" s="615"/>
      <c r="J12" s="615"/>
      <c r="K12" s="615"/>
      <c r="L12" s="615"/>
      <c r="M12" s="615"/>
      <c r="N12" s="615"/>
      <c r="O12" s="38"/>
      <c r="P12" s="615"/>
      <c r="Q12" s="615"/>
      <c r="R12" s="615"/>
      <c r="S12" s="615"/>
      <c r="T12" s="615"/>
      <c r="U12" s="615"/>
      <c r="W12" s="610"/>
      <c r="X12" s="611"/>
    </row>
    <row r="13" spans="1:24" s="124" customFormat="1" ht="30" customHeight="1">
      <c r="A13" s="1490" t="s">
        <v>1021</v>
      </c>
      <c r="B13" s="1490"/>
      <c r="C13" s="1490"/>
      <c r="D13" s="616"/>
      <c r="E13" s="616"/>
      <c r="F13" s="617"/>
      <c r="G13" s="617"/>
      <c r="H13" s="617"/>
      <c r="I13" s="617"/>
      <c r="J13" s="617"/>
      <c r="K13" s="617"/>
      <c r="L13" s="617"/>
      <c r="M13" s="617"/>
      <c r="N13" s="617"/>
      <c r="O13" s="37"/>
      <c r="P13" s="617"/>
      <c r="Q13" s="617"/>
      <c r="R13" s="618"/>
      <c r="S13" s="618"/>
      <c r="T13" s="617"/>
      <c r="U13" s="617"/>
      <c r="V13" s="304"/>
      <c r="W13" s="619"/>
    </row>
    <row r="14" spans="1:24" s="630" customFormat="1" ht="35">
      <c r="A14" s="620" t="s">
        <v>1022</v>
      </c>
      <c r="B14" s="621" t="s">
        <v>1023</v>
      </c>
      <c r="C14" s="620" t="s">
        <v>1024</v>
      </c>
      <c r="D14" s="620" t="s">
        <v>1025</v>
      </c>
      <c r="E14" s="620" t="s">
        <v>1026</v>
      </c>
      <c r="F14" s="622"/>
      <c r="G14" s="622"/>
      <c r="H14" s="622"/>
      <c r="I14" s="623" t="s">
        <v>40</v>
      </c>
      <c r="J14" s="622"/>
      <c r="K14" s="622"/>
      <c r="L14" s="622"/>
      <c r="M14" s="623" t="s">
        <v>1027</v>
      </c>
      <c r="N14" s="624" t="s">
        <v>1027</v>
      </c>
      <c r="O14" s="2" t="s">
        <v>41</v>
      </c>
      <c r="P14" s="625" t="s">
        <v>293</v>
      </c>
      <c r="Q14" s="626">
        <v>1</v>
      </c>
      <c r="R14" s="627" t="s">
        <v>1028</v>
      </c>
      <c r="S14" s="627" t="s">
        <v>40</v>
      </c>
      <c r="T14" s="628">
        <v>1510285</v>
      </c>
      <c r="U14" s="629"/>
      <c r="W14" s="631"/>
      <c r="X14" s="632"/>
    </row>
    <row r="15" spans="1:24" s="630" customFormat="1" ht="35">
      <c r="A15" s="620" t="s">
        <v>1022</v>
      </c>
      <c r="B15" s="620" t="s">
        <v>1029</v>
      </c>
      <c r="C15" s="620" t="s">
        <v>1030</v>
      </c>
      <c r="D15" s="620" t="s">
        <v>1031</v>
      </c>
      <c r="E15" s="620" t="s">
        <v>1032</v>
      </c>
      <c r="F15" s="622"/>
      <c r="G15" s="622"/>
      <c r="H15" s="622"/>
      <c r="I15" s="623" t="s">
        <v>40</v>
      </c>
      <c r="J15" s="622"/>
      <c r="K15" s="622"/>
      <c r="L15" s="622"/>
      <c r="M15" s="623" t="s">
        <v>1027</v>
      </c>
      <c r="N15" s="624" t="s">
        <v>1027</v>
      </c>
      <c r="O15" s="17" t="s">
        <v>41</v>
      </c>
      <c r="P15" s="633" t="s">
        <v>293</v>
      </c>
      <c r="Q15" s="626">
        <v>1</v>
      </c>
      <c r="R15" s="627" t="s">
        <v>1028</v>
      </c>
      <c r="S15" s="627" t="s">
        <v>51</v>
      </c>
      <c r="T15" s="628" t="s">
        <v>1033</v>
      </c>
      <c r="U15" s="634"/>
      <c r="W15" s="631"/>
      <c r="X15" s="632"/>
    </row>
    <row r="16" spans="1:24" s="124" customFormat="1" ht="30" customHeight="1">
      <c r="A16" s="1490" t="s">
        <v>1034</v>
      </c>
      <c r="B16" s="1490"/>
      <c r="C16" s="1490"/>
      <c r="D16" s="616"/>
      <c r="E16" s="616"/>
      <c r="F16" s="617"/>
      <c r="G16" s="617"/>
      <c r="H16" s="617"/>
      <c r="I16" s="617"/>
      <c r="J16" s="617"/>
      <c r="K16" s="617"/>
      <c r="L16" s="617"/>
      <c r="M16" s="617"/>
      <c r="N16" s="617"/>
      <c r="O16" s="37"/>
      <c r="P16" s="617"/>
      <c r="Q16" s="617"/>
      <c r="R16" s="618"/>
      <c r="S16" s="618"/>
      <c r="T16" s="617"/>
      <c r="U16" s="617"/>
      <c r="V16" s="304"/>
      <c r="W16" s="619"/>
    </row>
    <row r="17" spans="1:25" s="630" customFormat="1" ht="93" customHeight="1">
      <c r="A17" s="620" t="s">
        <v>1022</v>
      </c>
      <c r="B17" s="620" t="s">
        <v>1035</v>
      </c>
      <c r="C17" s="635" t="s">
        <v>1036</v>
      </c>
      <c r="D17" s="620" t="s">
        <v>1037</v>
      </c>
      <c r="E17" s="620" t="s">
        <v>1038</v>
      </c>
      <c r="F17" s="636"/>
      <c r="G17" s="636"/>
      <c r="H17" s="636"/>
      <c r="I17" s="636"/>
      <c r="J17" s="637" t="s">
        <v>40</v>
      </c>
      <c r="K17" s="636"/>
      <c r="L17" s="636"/>
      <c r="M17" s="637" t="s">
        <v>1039</v>
      </c>
      <c r="N17" s="638" t="s">
        <v>1039</v>
      </c>
      <c r="O17" s="2" t="s">
        <v>41</v>
      </c>
      <c r="P17" s="633" t="s">
        <v>293</v>
      </c>
      <c r="Q17" s="639">
        <v>2</v>
      </c>
      <c r="R17" s="627" t="s">
        <v>1040</v>
      </c>
      <c r="S17" s="627" t="s">
        <v>51</v>
      </c>
      <c r="T17" s="628" t="s">
        <v>1041</v>
      </c>
      <c r="U17" s="640" t="s">
        <v>1042</v>
      </c>
      <c r="W17" s="631"/>
      <c r="X17" s="632"/>
    </row>
    <row r="18" spans="1:25" s="630" customFormat="1" ht="81.650000000000006" customHeight="1">
      <c r="A18" s="620" t="s">
        <v>1022</v>
      </c>
      <c r="B18" s="620" t="s">
        <v>1043</v>
      </c>
      <c r="C18" s="620" t="s">
        <v>1044</v>
      </c>
      <c r="D18" s="620" t="s">
        <v>285</v>
      </c>
      <c r="E18" s="620" t="s">
        <v>1038</v>
      </c>
      <c r="F18" s="622"/>
      <c r="G18" s="622"/>
      <c r="H18" s="622"/>
      <c r="I18" s="622"/>
      <c r="J18" s="637" t="s">
        <v>40</v>
      </c>
      <c r="K18" s="622"/>
      <c r="L18" s="622"/>
      <c r="M18" s="623" t="s">
        <v>1039</v>
      </c>
      <c r="N18" s="624" t="s">
        <v>1039</v>
      </c>
      <c r="O18" s="2" t="s">
        <v>41</v>
      </c>
      <c r="P18" s="633" t="s">
        <v>293</v>
      </c>
      <c r="Q18" s="639">
        <v>1</v>
      </c>
      <c r="R18" s="627" t="s">
        <v>1028</v>
      </c>
      <c r="S18" s="627" t="s">
        <v>40</v>
      </c>
      <c r="T18" s="628" t="s">
        <v>1045</v>
      </c>
      <c r="U18" s="634"/>
      <c r="W18" s="631"/>
      <c r="X18" s="632"/>
    </row>
    <row r="19" spans="1:25" s="124" customFormat="1" ht="30" customHeight="1">
      <c r="A19" s="1490" t="s">
        <v>1046</v>
      </c>
      <c r="B19" s="1490"/>
      <c r="C19" s="1490"/>
      <c r="D19" s="616"/>
      <c r="E19" s="616"/>
      <c r="F19" s="617"/>
      <c r="G19" s="617"/>
      <c r="H19" s="617"/>
      <c r="I19" s="617"/>
      <c r="J19" s="617"/>
      <c r="K19" s="617"/>
      <c r="L19" s="617"/>
      <c r="M19" s="617"/>
      <c r="N19" s="617"/>
      <c r="O19" s="37"/>
      <c r="P19" s="617"/>
      <c r="Q19" s="617"/>
      <c r="R19" s="618"/>
      <c r="S19" s="618"/>
      <c r="T19" s="617"/>
      <c r="U19" s="641"/>
      <c r="V19" s="304"/>
      <c r="W19" s="619"/>
    </row>
    <row r="20" spans="1:25" s="124" customFormat="1" ht="52.5">
      <c r="A20" s="642" t="s">
        <v>1022</v>
      </c>
      <c r="B20" s="621" t="s">
        <v>1047</v>
      </c>
      <c r="C20" s="642" t="s">
        <v>1048</v>
      </c>
      <c r="D20" s="642" t="s">
        <v>285</v>
      </c>
      <c r="E20" s="642" t="s">
        <v>1038</v>
      </c>
      <c r="F20" s="643"/>
      <c r="G20" s="643"/>
      <c r="H20" s="643"/>
      <c r="I20" s="643"/>
      <c r="J20" s="643"/>
      <c r="K20" s="644" t="s">
        <v>40</v>
      </c>
      <c r="L20" s="644" t="s">
        <v>40</v>
      </c>
      <c r="M20" s="644" t="s">
        <v>1049</v>
      </c>
      <c r="N20" s="645" t="s">
        <v>1049</v>
      </c>
      <c r="O20" s="17" t="s">
        <v>41</v>
      </c>
      <c r="P20" s="633" t="s">
        <v>293</v>
      </c>
      <c r="Q20" s="639">
        <v>1.5</v>
      </c>
      <c r="R20" s="627" t="s">
        <v>1028</v>
      </c>
      <c r="S20" s="627" t="s">
        <v>40</v>
      </c>
      <c r="T20" s="646" t="s">
        <v>1050</v>
      </c>
      <c r="U20" s="647" t="s">
        <v>1051</v>
      </c>
      <c r="V20" s="304"/>
      <c r="W20" s="619"/>
    </row>
    <row r="21" spans="1:25" s="950" customFormat="1" ht="52.5">
      <c r="A21" s="642" t="s">
        <v>1022</v>
      </c>
      <c r="B21" s="621" t="s">
        <v>1047</v>
      </c>
      <c r="C21" s="642" t="s">
        <v>1052</v>
      </c>
      <c r="D21" s="642" t="s">
        <v>285</v>
      </c>
      <c r="E21" s="642" t="s">
        <v>1038</v>
      </c>
      <c r="F21" s="945"/>
      <c r="G21" s="945"/>
      <c r="H21" s="945"/>
      <c r="I21" s="945"/>
      <c r="J21" s="945"/>
      <c r="K21" s="644" t="s">
        <v>40</v>
      </c>
      <c r="L21" s="644" t="s">
        <v>40</v>
      </c>
      <c r="M21" s="644" t="s">
        <v>1049</v>
      </c>
      <c r="N21" s="645" t="s">
        <v>1049</v>
      </c>
      <c r="O21" s="3" t="s">
        <v>41</v>
      </c>
      <c r="P21" s="946">
        <v>44835</v>
      </c>
      <c r="Q21" s="947" t="s">
        <v>37</v>
      </c>
      <c r="R21" s="627" t="s">
        <v>1028</v>
      </c>
      <c r="S21" s="627" t="s">
        <v>37</v>
      </c>
      <c r="T21" s="947" t="s">
        <v>37</v>
      </c>
      <c r="U21" s="647" t="s">
        <v>1053</v>
      </c>
      <c r="V21" s="948"/>
      <c r="W21" s="949"/>
    </row>
    <row r="22" spans="1:25" s="609" customFormat="1" ht="46.4" customHeight="1">
      <c r="A22" s="1491" t="s">
        <v>1018</v>
      </c>
      <c r="B22" s="1492"/>
      <c r="C22" s="1492"/>
      <c r="D22" s="615"/>
      <c r="E22" s="615"/>
      <c r="F22" s="615"/>
      <c r="G22" s="615"/>
      <c r="H22" s="615"/>
      <c r="I22" s="615"/>
      <c r="J22" s="615"/>
      <c r="K22" s="615"/>
      <c r="L22" s="615"/>
      <c r="M22" s="615"/>
      <c r="N22" s="615"/>
      <c r="O22" s="38"/>
      <c r="P22" s="615"/>
      <c r="Q22" s="615"/>
      <c r="R22" s="615"/>
      <c r="S22" s="615"/>
      <c r="T22" s="615"/>
      <c r="U22" s="648"/>
      <c r="W22" s="610"/>
      <c r="X22" s="611"/>
    </row>
    <row r="23" spans="1:25" s="124" customFormat="1" ht="79.5" customHeight="1">
      <c r="A23" s="1489" t="s">
        <v>1054</v>
      </c>
      <c r="B23" s="1489"/>
      <c r="C23" s="1489"/>
      <c r="D23" s="616"/>
      <c r="E23" s="616"/>
      <c r="F23" s="617"/>
      <c r="G23" s="617"/>
      <c r="H23" s="617"/>
      <c r="I23" s="617"/>
      <c r="J23" s="617"/>
      <c r="K23" s="617"/>
      <c r="L23" s="617"/>
      <c r="M23" s="617"/>
      <c r="N23" s="617"/>
      <c r="O23" s="37"/>
      <c r="P23" s="617"/>
      <c r="Q23" s="617"/>
      <c r="R23" s="618"/>
      <c r="S23" s="618"/>
      <c r="T23" s="617"/>
      <c r="U23" s="649"/>
      <c r="V23" s="304"/>
      <c r="W23" s="619"/>
    </row>
    <row r="24" spans="1:25" s="630" customFormat="1" ht="68.900000000000006" customHeight="1">
      <c r="A24" s="620" t="s">
        <v>1022</v>
      </c>
      <c r="B24" s="621" t="s">
        <v>1055</v>
      </c>
      <c r="C24" s="642" t="s">
        <v>1056</v>
      </c>
      <c r="D24" s="650" t="s">
        <v>1057</v>
      </c>
      <c r="E24" s="650" t="s">
        <v>1038</v>
      </c>
      <c r="F24" s="623" t="s">
        <v>40</v>
      </c>
      <c r="G24" s="623" t="s">
        <v>40</v>
      </c>
      <c r="H24" s="623" t="s">
        <v>40</v>
      </c>
      <c r="I24" s="623" t="s">
        <v>40</v>
      </c>
      <c r="J24" s="623" t="s">
        <v>40</v>
      </c>
      <c r="K24" s="623" t="s">
        <v>40</v>
      </c>
      <c r="L24" s="623" t="s">
        <v>40</v>
      </c>
      <c r="M24" s="623" t="s">
        <v>40</v>
      </c>
      <c r="N24" s="624" t="s">
        <v>40</v>
      </c>
      <c r="O24" s="17" t="s">
        <v>41</v>
      </c>
      <c r="P24" s="633" t="s">
        <v>293</v>
      </c>
      <c r="Q24" s="639">
        <v>1</v>
      </c>
      <c r="R24" s="627" t="s">
        <v>1028</v>
      </c>
      <c r="S24" s="651" t="s">
        <v>40</v>
      </c>
      <c r="T24" s="951" t="s">
        <v>1058</v>
      </c>
      <c r="U24" s="1497" t="s">
        <v>1059</v>
      </c>
      <c r="X24" s="631"/>
      <c r="Y24" s="632"/>
    </row>
    <row r="25" spans="1:25" s="630" customFormat="1" ht="68.900000000000006" customHeight="1">
      <c r="A25" s="620" t="s">
        <v>1022</v>
      </c>
      <c r="B25" s="621" t="s">
        <v>1060</v>
      </c>
      <c r="C25" s="642" t="s">
        <v>1061</v>
      </c>
      <c r="D25" s="650" t="s">
        <v>1057</v>
      </c>
      <c r="E25" s="650" t="s">
        <v>1038</v>
      </c>
      <c r="F25" s="623" t="s">
        <v>40</v>
      </c>
      <c r="G25" s="623" t="s">
        <v>40</v>
      </c>
      <c r="H25" s="623" t="s">
        <v>40</v>
      </c>
      <c r="I25" s="623" t="s">
        <v>40</v>
      </c>
      <c r="J25" s="623" t="s">
        <v>40</v>
      </c>
      <c r="K25" s="623" t="s">
        <v>40</v>
      </c>
      <c r="L25" s="623" t="s">
        <v>40</v>
      </c>
      <c r="M25" s="623" t="s">
        <v>40</v>
      </c>
      <c r="N25" s="624" t="s">
        <v>40</v>
      </c>
      <c r="O25" s="17" t="s">
        <v>41</v>
      </c>
      <c r="P25" s="633" t="s">
        <v>293</v>
      </c>
      <c r="Q25" s="639">
        <v>1.5</v>
      </c>
      <c r="R25" s="627" t="s">
        <v>1028</v>
      </c>
      <c r="S25" s="651" t="s">
        <v>40</v>
      </c>
      <c r="T25" s="951" t="s">
        <v>1062</v>
      </c>
      <c r="U25" s="1498"/>
      <c r="X25" s="631"/>
      <c r="Y25" s="632"/>
    </row>
    <row r="26" spans="1:25" s="630" customFormat="1" ht="68.900000000000006" customHeight="1">
      <c r="A26" s="620" t="s">
        <v>1022</v>
      </c>
      <c r="B26" s="621" t="s">
        <v>1063</v>
      </c>
      <c r="C26" s="642" t="s">
        <v>1064</v>
      </c>
      <c r="D26" s="650" t="s">
        <v>1057</v>
      </c>
      <c r="E26" s="650" t="s">
        <v>1038</v>
      </c>
      <c r="F26" s="623" t="s">
        <v>40</v>
      </c>
      <c r="G26" s="623" t="s">
        <v>40</v>
      </c>
      <c r="H26" s="623" t="s">
        <v>40</v>
      </c>
      <c r="I26" s="623" t="s">
        <v>40</v>
      </c>
      <c r="J26" s="623" t="s">
        <v>40</v>
      </c>
      <c r="K26" s="623" t="s">
        <v>40</v>
      </c>
      <c r="L26" s="623" t="s">
        <v>40</v>
      </c>
      <c r="M26" s="623" t="s">
        <v>40</v>
      </c>
      <c r="N26" s="624" t="s">
        <v>40</v>
      </c>
      <c r="O26" s="17" t="s">
        <v>41</v>
      </c>
      <c r="P26" s="633" t="s">
        <v>293</v>
      </c>
      <c r="Q26" s="639">
        <v>0.5</v>
      </c>
      <c r="R26" s="627" t="s">
        <v>1028</v>
      </c>
      <c r="S26" s="651" t="s">
        <v>40</v>
      </c>
      <c r="T26" s="951" t="s">
        <v>1065</v>
      </c>
      <c r="U26" s="1498"/>
      <c r="X26" s="631"/>
      <c r="Y26" s="632"/>
    </row>
    <row r="27" spans="1:25" s="630" customFormat="1" ht="68.900000000000006" customHeight="1">
      <c r="A27" s="620" t="s">
        <v>1022</v>
      </c>
      <c r="B27" s="621" t="s">
        <v>1066</v>
      </c>
      <c r="C27" s="642" t="s">
        <v>1067</v>
      </c>
      <c r="D27" s="650" t="s">
        <v>1057</v>
      </c>
      <c r="E27" s="650" t="s">
        <v>1038</v>
      </c>
      <c r="F27" s="623" t="s">
        <v>40</v>
      </c>
      <c r="G27" s="623" t="s">
        <v>40</v>
      </c>
      <c r="H27" s="623" t="s">
        <v>40</v>
      </c>
      <c r="I27" s="623" t="s">
        <v>40</v>
      </c>
      <c r="J27" s="623" t="s">
        <v>40</v>
      </c>
      <c r="K27" s="623" t="s">
        <v>40</v>
      </c>
      <c r="L27" s="623" t="s">
        <v>40</v>
      </c>
      <c r="M27" s="623" t="s">
        <v>40</v>
      </c>
      <c r="N27" s="624" t="s">
        <v>40</v>
      </c>
      <c r="O27" s="17" t="s">
        <v>41</v>
      </c>
      <c r="P27" s="633" t="s">
        <v>293</v>
      </c>
      <c r="Q27" s="639">
        <v>1.5</v>
      </c>
      <c r="R27" s="627" t="s">
        <v>1028</v>
      </c>
      <c r="S27" s="627" t="s">
        <v>40</v>
      </c>
      <c r="T27" s="951" t="s">
        <v>1068</v>
      </c>
      <c r="U27" s="1498"/>
      <c r="X27" s="631"/>
      <c r="Y27" s="632"/>
    </row>
    <row r="28" spans="1:25" s="630" customFormat="1" ht="68.900000000000006" customHeight="1">
      <c r="A28" s="620" t="s">
        <v>1022</v>
      </c>
      <c r="B28" s="621" t="s">
        <v>1069</v>
      </c>
      <c r="C28" s="642" t="s">
        <v>1070</v>
      </c>
      <c r="D28" s="650" t="s">
        <v>1057</v>
      </c>
      <c r="E28" s="650" t="s">
        <v>1038</v>
      </c>
      <c r="F28" s="623" t="s">
        <v>40</v>
      </c>
      <c r="G28" s="623" t="s">
        <v>40</v>
      </c>
      <c r="H28" s="623" t="s">
        <v>40</v>
      </c>
      <c r="I28" s="623" t="s">
        <v>40</v>
      </c>
      <c r="J28" s="623" t="s">
        <v>40</v>
      </c>
      <c r="K28" s="623" t="s">
        <v>40</v>
      </c>
      <c r="L28" s="623" t="s">
        <v>40</v>
      </c>
      <c r="M28" s="623" t="s">
        <v>40</v>
      </c>
      <c r="N28" s="624" t="s">
        <v>40</v>
      </c>
      <c r="O28" s="17" t="s">
        <v>41</v>
      </c>
      <c r="P28" s="633" t="s">
        <v>293</v>
      </c>
      <c r="Q28" s="639">
        <v>1</v>
      </c>
      <c r="R28" s="627" t="s">
        <v>1028</v>
      </c>
      <c r="S28" s="627" t="s">
        <v>40</v>
      </c>
      <c r="T28" s="951" t="s">
        <v>1071</v>
      </c>
      <c r="U28" s="1498"/>
      <c r="X28" s="631"/>
      <c r="Y28" s="632"/>
    </row>
    <row r="29" spans="1:25" s="630" customFormat="1" ht="68.900000000000006" customHeight="1">
      <c r="A29" s="621" t="s">
        <v>1022</v>
      </c>
      <c r="B29" s="621" t="s">
        <v>1072</v>
      </c>
      <c r="C29" s="642" t="s">
        <v>1073</v>
      </c>
      <c r="D29" s="621" t="s">
        <v>1057</v>
      </c>
      <c r="E29" s="621" t="s">
        <v>1038</v>
      </c>
      <c r="F29" s="623" t="s">
        <v>40</v>
      </c>
      <c r="G29" s="623" t="s">
        <v>40</v>
      </c>
      <c r="H29" s="623" t="s">
        <v>40</v>
      </c>
      <c r="I29" s="623" t="s">
        <v>40</v>
      </c>
      <c r="J29" s="623" t="s">
        <v>40</v>
      </c>
      <c r="K29" s="623" t="s">
        <v>40</v>
      </c>
      <c r="L29" s="623" t="s">
        <v>40</v>
      </c>
      <c r="M29" s="623" t="s">
        <v>40</v>
      </c>
      <c r="N29" s="624" t="s">
        <v>40</v>
      </c>
      <c r="O29" s="17" t="s">
        <v>41</v>
      </c>
      <c r="P29" s="633" t="s">
        <v>293</v>
      </c>
      <c r="Q29" s="639">
        <v>1</v>
      </c>
      <c r="R29" s="627" t="s">
        <v>1028</v>
      </c>
      <c r="S29" s="627" t="s">
        <v>40</v>
      </c>
      <c r="T29" s="952" t="s">
        <v>1074</v>
      </c>
      <c r="U29" s="1499"/>
      <c r="X29" s="631"/>
      <c r="Y29" s="632"/>
    </row>
    <row r="30" spans="1:25" s="630" customFormat="1" ht="133.5" customHeight="1">
      <c r="A30" s="621" t="s">
        <v>1022</v>
      </c>
      <c r="B30" s="621" t="s">
        <v>1075</v>
      </c>
      <c r="C30" s="642" t="s">
        <v>1076</v>
      </c>
      <c r="D30" s="621" t="s">
        <v>1057</v>
      </c>
      <c r="E30" s="621" t="s">
        <v>1038</v>
      </c>
      <c r="F30" s="623" t="s">
        <v>40</v>
      </c>
      <c r="G30" s="623" t="s">
        <v>40</v>
      </c>
      <c r="H30" s="623" t="s">
        <v>40</v>
      </c>
      <c r="I30" s="623" t="s">
        <v>40</v>
      </c>
      <c r="J30" s="623" t="s">
        <v>40</v>
      </c>
      <c r="K30" s="623" t="s">
        <v>40</v>
      </c>
      <c r="L30" s="623" t="s">
        <v>40</v>
      </c>
      <c r="M30" s="623" t="s">
        <v>40</v>
      </c>
      <c r="N30" s="624" t="s">
        <v>40</v>
      </c>
      <c r="O30" s="17" t="s">
        <v>41</v>
      </c>
      <c r="P30" s="633" t="s">
        <v>293</v>
      </c>
      <c r="Q30" s="639">
        <v>0.5</v>
      </c>
      <c r="R30" s="627" t="s">
        <v>1077</v>
      </c>
      <c r="S30" s="627" t="s">
        <v>40</v>
      </c>
      <c r="T30" s="952" t="s">
        <v>1078</v>
      </c>
      <c r="U30" s="953" t="s">
        <v>1079</v>
      </c>
      <c r="X30" s="631"/>
      <c r="Y30" s="632"/>
    </row>
    <row r="31" spans="1:25" s="630" customFormat="1" ht="360">
      <c r="A31" s="621" t="s">
        <v>1022</v>
      </c>
      <c r="B31" s="621" t="s">
        <v>37</v>
      </c>
      <c r="C31" s="642" t="s">
        <v>1080</v>
      </c>
      <c r="D31" s="621" t="s">
        <v>1057</v>
      </c>
      <c r="E31" s="621" t="s">
        <v>1038</v>
      </c>
      <c r="F31" s="623" t="s">
        <v>40</v>
      </c>
      <c r="G31" s="623" t="s">
        <v>40</v>
      </c>
      <c r="H31" s="623" t="s">
        <v>40</v>
      </c>
      <c r="I31" s="623" t="s">
        <v>40</v>
      </c>
      <c r="J31" s="623" t="s">
        <v>40</v>
      </c>
      <c r="K31" s="623" t="s">
        <v>40</v>
      </c>
      <c r="L31" s="623" t="s">
        <v>40</v>
      </c>
      <c r="M31" s="623" t="s">
        <v>40</v>
      </c>
      <c r="N31" s="624" t="s">
        <v>40</v>
      </c>
      <c r="O31" s="3" t="s">
        <v>41</v>
      </c>
      <c r="P31" s="633" t="s">
        <v>1081</v>
      </c>
      <c r="Q31" s="639" t="s">
        <v>37</v>
      </c>
      <c r="R31" s="627" t="s">
        <v>37</v>
      </c>
      <c r="S31" s="627" t="s">
        <v>37</v>
      </c>
      <c r="T31" s="627" t="s">
        <v>37</v>
      </c>
      <c r="U31" s="647" t="s">
        <v>1082</v>
      </c>
      <c r="X31" s="631"/>
      <c r="Y31" s="632"/>
    </row>
    <row r="32" spans="1:25" s="124" customFormat="1" ht="30" customHeight="1">
      <c r="A32" s="1490" t="s">
        <v>1083</v>
      </c>
      <c r="B32" s="1490"/>
      <c r="C32" s="1490"/>
      <c r="D32" s="616"/>
      <c r="E32" s="616"/>
      <c r="F32" s="617"/>
      <c r="G32" s="617"/>
      <c r="H32" s="617"/>
      <c r="I32" s="617"/>
      <c r="J32" s="617"/>
      <c r="K32" s="617"/>
      <c r="L32" s="617"/>
      <c r="M32" s="617"/>
      <c r="N32" s="617"/>
      <c r="O32" s="37"/>
      <c r="P32" s="617"/>
      <c r="Q32" s="617"/>
      <c r="R32" s="618"/>
      <c r="S32" s="618"/>
      <c r="T32" s="617"/>
      <c r="U32" s="649"/>
      <c r="V32" s="304"/>
      <c r="W32" s="619"/>
    </row>
    <row r="33" spans="1:25" s="609" customFormat="1" ht="46.4" customHeight="1">
      <c r="A33" s="1491" t="s">
        <v>1018</v>
      </c>
      <c r="B33" s="1492"/>
      <c r="C33" s="1492"/>
      <c r="D33" s="615"/>
      <c r="E33" s="615"/>
      <c r="F33" s="615"/>
      <c r="G33" s="615"/>
      <c r="H33" s="615"/>
      <c r="I33" s="615"/>
      <c r="J33" s="615"/>
      <c r="K33" s="615"/>
      <c r="L33" s="615"/>
      <c r="M33" s="615"/>
      <c r="N33" s="615"/>
      <c r="O33" s="38"/>
      <c r="P33" s="615"/>
      <c r="Q33" s="615"/>
      <c r="R33" s="615"/>
      <c r="S33" s="615"/>
      <c r="T33" s="615"/>
      <c r="U33" s="648"/>
      <c r="W33" s="610"/>
      <c r="X33" s="611"/>
    </row>
    <row r="34" spans="1:25" s="124" customFormat="1" ht="30" customHeight="1">
      <c r="A34" s="1490" t="s">
        <v>1084</v>
      </c>
      <c r="B34" s="1490"/>
      <c r="C34" s="1490"/>
      <c r="D34" s="616"/>
      <c r="E34" s="616"/>
      <c r="F34" s="617"/>
      <c r="G34" s="617"/>
      <c r="H34" s="617"/>
      <c r="I34" s="617"/>
      <c r="J34" s="617"/>
      <c r="K34" s="617"/>
      <c r="L34" s="617"/>
      <c r="M34" s="617"/>
      <c r="N34" s="617"/>
      <c r="O34" s="37"/>
      <c r="P34" s="617"/>
      <c r="Q34" s="617"/>
      <c r="R34" s="618"/>
      <c r="S34" s="618"/>
      <c r="T34" s="617"/>
      <c r="U34" s="649"/>
      <c r="V34" s="304"/>
      <c r="W34" s="619"/>
    </row>
    <row r="35" spans="1:25" s="630" customFormat="1" ht="52.5">
      <c r="A35" s="620" t="s">
        <v>1022</v>
      </c>
      <c r="B35" s="620" t="s">
        <v>1085</v>
      </c>
      <c r="C35" s="620" t="s">
        <v>1086</v>
      </c>
      <c r="D35" s="620" t="s">
        <v>317</v>
      </c>
      <c r="E35" s="620" t="s">
        <v>1087</v>
      </c>
      <c r="F35" s="653"/>
      <c r="G35" s="653"/>
      <c r="H35" s="653"/>
      <c r="I35" s="653"/>
      <c r="J35" s="653"/>
      <c r="K35" s="653"/>
      <c r="L35" s="653"/>
      <c r="M35" s="623" t="s">
        <v>1088</v>
      </c>
      <c r="N35" s="654"/>
      <c r="O35" s="2" t="s">
        <v>41</v>
      </c>
      <c r="P35" s="633" t="s">
        <v>293</v>
      </c>
      <c r="Q35" s="626">
        <v>1</v>
      </c>
      <c r="R35" s="627" t="s">
        <v>1028</v>
      </c>
      <c r="S35" s="627" t="s">
        <v>51</v>
      </c>
      <c r="T35" s="628" t="s">
        <v>1089</v>
      </c>
      <c r="U35" s="655" t="s">
        <v>1090</v>
      </c>
      <c r="X35" s="631"/>
      <c r="Y35" s="632"/>
    </row>
    <row r="36" spans="1:25" s="124" customFormat="1" ht="30" customHeight="1">
      <c r="A36" s="1490" t="s">
        <v>1091</v>
      </c>
      <c r="B36" s="1490"/>
      <c r="C36" s="1490"/>
      <c r="D36" s="616"/>
      <c r="E36" s="616"/>
      <c r="F36" s="617"/>
      <c r="G36" s="617"/>
      <c r="H36" s="617"/>
      <c r="I36" s="617"/>
      <c r="J36" s="617"/>
      <c r="K36" s="617"/>
      <c r="L36" s="617"/>
      <c r="M36" s="617"/>
      <c r="N36" s="617"/>
      <c r="O36" s="37"/>
      <c r="P36" s="617"/>
      <c r="Q36" s="617"/>
      <c r="R36" s="618"/>
      <c r="S36" s="618"/>
      <c r="T36" s="618"/>
      <c r="U36" s="656"/>
      <c r="V36" s="304"/>
      <c r="W36" s="619"/>
    </row>
    <row r="37" spans="1:25" s="630" customFormat="1" ht="140">
      <c r="A37" s="620" t="s">
        <v>1022</v>
      </c>
      <c r="B37" s="620" t="s">
        <v>1092</v>
      </c>
      <c r="C37" s="620" t="s">
        <v>1093</v>
      </c>
      <c r="D37" s="620" t="s">
        <v>1094</v>
      </c>
      <c r="E37" s="620" t="s">
        <v>1087</v>
      </c>
      <c r="F37" s="657"/>
      <c r="G37" s="657"/>
      <c r="H37" s="657"/>
      <c r="I37" s="657"/>
      <c r="J37" s="657"/>
      <c r="K37" s="657"/>
      <c r="L37" s="657"/>
      <c r="M37" s="657"/>
      <c r="N37" s="638" t="s">
        <v>1027</v>
      </c>
      <c r="O37" s="2" t="s">
        <v>41</v>
      </c>
      <c r="P37" s="633" t="s">
        <v>293</v>
      </c>
      <c r="Q37" s="658">
        <v>6.25</v>
      </c>
      <c r="R37" s="627" t="s">
        <v>1095</v>
      </c>
      <c r="S37" s="627" t="s">
        <v>51</v>
      </c>
      <c r="T37" s="627" t="s">
        <v>1096</v>
      </c>
      <c r="U37" s="621" t="s">
        <v>1097</v>
      </c>
      <c r="X37" s="631"/>
      <c r="Y37" s="632"/>
    </row>
    <row r="38" spans="1:25" s="630" customFormat="1" ht="35">
      <c r="A38" s="620" t="s">
        <v>1022</v>
      </c>
      <c r="B38" s="620" t="s">
        <v>1092</v>
      </c>
      <c r="C38" s="620" t="s">
        <v>1098</v>
      </c>
      <c r="D38" s="620" t="s">
        <v>1094</v>
      </c>
      <c r="E38" s="620" t="s">
        <v>1087</v>
      </c>
      <c r="F38" s="657"/>
      <c r="G38" s="657"/>
      <c r="H38" s="657"/>
      <c r="I38" s="657"/>
      <c r="J38" s="657"/>
      <c r="K38" s="657"/>
      <c r="L38" s="657"/>
      <c r="M38" s="657"/>
      <c r="N38" s="638" t="s">
        <v>1027</v>
      </c>
      <c r="O38" s="2" t="s">
        <v>41</v>
      </c>
      <c r="P38" s="633" t="s">
        <v>293</v>
      </c>
      <c r="Q38" s="626">
        <v>0.5</v>
      </c>
      <c r="R38" s="627" t="s">
        <v>1099</v>
      </c>
      <c r="S38" s="627" t="s">
        <v>51</v>
      </c>
      <c r="T38" s="628" t="s">
        <v>1100</v>
      </c>
      <c r="U38" s="647"/>
      <c r="X38" s="631"/>
      <c r="Y38" s="632"/>
    </row>
    <row r="39" spans="1:25" s="630" customFormat="1" ht="35">
      <c r="A39" s="620" t="s">
        <v>1022</v>
      </c>
      <c r="B39" s="620" t="s">
        <v>1101</v>
      </c>
      <c r="C39" s="620" t="s">
        <v>1102</v>
      </c>
      <c r="D39" s="620" t="s">
        <v>1094</v>
      </c>
      <c r="E39" s="620" t="s">
        <v>1087</v>
      </c>
      <c r="F39" s="653"/>
      <c r="G39" s="653"/>
      <c r="H39" s="653"/>
      <c r="I39" s="653"/>
      <c r="J39" s="653"/>
      <c r="K39" s="653"/>
      <c r="L39" s="653"/>
      <c r="M39" s="653"/>
      <c r="N39" s="638" t="s">
        <v>1027</v>
      </c>
      <c r="O39" s="17" t="s">
        <v>41</v>
      </c>
      <c r="P39" s="633" t="s">
        <v>293</v>
      </c>
      <c r="Q39" s="626">
        <v>3</v>
      </c>
      <c r="R39" s="627" t="s">
        <v>1028</v>
      </c>
      <c r="S39" s="627" t="s">
        <v>51</v>
      </c>
      <c r="T39" s="628" t="s">
        <v>1103</v>
      </c>
      <c r="U39" s="652" t="s">
        <v>1104</v>
      </c>
      <c r="X39" s="631"/>
      <c r="Y39" s="632"/>
    </row>
    <row r="40" spans="1:25" s="304" customFormat="1" ht="17.5">
      <c r="D40" s="659"/>
      <c r="E40" s="659"/>
      <c r="F40" s="660"/>
      <c r="G40" s="660"/>
      <c r="H40" s="660"/>
      <c r="I40" s="660"/>
      <c r="J40" s="660"/>
      <c r="K40" s="660"/>
      <c r="L40" s="660"/>
      <c r="M40" s="660"/>
      <c r="N40" s="660"/>
      <c r="O40" s="933"/>
      <c r="P40" s="661"/>
      <c r="Q40" s="662"/>
      <c r="R40" s="663"/>
      <c r="S40" s="663"/>
      <c r="T40" s="631"/>
      <c r="U40" s="664"/>
    </row>
    <row r="41" spans="1:25" ht="17.5">
      <c r="A41" s="665" t="s">
        <v>530</v>
      </c>
      <c r="B41" s="666"/>
      <c r="C41" s="667"/>
      <c r="D41" s="668"/>
      <c r="E41" s="668"/>
      <c r="F41" s="669"/>
      <c r="G41" s="670"/>
      <c r="H41" s="670"/>
      <c r="I41" s="670"/>
      <c r="J41" s="670"/>
      <c r="K41" s="670"/>
      <c r="L41" s="670"/>
      <c r="M41" s="670"/>
      <c r="N41" s="670"/>
      <c r="P41" s="672"/>
      <c r="Q41" s="671"/>
      <c r="T41" s="630"/>
      <c r="U41" s="385"/>
    </row>
    <row r="42" spans="1:25" ht="17.5">
      <c r="A42" s="3" t="s">
        <v>41</v>
      </c>
      <c r="B42" s="673" t="s">
        <v>1105</v>
      </c>
      <c r="C42" s="674"/>
      <c r="D42" s="411"/>
      <c r="E42" s="411"/>
      <c r="F42" s="669"/>
      <c r="G42" s="670"/>
      <c r="H42" s="670"/>
      <c r="I42" s="670"/>
      <c r="J42" s="670"/>
      <c r="K42" s="670"/>
      <c r="L42" s="670"/>
      <c r="M42" s="670"/>
      <c r="N42" s="670"/>
      <c r="P42" s="672"/>
      <c r="Q42" s="671"/>
      <c r="T42" s="385"/>
      <c r="U42" s="385"/>
    </row>
    <row r="43" spans="1:25" ht="17.5">
      <c r="A43" s="4" t="s">
        <v>41</v>
      </c>
      <c r="B43" s="673" t="s">
        <v>1106</v>
      </c>
      <c r="C43" s="674"/>
      <c r="D43" s="411"/>
      <c r="E43" s="411"/>
      <c r="F43" s="669"/>
      <c r="G43" s="670"/>
      <c r="H43" s="670"/>
      <c r="I43" s="670"/>
      <c r="J43" s="670"/>
      <c r="K43" s="670"/>
      <c r="L43" s="670"/>
      <c r="M43" s="670"/>
      <c r="N43" s="670"/>
      <c r="P43" s="672"/>
      <c r="Q43" s="671"/>
      <c r="T43" s="385"/>
      <c r="U43" s="385"/>
    </row>
    <row r="44" spans="1:25" ht="17.5">
      <c r="A44" s="2" t="s">
        <v>41</v>
      </c>
      <c r="B44" s="673" t="s">
        <v>533</v>
      </c>
      <c r="C44" s="674"/>
      <c r="D44" s="411"/>
      <c r="E44" s="411"/>
      <c r="F44" s="669"/>
      <c r="G44" s="670"/>
      <c r="H44" s="670"/>
      <c r="I44" s="670"/>
      <c r="J44" s="670"/>
      <c r="K44" s="670"/>
      <c r="L44" s="670"/>
      <c r="M44" s="670"/>
      <c r="N44" s="670"/>
      <c r="P44" s="672"/>
      <c r="Q44" s="671"/>
      <c r="T44" s="385"/>
      <c r="U44" s="385"/>
    </row>
    <row r="45" spans="1:25" ht="17.5">
      <c r="A45" s="5" t="s">
        <v>41</v>
      </c>
      <c r="B45" s="673" t="s">
        <v>1107</v>
      </c>
      <c r="C45" s="674"/>
      <c r="D45" s="411"/>
      <c r="E45" s="411"/>
      <c r="F45" s="669"/>
      <c r="G45" s="670"/>
      <c r="H45" s="670"/>
      <c r="I45" s="670"/>
      <c r="J45" s="670"/>
      <c r="K45" s="670"/>
      <c r="L45" s="670"/>
      <c r="M45" s="670"/>
      <c r="N45" s="670"/>
      <c r="P45" s="672"/>
      <c r="Q45" s="671"/>
      <c r="T45" s="385"/>
      <c r="U45" s="385"/>
    </row>
    <row r="46" spans="1:25" ht="14">
      <c r="A46" s="675"/>
      <c r="B46" s="676"/>
      <c r="C46" s="676"/>
      <c r="D46" s="677"/>
      <c r="E46" s="677"/>
      <c r="F46" s="678"/>
      <c r="G46" s="670"/>
      <c r="H46" s="670"/>
      <c r="I46" s="670"/>
      <c r="J46" s="670"/>
      <c r="K46" s="670"/>
      <c r="L46" s="670"/>
      <c r="M46" s="670"/>
      <c r="N46" s="670"/>
      <c r="P46" s="672"/>
      <c r="Q46" s="671"/>
      <c r="T46" s="385"/>
      <c r="U46" s="385"/>
    </row>
    <row r="47" spans="1:25" ht="21" customHeight="1">
      <c r="A47" s="679" t="s">
        <v>40</v>
      </c>
      <c r="B47" s="1495" t="s">
        <v>1108</v>
      </c>
      <c r="C47" s="1496"/>
      <c r="D47" s="680"/>
      <c r="E47" s="680"/>
      <c r="F47" s="678"/>
      <c r="G47" s="670"/>
      <c r="H47" s="670"/>
      <c r="I47" s="670"/>
      <c r="J47" s="670"/>
      <c r="K47" s="670"/>
      <c r="L47" s="670"/>
      <c r="M47" s="670"/>
      <c r="N47" s="670"/>
      <c r="P47" s="672"/>
      <c r="Q47" s="671"/>
      <c r="T47" s="385"/>
      <c r="U47" s="385"/>
    </row>
    <row r="48" spans="1:25" ht="21" customHeight="1">
      <c r="A48" s="681" t="s">
        <v>1109</v>
      </c>
      <c r="B48" s="1493" t="s">
        <v>1110</v>
      </c>
      <c r="C48" s="1494"/>
      <c r="D48" s="680"/>
      <c r="E48" s="680"/>
      <c r="F48" s="678"/>
      <c r="G48" s="670"/>
      <c r="H48" s="670"/>
      <c r="I48" s="670"/>
      <c r="J48" s="670"/>
      <c r="K48" s="670"/>
      <c r="L48" s="670"/>
      <c r="M48" s="670"/>
      <c r="N48" s="670"/>
      <c r="P48" s="672"/>
      <c r="Q48" s="671"/>
      <c r="T48" s="385"/>
      <c r="U48" s="385"/>
    </row>
    <row r="49" spans="1:21" ht="30" customHeight="1">
      <c r="A49" s="1487" t="s">
        <v>1111</v>
      </c>
      <c r="B49" s="1488"/>
      <c r="C49" s="1488"/>
      <c r="D49" s="682"/>
      <c r="E49" s="682"/>
      <c r="F49" s="682"/>
      <c r="G49" s="682"/>
      <c r="H49" s="682"/>
      <c r="I49" s="682"/>
      <c r="J49" s="682"/>
      <c r="K49" s="682"/>
      <c r="L49" s="682"/>
      <c r="M49" s="682"/>
      <c r="N49" s="682"/>
      <c r="P49" s="672"/>
      <c r="Q49" s="671"/>
      <c r="T49" s="385"/>
      <c r="U49" s="385"/>
    </row>
    <row r="50" spans="1:21" ht="16.399999999999999" customHeight="1">
      <c r="A50" s="1487" t="s">
        <v>1112</v>
      </c>
      <c r="B50" s="1488"/>
      <c r="C50" s="1488"/>
      <c r="D50" s="682"/>
      <c r="E50" s="682"/>
      <c r="F50" s="682"/>
      <c r="G50" s="682"/>
      <c r="H50" s="682"/>
      <c r="I50" s="682"/>
      <c r="J50" s="682"/>
      <c r="K50" s="682"/>
      <c r="L50" s="682"/>
      <c r="M50" s="682"/>
      <c r="N50" s="682"/>
      <c r="P50" s="672"/>
      <c r="Q50" s="671"/>
      <c r="T50" s="385"/>
      <c r="U50" s="385"/>
    </row>
    <row r="51" spans="1:21" ht="16.399999999999999" customHeight="1">
      <c r="A51" s="1487" t="s">
        <v>1113</v>
      </c>
      <c r="B51" s="1488"/>
      <c r="C51" s="1488"/>
      <c r="D51" s="682"/>
      <c r="E51" s="682"/>
      <c r="F51" s="682"/>
      <c r="G51" s="682"/>
      <c r="H51" s="682"/>
      <c r="I51" s="682"/>
      <c r="J51" s="682"/>
      <c r="K51" s="682"/>
      <c r="L51" s="682"/>
      <c r="M51" s="682"/>
      <c r="N51" s="682"/>
      <c r="P51" s="672"/>
      <c r="Q51" s="671"/>
      <c r="T51" s="385"/>
      <c r="U51" s="385"/>
    </row>
    <row r="52" spans="1:21" ht="51" customHeight="1">
      <c r="A52" s="1487" t="s">
        <v>1114</v>
      </c>
      <c r="B52" s="1488"/>
      <c r="C52" s="1488"/>
      <c r="D52" s="682"/>
      <c r="E52" s="682"/>
      <c r="F52" s="682"/>
      <c r="G52" s="682"/>
      <c r="H52" s="682"/>
      <c r="I52" s="682"/>
      <c r="J52" s="682"/>
      <c r="K52" s="682"/>
      <c r="L52" s="682"/>
      <c r="M52" s="682"/>
      <c r="N52" s="682"/>
      <c r="P52" s="672"/>
      <c r="Q52" s="671"/>
      <c r="T52" s="385"/>
      <c r="U52" s="385"/>
    </row>
    <row r="53" spans="1:21" ht="51.75" customHeight="1">
      <c r="A53" s="1487" t="s">
        <v>1115</v>
      </c>
      <c r="B53" s="1488"/>
      <c r="C53" s="1488"/>
      <c r="D53" s="682"/>
      <c r="E53" s="682"/>
      <c r="F53" s="682"/>
      <c r="G53" s="682"/>
      <c r="H53" s="682"/>
      <c r="I53" s="682"/>
      <c r="J53" s="682"/>
      <c r="K53" s="682"/>
      <c r="L53" s="682"/>
      <c r="M53" s="682"/>
      <c r="N53" s="682"/>
      <c r="P53" s="672"/>
      <c r="Q53" s="671"/>
      <c r="T53" s="385"/>
      <c r="U53" s="385"/>
    </row>
    <row r="54" spans="1:21" ht="14">
      <c r="B54" s="683"/>
      <c r="C54" s="684"/>
      <c r="D54" s="684"/>
      <c r="E54" s="411"/>
      <c r="P54" s="672"/>
      <c r="Q54" s="671"/>
      <c r="T54" s="385"/>
      <c r="U54" s="385"/>
    </row>
  </sheetData>
  <mergeCells count="24">
    <mergeCell ref="U24:U29"/>
    <mergeCell ref="A22:C22"/>
    <mergeCell ref="A11:C11"/>
    <mergeCell ref="F4:N4"/>
    <mergeCell ref="A7:C7"/>
    <mergeCell ref="A8:C8"/>
    <mergeCell ref="A9:C9"/>
    <mergeCell ref="A10:C10"/>
    <mergeCell ref="A12:C12"/>
    <mergeCell ref="A13:C13"/>
    <mergeCell ref="A16:C16"/>
    <mergeCell ref="A19:C19"/>
    <mergeCell ref="A53:C53"/>
    <mergeCell ref="A23:C23"/>
    <mergeCell ref="A32:C32"/>
    <mergeCell ref="A33:C33"/>
    <mergeCell ref="A34:C34"/>
    <mergeCell ref="A36:C36"/>
    <mergeCell ref="A52:C52"/>
    <mergeCell ref="A49:C49"/>
    <mergeCell ref="A50:C50"/>
    <mergeCell ref="A51:C51"/>
    <mergeCell ref="B48:C48"/>
    <mergeCell ref="B47:C47"/>
  </mergeCells>
  <hyperlinks>
    <hyperlink ref="T39" r:id="rId1" xr:uid="{6874522B-806C-41B1-AEEC-9A33AA6A8461}"/>
    <hyperlink ref="T38" r:id="rId2" xr:uid="{8A37D016-B067-4C9D-AF28-A11FF6A45741}"/>
    <hyperlink ref="T35" r:id="rId3" xr:uid="{85A5A2DD-D8A0-4ED3-BB40-04F7E1604842}"/>
    <hyperlink ref="T18" r:id="rId4" xr:uid="{825C259E-F01E-4763-8D94-F0EBC266693E}"/>
    <hyperlink ref="T17" r:id="rId5" xr:uid="{75A60826-C58F-4140-9FC1-AE61700D760E}"/>
    <hyperlink ref="T15" r:id="rId6" xr:uid="{52D03C6E-4C9F-4CA5-9B95-E0B60B5333D9}"/>
    <hyperlink ref="T14" r:id="rId7" display="https://sabacloud.deloitteresources.com/Saba/Web_spf/E103PRD0001/common/ledetail/USAUDLN-16" xr:uid="{09501173-A639-4A88-BE2A-C5A6D71B0D7E}"/>
    <hyperlink ref="T20" r:id="rId8" xr:uid="{BF1867BF-8D2F-49A4-8996-34045815734C}"/>
    <hyperlink ref="T24" r:id="rId9" xr:uid="{4365E8B9-ECC7-43B7-A741-B32397B478EF}"/>
    <hyperlink ref="T25" r:id="rId10" xr:uid="{42EFD276-D501-49C3-8A74-7E6919A162A8}"/>
    <hyperlink ref="T26" r:id="rId11" xr:uid="{291E1E68-8903-4DD0-B439-097B80EC6578}"/>
    <hyperlink ref="T27" r:id="rId12" xr:uid="{DFA682AD-5380-4FA2-AF8B-79475BFA8568}"/>
    <hyperlink ref="T28" r:id="rId13" xr:uid="{4E9EB9E5-A6DC-4AC8-87EB-DE761163124C}"/>
    <hyperlink ref="T29" r:id="rId14" xr:uid="{80341792-3AFD-46F1-BCE3-A83165D4A676}"/>
    <hyperlink ref="T30" r:id="rId15" xr:uid="{B5769418-FA34-450D-A44F-B4E10DFA20AB}"/>
  </hyperlinks>
  <pageMargins left="0.75" right="0.75" top="1" bottom="1" header="0.5" footer="0.5"/>
  <pageSetup paperSize="9" orientation="portrait" r:id="rId16"/>
  <headerFooter alignWithMargins="0"/>
  <customProperties>
    <customPr name="EpmWorksheetKeyString_GUID" r:id="rId17"/>
  </customProperties>
  <drawing r:id="rId18"/>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6" tint="-0.499984740745262"/>
  </sheetPr>
  <dimension ref="A1:M463"/>
  <sheetViews>
    <sheetView zoomScale="60" zoomScaleNormal="60" workbookViewId="0"/>
  </sheetViews>
  <sheetFormatPr defaultColWidth="0" defaultRowHeight="15.5"/>
  <cols>
    <col min="1" max="1" width="13.42578125" style="720" customWidth="1"/>
    <col min="2" max="2" width="9" style="782" customWidth="1"/>
    <col min="3" max="3" width="45.42578125" style="726" bestFit="1" customWidth="1"/>
    <col min="4" max="4" width="33" style="354" bestFit="1" customWidth="1"/>
    <col min="5" max="5" width="71.42578125" style="782" bestFit="1" customWidth="1"/>
    <col min="6" max="6" width="8.42578125" style="28" bestFit="1" customWidth="1"/>
    <col min="7" max="7" width="11.42578125" style="783" bestFit="1" customWidth="1"/>
    <col min="8" max="8" width="9.2109375" style="784" customWidth="1"/>
    <col min="9" max="9" width="7.92578125" style="705" bestFit="1" customWidth="1"/>
    <col min="10" max="10" width="14.2109375" style="706" customWidth="1"/>
    <col min="11" max="11" width="51.2109375" style="783" bestFit="1" customWidth="1"/>
    <col min="12" max="12" width="44.42578125" style="783" bestFit="1" customWidth="1"/>
    <col min="13" max="13" width="56.78515625" style="726" bestFit="1" customWidth="1"/>
    <col min="14" max="16384" width="8.42578125" style="726" hidden="1"/>
  </cols>
  <sheetData>
    <row r="1" spans="1:13" s="124" customFormat="1">
      <c r="A1" s="687"/>
      <c r="B1" s="1504" t="s">
        <v>0</v>
      </c>
      <c r="C1" s="1504"/>
      <c r="D1" s="1504"/>
      <c r="E1" s="1504"/>
      <c r="F1" s="1504"/>
      <c r="G1" s="1504"/>
      <c r="H1" s="1505"/>
      <c r="I1" s="1505"/>
      <c r="J1" s="1504"/>
      <c r="K1" s="1504"/>
      <c r="L1" s="688"/>
      <c r="M1" s="689"/>
    </row>
    <row r="2" spans="1:13" s="124" customFormat="1">
      <c r="A2" s="687"/>
      <c r="B2" s="690"/>
      <c r="C2" s="691"/>
      <c r="D2" s="691"/>
      <c r="E2" s="691"/>
      <c r="F2" s="23"/>
      <c r="G2" s="692"/>
      <c r="H2" s="693"/>
      <c r="I2" s="693"/>
      <c r="J2" s="691"/>
      <c r="K2" s="691"/>
      <c r="L2" s="691"/>
      <c r="M2" s="689"/>
    </row>
    <row r="3" spans="1:13" s="124" customFormat="1">
      <c r="A3" s="687"/>
      <c r="B3" s="694"/>
      <c r="C3" s="695"/>
      <c r="D3" s="694"/>
      <c r="E3" s="694"/>
      <c r="F3" s="24"/>
      <c r="G3" s="696"/>
      <c r="H3" s="697"/>
      <c r="I3" s="698"/>
      <c r="J3" s="699"/>
      <c r="K3" s="700"/>
      <c r="L3" s="700"/>
      <c r="M3" s="701"/>
    </row>
    <row r="4" spans="1:13" s="580" customFormat="1">
      <c r="A4" s="702"/>
      <c r="B4" s="1506" t="s">
        <v>1116</v>
      </c>
      <c r="C4" s="1506"/>
      <c r="D4" s="1506"/>
      <c r="E4" s="1506"/>
      <c r="F4" s="1506"/>
      <c r="G4" s="703"/>
      <c r="H4" s="704"/>
      <c r="I4" s="705"/>
      <c r="J4" s="706"/>
      <c r="K4" s="707"/>
      <c r="L4" s="707"/>
      <c r="M4" s="708"/>
    </row>
    <row r="5" spans="1:13" s="580" customFormat="1" ht="31">
      <c r="A5" s="702" t="s">
        <v>0</v>
      </c>
      <c r="B5" s="709" t="s">
        <v>6</v>
      </c>
      <c r="C5" s="709" t="s">
        <v>7</v>
      </c>
      <c r="D5" s="709" t="s">
        <v>1117</v>
      </c>
      <c r="E5" s="709" t="s">
        <v>1118</v>
      </c>
      <c r="F5" s="710" t="s">
        <v>1011</v>
      </c>
      <c r="G5" s="710" t="s">
        <v>17</v>
      </c>
      <c r="H5" s="711" t="s">
        <v>18</v>
      </c>
      <c r="I5" s="711" t="s">
        <v>19</v>
      </c>
      <c r="J5" s="710" t="s">
        <v>1119</v>
      </c>
      <c r="K5" s="710" t="s">
        <v>1120</v>
      </c>
      <c r="L5" s="710" t="s">
        <v>1121</v>
      </c>
      <c r="M5" s="709" t="s">
        <v>1122</v>
      </c>
    </row>
    <row r="6" spans="1:13" s="141" customFormat="1" ht="49.5" customHeight="1">
      <c r="A6" s="162"/>
      <c r="B6" s="712" t="s">
        <v>1123</v>
      </c>
      <c r="C6" s="713" t="s">
        <v>1124</v>
      </c>
      <c r="D6" s="714" t="s">
        <v>1125</v>
      </c>
      <c r="E6" s="714" t="s">
        <v>1126</v>
      </c>
      <c r="F6" s="26" t="s">
        <v>41</v>
      </c>
      <c r="G6" s="715" t="s">
        <v>42</v>
      </c>
      <c r="H6" s="716">
        <v>20</v>
      </c>
      <c r="I6" s="716">
        <f>H6/60</f>
        <v>0.33333333333333331</v>
      </c>
      <c r="J6" s="717" t="s">
        <v>43</v>
      </c>
      <c r="K6" s="718" t="s">
        <v>1127</v>
      </c>
      <c r="L6" s="718" t="s">
        <v>1128</v>
      </c>
      <c r="M6" s="719"/>
    </row>
    <row r="7" spans="1:13" ht="31">
      <c r="B7" s="712" t="s">
        <v>1129</v>
      </c>
      <c r="C7" s="713" t="s">
        <v>1130</v>
      </c>
      <c r="D7" s="714" t="s">
        <v>1125</v>
      </c>
      <c r="E7" s="721" t="s">
        <v>1131</v>
      </c>
      <c r="F7" s="26" t="s">
        <v>41</v>
      </c>
      <c r="G7" s="715" t="s">
        <v>42</v>
      </c>
      <c r="H7" s="722" t="s">
        <v>1132</v>
      </c>
      <c r="I7" s="722" t="s">
        <v>1132</v>
      </c>
      <c r="J7" s="723" t="s">
        <v>1133</v>
      </c>
      <c r="K7" s="724" t="s">
        <v>1134</v>
      </c>
      <c r="L7" s="724" t="s">
        <v>1135</v>
      </c>
      <c r="M7" s="725" t="s">
        <v>1136</v>
      </c>
    </row>
    <row r="8" spans="1:13" ht="31">
      <c r="B8" s="712" t="s">
        <v>1137</v>
      </c>
      <c r="C8" s="713" t="s">
        <v>1138</v>
      </c>
      <c r="D8" s="714" t="s">
        <v>1125</v>
      </c>
      <c r="E8" s="721" t="s">
        <v>1139</v>
      </c>
      <c r="F8" s="26" t="s">
        <v>41</v>
      </c>
      <c r="G8" s="727" t="s">
        <v>42</v>
      </c>
      <c r="H8" s="722" t="s">
        <v>1132</v>
      </c>
      <c r="I8" s="722" t="s">
        <v>1132</v>
      </c>
      <c r="J8" s="723" t="s">
        <v>1133</v>
      </c>
      <c r="K8" s="724" t="s">
        <v>1140</v>
      </c>
      <c r="L8" s="718" t="s">
        <v>1128</v>
      </c>
      <c r="M8" s="725"/>
    </row>
    <row r="9" spans="1:13" ht="31">
      <c r="B9" s="712" t="s">
        <v>1141</v>
      </c>
      <c r="C9" s="713" t="s">
        <v>1142</v>
      </c>
      <c r="D9" s="714" t="s">
        <v>1125</v>
      </c>
      <c r="E9" s="721" t="s">
        <v>1143</v>
      </c>
      <c r="F9" s="26" t="s">
        <v>41</v>
      </c>
      <c r="G9" s="727" t="s">
        <v>42</v>
      </c>
      <c r="H9" s="728" t="s">
        <v>1132</v>
      </c>
      <c r="I9" s="728" t="s">
        <v>1132</v>
      </c>
      <c r="J9" s="723" t="s">
        <v>1133</v>
      </c>
      <c r="K9" s="724" t="s">
        <v>1140</v>
      </c>
      <c r="L9" s="718" t="s">
        <v>1128</v>
      </c>
      <c r="M9" s="725"/>
    </row>
    <row r="10" spans="1:13" ht="31">
      <c r="B10" s="712" t="s">
        <v>1144</v>
      </c>
      <c r="C10" s="713" t="s">
        <v>1145</v>
      </c>
      <c r="D10" s="714" t="s">
        <v>1125</v>
      </c>
      <c r="E10" s="721" t="s">
        <v>1146</v>
      </c>
      <c r="F10" s="26" t="s">
        <v>41</v>
      </c>
      <c r="G10" s="715" t="s">
        <v>42</v>
      </c>
      <c r="H10" s="722" t="s">
        <v>1132</v>
      </c>
      <c r="I10" s="722" t="s">
        <v>1132</v>
      </c>
      <c r="J10" s="723" t="s">
        <v>1133</v>
      </c>
      <c r="K10" s="718" t="s">
        <v>1134</v>
      </c>
      <c r="L10" s="724" t="s">
        <v>1135</v>
      </c>
      <c r="M10" s="725" t="s">
        <v>1136</v>
      </c>
    </row>
    <row r="11" spans="1:13">
      <c r="B11" s="712" t="s">
        <v>1147</v>
      </c>
      <c r="C11" s="713" t="s">
        <v>374</v>
      </c>
      <c r="D11" s="714" t="s">
        <v>1148</v>
      </c>
      <c r="E11" s="721" t="s">
        <v>1149</v>
      </c>
      <c r="F11" s="26" t="s">
        <v>41</v>
      </c>
      <c r="G11" s="715" t="s">
        <v>42</v>
      </c>
      <c r="H11" s="722">
        <v>60</v>
      </c>
      <c r="I11" s="722">
        <f t="shared" ref="I11:I16" si="0">H11/60</f>
        <v>1</v>
      </c>
      <c r="J11" s="717" t="s">
        <v>43</v>
      </c>
      <c r="K11" s="718" t="s">
        <v>375</v>
      </c>
      <c r="L11" s="729" t="s">
        <v>1128</v>
      </c>
      <c r="M11" s="725" t="s">
        <v>1150</v>
      </c>
    </row>
    <row r="12" spans="1:13" ht="31">
      <c r="B12" s="712" t="s">
        <v>1151</v>
      </c>
      <c r="C12" s="730" t="s">
        <v>1152</v>
      </c>
      <c r="D12" s="714" t="s">
        <v>1148</v>
      </c>
      <c r="E12" s="721" t="s">
        <v>1153</v>
      </c>
      <c r="F12" s="26" t="s">
        <v>41</v>
      </c>
      <c r="G12" s="715" t="s">
        <v>42</v>
      </c>
      <c r="H12" s="722">
        <v>60</v>
      </c>
      <c r="I12" s="722">
        <f t="shared" si="0"/>
        <v>1</v>
      </c>
      <c r="J12" s="717" t="s">
        <v>43</v>
      </c>
      <c r="K12" s="718" t="s">
        <v>389</v>
      </c>
      <c r="L12" s="729" t="s">
        <v>1128</v>
      </c>
      <c r="M12" s="725" t="s">
        <v>1154</v>
      </c>
    </row>
    <row r="13" spans="1:13" ht="46.5">
      <c r="B13" s="712" t="s">
        <v>1155</v>
      </c>
      <c r="C13" s="730" t="s">
        <v>392</v>
      </c>
      <c r="D13" s="714" t="s">
        <v>1148</v>
      </c>
      <c r="E13" s="721" t="s">
        <v>1156</v>
      </c>
      <c r="F13" s="26" t="s">
        <v>41</v>
      </c>
      <c r="G13" s="715" t="s">
        <v>42</v>
      </c>
      <c r="H13" s="722">
        <v>60</v>
      </c>
      <c r="I13" s="722">
        <f t="shared" si="0"/>
        <v>1</v>
      </c>
      <c r="J13" s="717" t="s">
        <v>43</v>
      </c>
      <c r="K13" s="718" t="s">
        <v>393</v>
      </c>
      <c r="L13" s="729" t="s">
        <v>1128</v>
      </c>
      <c r="M13" s="725" t="s">
        <v>1157</v>
      </c>
    </row>
    <row r="14" spans="1:13" ht="31">
      <c r="B14" s="712" t="s">
        <v>1158</v>
      </c>
      <c r="C14" s="730" t="s">
        <v>1159</v>
      </c>
      <c r="D14" s="714" t="s">
        <v>1125</v>
      </c>
      <c r="E14" s="721" t="s">
        <v>1160</v>
      </c>
      <c r="F14" s="26" t="s">
        <v>41</v>
      </c>
      <c r="G14" s="715" t="s">
        <v>42</v>
      </c>
      <c r="H14" s="722">
        <f>3+(17/60)</f>
        <v>3.2833333333333332</v>
      </c>
      <c r="I14" s="716">
        <f>((3+(17/60))/60)</f>
        <v>5.4722222222222221E-2</v>
      </c>
      <c r="J14" s="717" t="s">
        <v>1161</v>
      </c>
      <c r="K14" s="718" t="s">
        <v>1162</v>
      </c>
      <c r="L14" s="718" t="s">
        <v>1128</v>
      </c>
      <c r="M14" s="725"/>
    </row>
    <row r="15" spans="1:13">
      <c r="B15" s="712" t="s">
        <v>1163</v>
      </c>
      <c r="C15" s="713" t="s">
        <v>427</v>
      </c>
      <c r="D15" s="714" t="s">
        <v>1148</v>
      </c>
      <c r="E15" s="721" t="s">
        <v>1164</v>
      </c>
      <c r="F15" s="26" t="s">
        <v>41</v>
      </c>
      <c r="G15" s="715" t="s">
        <v>42</v>
      </c>
      <c r="H15" s="722">
        <v>60</v>
      </c>
      <c r="I15" s="722">
        <f t="shared" si="0"/>
        <v>1</v>
      </c>
      <c r="J15" s="717" t="s">
        <v>43</v>
      </c>
      <c r="K15" s="731" t="s">
        <v>428</v>
      </c>
      <c r="L15" s="718" t="s">
        <v>1128</v>
      </c>
      <c r="M15" s="725" t="s">
        <v>1165</v>
      </c>
    </row>
    <row r="16" spans="1:13" ht="124">
      <c r="B16" s="712" t="s">
        <v>1166</v>
      </c>
      <c r="C16" s="713" t="s">
        <v>1167</v>
      </c>
      <c r="D16" s="714" t="s">
        <v>752</v>
      </c>
      <c r="E16" s="721" t="s">
        <v>1168</v>
      </c>
      <c r="F16" s="26" t="s">
        <v>41</v>
      </c>
      <c r="G16" s="715" t="s">
        <v>42</v>
      </c>
      <c r="H16" s="722">
        <v>2</v>
      </c>
      <c r="I16" s="722">
        <f t="shared" si="0"/>
        <v>3.3333333333333333E-2</v>
      </c>
      <c r="J16" s="717" t="s">
        <v>1161</v>
      </c>
      <c r="K16" s="718" t="s">
        <v>1162</v>
      </c>
      <c r="L16" s="718" t="s">
        <v>1128</v>
      </c>
      <c r="M16" s="725" t="s">
        <v>1169</v>
      </c>
    </row>
    <row r="17" spans="1:13">
      <c r="A17" s="373"/>
      <c r="B17" s="712" t="s">
        <v>1170</v>
      </c>
      <c r="C17" s="713" t="s">
        <v>1171</v>
      </c>
      <c r="D17" s="714" t="s">
        <v>1125</v>
      </c>
      <c r="E17" s="714" t="s">
        <v>1172</v>
      </c>
      <c r="F17" s="26" t="s">
        <v>41</v>
      </c>
      <c r="G17" s="715" t="s">
        <v>42</v>
      </c>
      <c r="H17" s="716" t="s">
        <v>1132</v>
      </c>
      <c r="I17" s="716" t="s">
        <v>1132</v>
      </c>
      <c r="J17" s="732" t="s">
        <v>1133</v>
      </c>
      <c r="K17" s="1230" t="s">
        <v>1173</v>
      </c>
      <c r="L17" s="718" t="s">
        <v>1128</v>
      </c>
      <c r="M17" s="734"/>
    </row>
    <row r="18" spans="1:13" ht="124">
      <c r="B18" s="712" t="s">
        <v>1174</v>
      </c>
      <c r="C18" s="713" t="s">
        <v>1175</v>
      </c>
      <c r="D18" s="714" t="s">
        <v>1125</v>
      </c>
      <c r="E18" s="721" t="s">
        <v>1176</v>
      </c>
      <c r="F18" s="26" t="s">
        <v>41</v>
      </c>
      <c r="G18" s="715" t="s">
        <v>42</v>
      </c>
      <c r="H18" s="722">
        <v>2</v>
      </c>
      <c r="I18" s="722">
        <f t="shared" ref="I18:I25" si="1">H18/60</f>
        <v>3.3333333333333333E-2</v>
      </c>
      <c r="J18" s="717" t="s">
        <v>1161</v>
      </c>
      <c r="K18" s="718" t="s">
        <v>1162</v>
      </c>
      <c r="L18" s="718" t="s">
        <v>1128</v>
      </c>
      <c r="M18" s="725" t="s">
        <v>1169</v>
      </c>
    </row>
    <row r="19" spans="1:13" s="141" customFormat="1">
      <c r="A19" s="373"/>
      <c r="B19" s="712" t="s">
        <v>1177</v>
      </c>
      <c r="C19" s="713" t="s">
        <v>1178</v>
      </c>
      <c r="D19" s="714" t="s">
        <v>1125</v>
      </c>
      <c r="E19" s="714" t="s">
        <v>1179</v>
      </c>
      <c r="F19" s="26" t="s">
        <v>41</v>
      </c>
      <c r="G19" s="715" t="s">
        <v>42</v>
      </c>
      <c r="H19" s="722">
        <f>19+(11/60)</f>
        <v>19.183333333333334</v>
      </c>
      <c r="I19" s="716">
        <f>((19+(11/60))/60)</f>
        <v>0.31972222222222224</v>
      </c>
      <c r="J19" s="419" t="s">
        <v>1161</v>
      </c>
      <c r="K19" s="718" t="s">
        <v>1162</v>
      </c>
      <c r="L19" s="718" t="s">
        <v>1128</v>
      </c>
      <c r="M19" s="730"/>
    </row>
    <row r="20" spans="1:13" ht="124">
      <c r="B20" s="712" t="s">
        <v>1180</v>
      </c>
      <c r="C20" s="713" t="s">
        <v>1181</v>
      </c>
      <c r="D20" s="714" t="s">
        <v>752</v>
      </c>
      <c r="E20" s="721" t="s">
        <v>1182</v>
      </c>
      <c r="F20" s="26" t="s">
        <v>41</v>
      </c>
      <c r="G20" s="715" t="s">
        <v>42</v>
      </c>
      <c r="H20" s="722">
        <v>2</v>
      </c>
      <c r="I20" s="722">
        <f t="shared" si="1"/>
        <v>3.3333333333333333E-2</v>
      </c>
      <c r="J20" s="717" t="s">
        <v>1161</v>
      </c>
      <c r="K20" s="718" t="s">
        <v>1162</v>
      </c>
      <c r="L20" s="718" t="s">
        <v>1128</v>
      </c>
      <c r="M20" s="725" t="s">
        <v>1169</v>
      </c>
    </row>
    <row r="21" spans="1:13" ht="124">
      <c r="B21" s="712" t="s">
        <v>1183</v>
      </c>
      <c r="C21" s="713" t="s">
        <v>1184</v>
      </c>
      <c r="D21" s="714" t="s">
        <v>752</v>
      </c>
      <c r="E21" s="721" t="s">
        <v>1185</v>
      </c>
      <c r="F21" s="26" t="s">
        <v>41</v>
      </c>
      <c r="G21" s="715" t="s">
        <v>42</v>
      </c>
      <c r="H21" s="722">
        <v>5</v>
      </c>
      <c r="I21" s="722">
        <f t="shared" si="1"/>
        <v>8.3333333333333329E-2</v>
      </c>
      <c r="J21" s="717" t="s">
        <v>1161</v>
      </c>
      <c r="K21" s="718" t="s">
        <v>1162</v>
      </c>
      <c r="L21" s="718" t="s">
        <v>1128</v>
      </c>
      <c r="M21" s="725" t="s">
        <v>1169</v>
      </c>
    </row>
    <row r="22" spans="1:13" s="141" customFormat="1" ht="124">
      <c r="A22" s="720"/>
      <c r="B22" s="712" t="s">
        <v>1186</v>
      </c>
      <c r="C22" s="713" t="s">
        <v>1187</v>
      </c>
      <c r="D22" s="714" t="s">
        <v>752</v>
      </c>
      <c r="E22" s="721" t="s">
        <v>1188</v>
      </c>
      <c r="F22" s="26" t="s">
        <v>41</v>
      </c>
      <c r="G22" s="715" t="s">
        <v>42</v>
      </c>
      <c r="H22" s="722">
        <v>3</v>
      </c>
      <c r="I22" s="722">
        <f t="shared" si="1"/>
        <v>0.05</v>
      </c>
      <c r="J22" s="717" t="s">
        <v>1161</v>
      </c>
      <c r="K22" s="718" t="s">
        <v>1162</v>
      </c>
      <c r="L22" s="718" t="s">
        <v>1128</v>
      </c>
      <c r="M22" s="725" t="s">
        <v>1169</v>
      </c>
    </row>
    <row r="23" spans="1:13" s="141" customFormat="1" ht="124">
      <c r="A23" s="720"/>
      <c r="B23" s="712" t="s">
        <v>1189</v>
      </c>
      <c r="C23" s="713" t="s">
        <v>1190</v>
      </c>
      <c r="D23" s="714" t="s">
        <v>752</v>
      </c>
      <c r="E23" s="721" t="s">
        <v>1191</v>
      </c>
      <c r="F23" s="26" t="s">
        <v>41</v>
      </c>
      <c r="G23" s="715" t="s">
        <v>42</v>
      </c>
      <c r="H23" s="722">
        <v>3</v>
      </c>
      <c r="I23" s="722">
        <f t="shared" si="1"/>
        <v>0.05</v>
      </c>
      <c r="J23" s="717" t="s">
        <v>1161</v>
      </c>
      <c r="K23" s="718" t="s">
        <v>1162</v>
      </c>
      <c r="L23" s="718" t="s">
        <v>1128</v>
      </c>
      <c r="M23" s="725" t="s">
        <v>1169</v>
      </c>
    </row>
    <row r="24" spans="1:13" s="141" customFormat="1" ht="124">
      <c r="A24" s="720"/>
      <c r="B24" s="712" t="s">
        <v>1192</v>
      </c>
      <c r="C24" s="713" t="s">
        <v>1193</v>
      </c>
      <c r="D24" s="714" t="s">
        <v>1125</v>
      </c>
      <c r="E24" s="721" t="s">
        <v>1194</v>
      </c>
      <c r="F24" s="26" t="s">
        <v>41</v>
      </c>
      <c r="G24" s="715" t="s">
        <v>42</v>
      </c>
      <c r="H24" s="722">
        <v>2</v>
      </c>
      <c r="I24" s="722">
        <f t="shared" si="1"/>
        <v>3.3333333333333333E-2</v>
      </c>
      <c r="J24" s="717" t="s">
        <v>1161</v>
      </c>
      <c r="K24" s="718" t="s">
        <v>1162</v>
      </c>
      <c r="L24" s="718" t="s">
        <v>1128</v>
      </c>
      <c r="M24" s="725" t="s">
        <v>1169</v>
      </c>
    </row>
    <row r="25" spans="1:13" ht="124">
      <c r="B25" s="712" t="s">
        <v>1195</v>
      </c>
      <c r="C25" s="713" t="s">
        <v>1196</v>
      </c>
      <c r="D25" s="714" t="s">
        <v>752</v>
      </c>
      <c r="E25" s="721" t="s">
        <v>1197</v>
      </c>
      <c r="F25" s="26" t="s">
        <v>41</v>
      </c>
      <c r="G25" s="715" t="s">
        <v>42</v>
      </c>
      <c r="H25" s="722">
        <v>2</v>
      </c>
      <c r="I25" s="722">
        <f t="shared" si="1"/>
        <v>3.3333333333333333E-2</v>
      </c>
      <c r="J25" s="717" t="s">
        <v>1161</v>
      </c>
      <c r="K25" s="718" t="s">
        <v>1162</v>
      </c>
      <c r="L25" s="718" t="s">
        <v>1128</v>
      </c>
      <c r="M25" s="725" t="s">
        <v>1169</v>
      </c>
    </row>
    <row r="26" spans="1:13" ht="31">
      <c r="A26" s="373"/>
      <c r="B26" s="712" t="s">
        <v>1198</v>
      </c>
      <c r="C26" s="713" t="s">
        <v>1199</v>
      </c>
      <c r="D26" s="714" t="s">
        <v>1125</v>
      </c>
      <c r="E26" s="721" t="s">
        <v>1200</v>
      </c>
      <c r="F26" s="26" t="s">
        <v>41</v>
      </c>
      <c r="G26" s="715" t="s">
        <v>42</v>
      </c>
      <c r="H26" s="716" t="s">
        <v>1132</v>
      </c>
      <c r="I26" s="716" t="s">
        <v>1132</v>
      </c>
      <c r="J26" s="419" t="s">
        <v>1133</v>
      </c>
      <c r="K26" s="718" t="s">
        <v>1201</v>
      </c>
      <c r="L26" s="718" t="s">
        <v>1128</v>
      </c>
      <c r="M26" s="719"/>
    </row>
    <row r="27" spans="1:13" ht="31">
      <c r="B27" s="712" t="s">
        <v>1202</v>
      </c>
      <c r="C27" s="713" t="s">
        <v>1203</v>
      </c>
      <c r="D27" s="714" t="s">
        <v>1125</v>
      </c>
      <c r="E27" s="721" t="s">
        <v>1204</v>
      </c>
      <c r="F27" s="26" t="s">
        <v>41</v>
      </c>
      <c r="G27" s="715" t="s">
        <v>42</v>
      </c>
      <c r="H27" s="722">
        <f>3+(29/60)</f>
        <v>3.4833333333333334</v>
      </c>
      <c r="I27" s="722">
        <f>H27/60</f>
        <v>5.8055555555555555E-2</v>
      </c>
      <c r="J27" s="717" t="s">
        <v>1161</v>
      </c>
      <c r="K27" s="718" t="s">
        <v>1162</v>
      </c>
      <c r="L27" s="718" t="s">
        <v>1128</v>
      </c>
      <c r="M27" s="725"/>
    </row>
    <row r="28" spans="1:13">
      <c r="B28" s="712" t="s">
        <v>1205</v>
      </c>
      <c r="C28" s="713" t="s">
        <v>1206</v>
      </c>
      <c r="D28" s="714" t="s">
        <v>1125</v>
      </c>
      <c r="E28" s="721" t="s">
        <v>1207</v>
      </c>
      <c r="F28" s="26" t="s">
        <v>41</v>
      </c>
      <c r="G28" s="715" t="s">
        <v>42</v>
      </c>
      <c r="H28" s="722">
        <f>4+(32/60)</f>
        <v>4.5333333333333332</v>
      </c>
      <c r="I28" s="722">
        <f>H28/60</f>
        <v>7.5555555555555556E-2</v>
      </c>
      <c r="J28" s="717" t="s">
        <v>1161</v>
      </c>
      <c r="K28" s="718" t="s">
        <v>1162</v>
      </c>
      <c r="L28" s="718" t="s">
        <v>1128</v>
      </c>
      <c r="M28" s="725"/>
    </row>
    <row r="29" spans="1:13">
      <c r="B29" s="712" t="s">
        <v>1208</v>
      </c>
      <c r="C29" s="713" t="s">
        <v>1209</v>
      </c>
      <c r="D29" s="714" t="s">
        <v>1125</v>
      </c>
      <c r="E29" s="721" t="s">
        <v>1210</v>
      </c>
      <c r="F29" s="26" t="s">
        <v>41</v>
      </c>
      <c r="G29" s="715" t="s">
        <v>42</v>
      </c>
      <c r="H29" s="722">
        <f>4+(5/60)</f>
        <v>4.083333333333333</v>
      </c>
      <c r="I29" s="722">
        <f>H29/60</f>
        <v>6.805555555555555E-2</v>
      </c>
      <c r="J29" s="717" t="s">
        <v>1161</v>
      </c>
      <c r="K29" s="718" t="s">
        <v>1162</v>
      </c>
      <c r="L29" s="718" t="s">
        <v>1128</v>
      </c>
      <c r="M29" s="725"/>
    </row>
    <row r="30" spans="1:13" ht="31">
      <c r="B30" s="712" t="s">
        <v>1211</v>
      </c>
      <c r="C30" s="713" t="s">
        <v>1212</v>
      </c>
      <c r="D30" s="714" t="s">
        <v>1125</v>
      </c>
      <c r="E30" s="721" t="s">
        <v>1204</v>
      </c>
      <c r="F30" s="26" t="s">
        <v>41</v>
      </c>
      <c r="G30" s="715" t="s">
        <v>42</v>
      </c>
      <c r="H30" s="722">
        <v>5</v>
      </c>
      <c r="I30" s="722">
        <f>H30/60</f>
        <v>8.3333333333333329E-2</v>
      </c>
      <c r="J30" s="717" t="s">
        <v>1161</v>
      </c>
      <c r="K30" s="718" t="s">
        <v>1162</v>
      </c>
      <c r="L30" s="718" t="s">
        <v>1128</v>
      </c>
      <c r="M30" s="725"/>
    </row>
    <row r="31" spans="1:13">
      <c r="B31" s="712" t="s">
        <v>1213</v>
      </c>
      <c r="C31" s="713" t="s">
        <v>1214</v>
      </c>
      <c r="D31" s="714" t="s">
        <v>1125</v>
      </c>
      <c r="E31" s="721" t="s">
        <v>1215</v>
      </c>
      <c r="F31" s="26" t="s">
        <v>41</v>
      </c>
      <c r="G31" s="715" t="s">
        <v>42</v>
      </c>
      <c r="H31" s="722">
        <f>5+(47/60)</f>
        <v>5.7833333333333332</v>
      </c>
      <c r="I31" s="722">
        <f t="shared" ref="I31:I34" si="2">H31/60</f>
        <v>9.6388888888888885E-2</v>
      </c>
      <c r="J31" s="717" t="s">
        <v>1161</v>
      </c>
      <c r="K31" s="718" t="s">
        <v>1162</v>
      </c>
      <c r="L31" s="718" t="s">
        <v>1128</v>
      </c>
      <c r="M31" s="725"/>
    </row>
    <row r="32" spans="1:13">
      <c r="B32" s="712" t="s">
        <v>1216</v>
      </c>
      <c r="C32" s="713" t="s">
        <v>1217</v>
      </c>
      <c r="D32" s="714" t="s">
        <v>1125</v>
      </c>
      <c r="E32" s="721" t="s">
        <v>1218</v>
      </c>
      <c r="F32" s="26" t="s">
        <v>41</v>
      </c>
      <c r="G32" s="715" t="s">
        <v>42</v>
      </c>
      <c r="H32" s="722">
        <f>3+(40/60)</f>
        <v>3.6666666666666665</v>
      </c>
      <c r="I32" s="722">
        <f t="shared" si="2"/>
        <v>6.1111111111111109E-2</v>
      </c>
      <c r="J32" s="717" t="s">
        <v>1161</v>
      </c>
      <c r="K32" s="718" t="s">
        <v>1162</v>
      </c>
      <c r="L32" s="718" t="s">
        <v>1128</v>
      </c>
      <c r="M32" s="725"/>
    </row>
    <row r="33" spans="1:13" s="141" customFormat="1">
      <c r="A33" s="720"/>
      <c r="B33" s="712" t="s">
        <v>1219</v>
      </c>
      <c r="C33" s="713" t="s">
        <v>1220</v>
      </c>
      <c r="D33" s="714" t="s">
        <v>1125</v>
      </c>
      <c r="E33" s="721" t="s">
        <v>1221</v>
      </c>
      <c r="F33" s="26" t="s">
        <v>41</v>
      </c>
      <c r="G33" s="715" t="s">
        <v>42</v>
      </c>
      <c r="H33" s="722">
        <f>4+(21/60)</f>
        <v>4.3499999999999996</v>
      </c>
      <c r="I33" s="722">
        <f t="shared" si="2"/>
        <v>7.2499999999999995E-2</v>
      </c>
      <c r="J33" s="717" t="s">
        <v>1161</v>
      </c>
      <c r="K33" s="718" t="s">
        <v>1162</v>
      </c>
      <c r="L33" s="718" t="s">
        <v>1128</v>
      </c>
      <c r="M33" s="725"/>
    </row>
    <row r="34" spans="1:13">
      <c r="B34" s="712" t="s">
        <v>1222</v>
      </c>
      <c r="C34" s="713" t="s">
        <v>1223</v>
      </c>
      <c r="D34" s="714" t="s">
        <v>1125</v>
      </c>
      <c r="E34" s="721" t="s">
        <v>1224</v>
      </c>
      <c r="F34" s="26" t="s">
        <v>41</v>
      </c>
      <c r="G34" s="715" t="s">
        <v>42</v>
      </c>
      <c r="H34" s="722">
        <f>3+(45/60)</f>
        <v>3.75</v>
      </c>
      <c r="I34" s="722">
        <f t="shared" si="2"/>
        <v>6.25E-2</v>
      </c>
      <c r="J34" s="717" t="s">
        <v>1161</v>
      </c>
      <c r="K34" s="718" t="s">
        <v>1162</v>
      </c>
      <c r="L34" s="718" t="s">
        <v>1128</v>
      </c>
      <c r="M34" s="725"/>
    </row>
    <row r="35" spans="1:13">
      <c r="B35" s="712" t="s">
        <v>1225</v>
      </c>
      <c r="C35" s="713" t="s">
        <v>1226</v>
      </c>
      <c r="D35" s="714" t="s">
        <v>1125</v>
      </c>
      <c r="E35" s="721" t="s">
        <v>1227</v>
      </c>
      <c r="F35" s="26" t="s">
        <v>41</v>
      </c>
      <c r="G35" s="715" t="s">
        <v>42</v>
      </c>
      <c r="H35" s="722" t="s">
        <v>1132</v>
      </c>
      <c r="I35" s="722" t="s">
        <v>1132</v>
      </c>
      <c r="J35" s="717" t="s">
        <v>1133</v>
      </c>
      <c r="K35" s="718" t="s">
        <v>1228</v>
      </c>
      <c r="L35" s="718" t="s">
        <v>1128</v>
      </c>
      <c r="M35" s="725"/>
    </row>
    <row r="36" spans="1:13" ht="31">
      <c r="B36" s="712" t="s">
        <v>1229</v>
      </c>
      <c r="C36" s="713" t="s">
        <v>1230</v>
      </c>
      <c r="D36" s="714" t="s">
        <v>1125</v>
      </c>
      <c r="E36" s="721" t="s">
        <v>1231</v>
      </c>
      <c r="F36" s="26" t="s">
        <v>41</v>
      </c>
      <c r="G36" s="715" t="s">
        <v>42</v>
      </c>
      <c r="H36" s="722">
        <f>6+(55/60)</f>
        <v>6.916666666666667</v>
      </c>
      <c r="I36" s="722">
        <f>H36/60</f>
        <v>0.11527777777777778</v>
      </c>
      <c r="J36" s="717" t="s">
        <v>1161</v>
      </c>
      <c r="K36" s="718" t="s">
        <v>1162</v>
      </c>
      <c r="L36" s="718" t="s">
        <v>1128</v>
      </c>
      <c r="M36" s="725"/>
    </row>
    <row r="37" spans="1:13" ht="31">
      <c r="B37" s="712" t="s">
        <v>1232</v>
      </c>
      <c r="C37" s="713" t="s">
        <v>1233</v>
      </c>
      <c r="D37" s="714" t="s">
        <v>1125</v>
      </c>
      <c r="E37" s="721" t="s">
        <v>1234</v>
      </c>
      <c r="F37" s="26" t="s">
        <v>41</v>
      </c>
      <c r="G37" s="715" t="s">
        <v>42</v>
      </c>
      <c r="H37" s="722">
        <f>8+(57/60)</f>
        <v>8.9499999999999993</v>
      </c>
      <c r="I37" s="722">
        <f>H37/60</f>
        <v>0.14916666666666664</v>
      </c>
      <c r="J37" s="717" t="s">
        <v>1161</v>
      </c>
      <c r="K37" s="718" t="s">
        <v>1162</v>
      </c>
      <c r="L37" s="718" t="s">
        <v>1128</v>
      </c>
      <c r="M37" s="725"/>
    </row>
    <row r="38" spans="1:13" ht="31">
      <c r="B38" s="712" t="s">
        <v>1235</v>
      </c>
      <c r="C38" s="713" t="s">
        <v>1236</v>
      </c>
      <c r="D38" s="714" t="s">
        <v>1125</v>
      </c>
      <c r="E38" s="721" t="s">
        <v>1237</v>
      </c>
      <c r="F38" s="26" t="s">
        <v>41</v>
      </c>
      <c r="G38" s="715" t="s">
        <v>42</v>
      </c>
      <c r="H38" s="722">
        <f>5+(31/60)</f>
        <v>5.5166666666666666</v>
      </c>
      <c r="I38" s="722">
        <f t="shared" ref="I38:I43" si="3">H38/60</f>
        <v>9.194444444444444E-2</v>
      </c>
      <c r="J38" s="717" t="s">
        <v>1161</v>
      </c>
      <c r="K38" s="718" t="s">
        <v>1162</v>
      </c>
      <c r="L38" s="718" t="s">
        <v>1128</v>
      </c>
      <c r="M38" s="725"/>
    </row>
    <row r="39" spans="1:13" ht="31">
      <c r="B39" s="712" t="s">
        <v>1238</v>
      </c>
      <c r="C39" s="713" t="s">
        <v>1239</v>
      </c>
      <c r="D39" s="714" t="s">
        <v>1125</v>
      </c>
      <c r="E39" s="721" t="s">
        <v>1240</v>
      </c>
      <c r="F39" s="26" t="s">
        <v>41</v>
      </c>
      <c r="G39" s="715" t="s">
        <v>42</v>
      </c>
      <c r="H39" s="722">
        <f>5+(5/60)</f>
        <v>5.083333333333333</v>
      </c>
      <c r="I39" s="722">
        <f t="shared" si="3"/>
        <v>8.4722222222222213E-2</v>
      </c>
      <c r="J39" s="717" t="s">
        <v>1161</v>
      </c>
      <c r="K39" s="718" t="s">
        <v>1162</v>
      </c>
      <c r="L39" s="718" t="s">
        <v>1128</v>
      </c>
      <c r="M39" s="725"/>
    </row>
    <row r="40" spans="1:13" ht="31">
      <c r="B40" s="712" t="s">
        <v>1241</v>
      </c>
      <c r="C40" s="713" t="s">
        <v>1242</v>
      </c>
      <c r="D40" s="714" t="s">
        <v>1125</v>
      </c>
      <c r="E40" s="721" t="s">
        <v>1243</v>
      </c>
      <c r="F40" s="26" t="s">
        <v>41</v>
      </c>
      <c r="G40" s="715" t="s">
        <v>42</v>
      </c>
      <c r="H40" s="722">
        <f>5+(34/60)</f>
        <v>5.5666666666666664</v>
      </c>
      <c r="I40" s="722">
        <f t="shared" si="3"/>
        <v>9.2777777777777778E-2</v>
      </c>
      <c r="J40" s="717" t="s">
        <v>1161</v>
      </c>
      <c r="K40" s="718" t="s">
        <v>1162</v>
      </c>
      <c r="L40" s="718" t="s">
        <v>1128</v>
      </c>
      <c r="M40" s="725"/>
    </row>
    <row r="41" spans="1:13" ht="31">
      <c r="B41" s="712" t="s">
        <v>1244</v>
      </c>
      <c r="C41" s="713" t="s">
        <v>1245</v>
      </c>
      <c r="D41" s="714" t="s">
        <v>1125</v>
      </c>
      <c r="E41" s="721" t="s">
        <v>1246</v>
      </c>
      <c r="F41" s="26" t="s">
        <v>41</v>
      </c>
      <c r="G41" s="715" t="s">
        <v>42</v>
      </c>
      <c r="H41" s="722">
        <f>6+(29/60)</f>
        <v>6.4833333333333334</v>
      </c>
      <c r="I41" s="722">
        <f t="shared" si="3"/>
        <v>0.10805555555555556</v>
      </c>
      <c r="J41" s="717" t="s">
        <v>1161</v>
      </c>
      <c r="K41" s="718" t="s">
        <v>1162</v>
      </c>
      <c r="L41" s="718" t="s">
        <v>1128</v>
      </c>
      <c r="M41" s="725"/>
    </row>
    <row r="42" spans="1:13" ht="31">
      <c r="B42" s="712" t="s">
        <v>1247</v>
      </c>
      <c r="C42" s="713" t="s">
        <v>1248</v>
      </c>
      <c r="D42" s="714" t="s">
        <v>1125</v>
      </c>
      <c r="E42" s="721" t="s">
        <v>1249</v>
      </c>
      <c r="F42" s="26" t="s">
        <v>41</v>
      </c>
      <c r="G42" s="715" t="s">
        <v>42</v>
      </c>
      <c r="H42" s="722">
        <f>5+(2/60)</f>
        <v>5.0333333333333332</v>
      </c>
      <c r="I42" s="722">
        <f t="shared" si="3"/>
        <v>8.3888888888888888E-2</v>
      </c>
      <c r="J42" s="717" t="s">
        <v>1161</v>
      </c>
      <c r="K42" s="718" t="s">
        <v>1162</v>
      </c>
      <c r="L42" s="718" t="s">
        <v>1128</v>
      </c>
      <c r="M42" s="725"/>
    </row>
    <row r="43" spans="1:13" ht="31">
      <c r="B43" s="712" t="s">
        <v>1250</v>
      </c>
      <c r="C43" s="713" t="s">
        <v>1251</v>
      </c>
      <c r="D43" s="714" t="s">
        <v>1125</v>
      </c>
      <c r="E43" s="721" t="s">
        <v>1252</v>
      </c>
      <c r="F43" s="26" t="s">
        <v>41</v>
      </c>
      <c r="G43" s="715" t="s">
        <v>42</v>
      </c>
      <c r="H43" s="722">
        <f>4+(40/60)</f>
        <v>4.666666666666667</v>
      </c>
      <c r="I43" s="722">
        <f t="shared" si="3"/>
        <v>7.7777777777777779E-2</v>
      </c>
      <c r="J43" s="717" t="s">
        <v>1161</v>
      </c>
      <c r="K43" s="718" t="s">
        <v>1162</v>
      </c>
      <c r="L43" s="718" t="s">
        <v>1128</v>
      </c>
      <c r="M43" s="725"/>
    </row>
    <row r="44" spans="1:13" ht="31">
      <c r="B44" s="712" t="s">
        <v>1253</v>
      </c>
      <c r="C44" s="713" t="s">
        <v>1254</v>
      </c>
      <c r="D44" s="714" t="s">
        <v>1125</v>
      </c>
      <c r="E44" s="721" t="s">
        <v>1255</v>
      </c>
      <c r="F44" s="26" t="s">
        <v>41</v>
      </c>
      <c r="G44" s="715" t="s">
        <v>42</v>
      </c>
      <c r="H44" s="722" t="s">
        <v>1132</v>
      </c>
      <c r="I44" s="722" t="s">
        <v>1132</v>
      </c>
      <c r="J44" s="717" t="s">
        <v>1133</v>
      </c>
      <c r="K44" s="718" t="s">
        <v>1134</v>
      </c>
      <c r="L44" s="724" t="s">
        <v>1135</v>
      </c>
      <c r="M44" s="725" t="s">
        <v>1136</v>
      </c>
    </row>
    <row r="45" spans="1:13">
      <c r="B45" s="712" t="s">
        <v>1256</v>
      </c>
      <c r="C45" s="713" t="s">
        <v>1257</v>
      </c>
      <c r="D45" s="714" t="s">
        <v>1125</v>
      </c>
      <c r="E45" s="721" t="s">
        <v>1258</v>
      </c>
      <c r="F45" s="26" t="s">
        <v>41</v>
      </c>
      <c r="G45" s="715" t="s">
        <v>42</v>
      </c>
      <c r="H45" s="722" t="s">
        <v>1132</v>
      </c>
      <c r="I45" s="722" t="s">
        <v>1132</v>
      </c>
      <c r="J45" s="717" t="s">
        <v>1133</v>
      </c>
      <c r="K45" s="718" t="s">
        <v>1259</v>
      </c>
      <c r="L45" s="735" t="s">
        <v>1128</v>
      </c>
      <c r="M45" s="725"/>
    </row>
    <row r="46" spans="1:13" ht="31">
      <c r="B46" s="712" t="s">
        <v>1260</v>
      </c>
      <c r="C46" s="713" t="s">
        <v>1261</v>
      </c>
      <c r="D46" s="714" t="s">
        <v>1125</v>
      </c>
      <c r="E46" s="721" t="s">
        <v>1262</v>
      </c>
      <c r="F46" s="26" t="s">
        <v>41</v>
      </c>
      <c r="G46" s="715" t="s">
        <v>42</v>
      </c>
      <c r="H46" s="722" t="s">
        <v>1132</v>
      </c>
      <c r="I46" s="722" t="s">
        <v>1132</v>
      </c>
      <c r="J46" s="717" t="s">
        <v>1133</v>
      </c>
      <c r="K46" s="718" t="s">
        <v>1263</v>
      </c>
      <c r="L46" s="732" t="s">
        <v>1264</v>
      </c>
      <c r="M46" s="725" t="s">
        <v>1265</v>
      </c>
    </row>
    <row r="47" spans="1:13" ht="46.5">
      <c r="B47" s="712" t="s">
        <v>1266</v>
      </c>
      <c r="C47" s="713" t="s">
        <v>1267</v>
      </c>
      <c r="D47" s="714" t="s">
        <v>1125</v>
      </c>
      <c r="E47" s="721" t="s">
        <v>1268</v>
      </c>
      <c r="F47" s="26" t="s">
        <v>41</v>
      </c>
      <c r="G47" s="715" t="s">
        <v>42</v>
      </c>
      <c r="H47" s="722">
        <f>8+(2/60)</f>
        <v>8.0333333333333332</v>
      </c>
      <c r="I47" s="716">
        <f t="shared" ref="I47:I49" si="4">H47/60</f>
        <v>0.13388888888888889</v>
      </c>
      <c r="J47" s="717" t="s">
        <v>1161</v>
      </c>
      <c r="K47" s="718" t="s">
        <v>1162</v>
      </c>
      <c r="L47" s="735" t="s">
        <v>1128</v>
      </c>
      <c r="M47" s="725"/>
    </row>
    <row r="48" spans="1:13" ht="46.5">
      <c r="B48" s="712" t="s">
        <v>1269</v>
      </c>
      <c r="C48" s="713" t="s">
        <v>1270</v>
      </c>
      <c r="D48" s="714" t="s">
        <v>1125</v>
      </c>
      <c r="E48" s="721" t="s">
        <v>1271</v>
      </c>
      <c r="F48" s="26" t="s">
        <v>41</v>
      </c>
      <c r="G48" s="715" t="s">
        <v>42</v>
      </c>
      <c r="H48" s="722">
        <f>7+(23/60)</f>
        <v>7.3833333333333337</v>
      </c>
      <c r="I48" s="716">
        <f t="shared" si="4"/>
        <v>0.12305555555555556</v>
      </c>
      <c r="J48" s="717" t="s">
        <v>1161</v>
      </c>
      <c r="K48" s="718" t="s">
        <v>1162</v>
      </c>
      <c r="L48" s="735" t="s">
        <v>1128</v>
      </c>
      <c r="M48" s="725"/>
    </row>
    <row r="49" spans="1:13" ht="31">
      <c r="B49" s="712" t="s">
        <v>1272</v>
      </c>
      <c r="C49" s="713" t="s">
        <v>1273</v>
      </c>
      <c r="D49" s="714" t="s">
        <v>1125</v>
      </c>
      <c r="E49" s="721" t="s">
        <v>1274</v>
      </c>
      <c r="F49" s="26" t="s">
        <v>41</v>
      </c>
      <c r="G49" s="715" t="s">
        <v>42</v>
      </c>
      <c r="H49" s="722">
        <f>6+(25/60)</f>
        <v>6.416666666666667</v>
      </c>
      <c r="I49" s="716">
        <f t="shared" si="4"/>
        <v>0.10694444444444445</v>
      </c>
      <c r="J49" s="717" t="s">
        <v>1161</v>
      </c>
      <c r="K49" s="718" t="s">
        <v>1162</v>
      </c>
      <c r="L49" s="735" t="s">
        <v>1128</v>
      </c>
      <c r="M49" s="725"/>
    </row>
    <row r="50" spans="1:13" ht="31">
      <c r="B50" s="712" t="s">
        <v>1275</v>
      </c>
      <c r="C50" s="713" t="s">
        <v>1276</v>
      </c>
      <c r="D50" s="714" t="s">
        <v>1125</v>
      </c>
      <c r="E50" s="721" t="s">
        <v>1277</v>
      </c>
      <c r="F50" s="26" t="s">
        <v>41</v>
      </c>
      <c r="G50" s="715" t="s">
        <v>42</v>
      </c>
      <c r="H50" s="722">
        <f>7+(68/60)</f>
        <v>8.1333333333333329</v>
      </c>
      <c r="I50" s="716">
        <f>H50/60</f>
        <v>0.13555555555555554</v>
      </c>
      <c r="J50" s="717" t="s">
        <v>1161</v>
      </c>
      <c r="K50" s="718" t="s">
        <v>1162</v>
      </c>
      <c r="L50" s="735" t="s">
        <v>1128</v>
      </c>
      <c r="M50" s="725"/>
    </row>
    <row r="51" spans="1:13" ht="46.5">
      <c r="B51" s="712" t="s">
        <v>1278</v>
      </c>
      <c r="C51" s="713" t="s">
        <v>1279</v>
      </c>
      <c r="D51" s="714" t="s">
        <v>1125</v>
      </c>
      <c r="E51" s="721" t="s">
        <v>1280</v>
      </c>
      <c r="F51" s="26" t="s">
        <v>41</v>
      </c>
      <c r="G51" s="715" t="s">
        <v>42</v>
      </c>
      <c r="H51" s="722">
        <f>7+(25/60)</f>
        <v>7.416666666666667</v>
      </c>
      <c r="I51" s="716">
        <f t="shared" ref="I51:I54" si="5">H51/60</f>
        <v>0.12361111111111112</v>
      </c>
      <c r="J51" s="717" t="s">
        <v>1161</v>
      </c>
      <c r="K51" s="718" t="s">
        <v>1162</v>
      </c>
      <c r="L51" s="735" t="s">
        <v>1128</v>
      </c>
      <c r="M51" s="725"/>
    </row>
    <row r="52" spans="1:13" ht="31">
      <c r="B52" s="712" t="s">
        <v>1281</v>
      </c>
      <c r="C52" s="713" t="s">
        <v>1282</v>
      </c>
      <c r="D52" s="714" t="s">
        <v>1125</v>
      </c>
      <c r="E52" s="721" t="s">
        <v>1283</v>
      </c>
      <c r="F52" s="26" t="s">
        <v>41</v>
      </c>
      <c r="G52" s="715" t="s">
        <v>42</v>
      </c>
      <c r="H52" s="722">
        <f>6+(53/60)</f>
        <v>6.8833333333333329</v>
      </c>
      <c r="I52" s="716">
        <f t="shared" si="5"/>
        <v>0.11472222222222221</v>
      </c>
      <c r="J52" s="717" t="s">
        <v>1161</v>
      </c>
      <c r="K52" s="718" t="s">
        <v>1162</v>
      </c>
      <c r="L52" s="735" t="s">
        <v>1128</v>
      </c>
      <c r="M52" s="725"/>
    </row>
    <row r="53" spans="1:13" ht="31">
      <c r="B53" s="712" t="s">
        <v>1284</v>
      </c>
      <c r="C53" s="713" t="s">
        <v>1285</v>
      </c>
      <c r="D53" s="714" t="s">
        <v>1125</v>
      </c>
      <c r="E53" s="721" t="s">
        <v>1286</v>
      </c>
      <c r="F53" s="26" t="s">
        <v>41</v>
      </c>
      <c r="G53" s="715" t="s">
        <v>42</v>
      </c>
      <c r="H53" s="722">
        <v>5.92</v>
      </c>
      <c r="I53" s="716">
        <f t="shared" si="5"/>
        <v>9.8666666666666666E-2</v>
      </c>
      <c r="J53" s="717" t="s">
        <v>1161</v>
      </c>
      <c r="K53" s="718" t="s">
        <v>1162</v>
      </c>
      <c r="L53" s="735" t="s">
        <v>1128</v>
      </c>
      <c r="M53" s="725"/>
    </row>
    <row r="54" spans="1:13" ht="31">
      <c r="B54" s="712" t="s">
        <v>1287</v>
      </c>
      <c r="C54" s="713" t="s">
        <v>1288</v>
      </c>
      <c r="D54" s="714" t="s">
        <v>1125</v>
      </c>
      <c r="E54" s="721" t="s">
        <v>1289</v>
      </c>
      <c r="F54" s="26" t="s">
        <v>41</v>
      </c>
      <c r="G54" s="715" t="s">
        <v>42</v>
      </c>
      <c r="H54" s="722">
        <v>6.88</v>
      </c>
      <c r="I54" s="716">
        <f t="shared" si="5"/>
        <v>0.11466666666666667</v>
      </c>
      <c r="J54" s="717" t="s">
        <v>1161</v>
      </c>
      <c r="K54" s="718" t="s">
        <v>1162</v>
      </c>
      <c r="L54" s="735" t="s">
        <v>1128</v>
      </c>
      <c r="M54" s="725"/>
    </row>
    <row r="55" spans="1:13" s="296" customFormat="1" ht="40.5" customHeight="1">
      <c r="A55" s="1228"/>
      <c r="B55" s="144" t="s">
        <v>1291</v>
      </c>
      <c r="C55" s="736" t="s">
        <v>1292</v>
      </c>
      <c r="D55" s="737" t="s">
        <v>1125</v>
      </c>
      <c r="E55" s="737" t="s">
        <v>1293</v>
      </c>
      <c r="F55" s="67" t="s">
        <v>41</v>
      </c>
      <c r="G55" s="187" t="s">
        <v>42</v>
      </c>
      <c r="H55" s="738" t="s">
        <v>1132</v>
      </c>
      <c r="I55" s="738" t="s">
        <v>1132</v>
      </c>
      <c r="J55" s="195" t="s">
        <v>1133</v>
      </c>
      <c r="K55" s="408" t="s">
        <v>1140</v>
      </c>
      <c r="L55" s="739" t="s">
        <v>1128</v>
      </c>
      <c r="M55" s="157" t="s">
        <v>1294</v>
      </c>
    </row>
    <row r="56" spans="1:13" s="141" customFormat="1">
      <c r="A56" s="373"/>
      <c r="B56" s="740" t="s">
        <v>1295</v>
      </c>
      <c r="C56" s="713" t="s">
        <v>1296</v>
      </c>
      <c r="D56" s="714" t="s">
        <v>1125</v>
      </c>
      <c r="E56" s="714" t="s">
        <v>1297</v>
      </c>
      <c r="F56" s="26" t="s">
        <v>41</v>
      </c>
      <c r="G56" s="715" t="s">
        <v>42</v>
      </c>
      <c r="H56" s="716">
        <f>8+(25/60)</f>
        <v>8.4166666666666661</v>
      </c>
      <c r="I56" s="716">
        <f t="shared" ref="I56" si="6">H56/60</f>
        <v>0.14027777777777778</v>
      </c>
      <c r="J56" s="419" t="s">
        <v>1161</v>
      </c>
      <c r="K56" s="718" t="s">
        <v>1162</v>
      </c>
      <c r="L56" s="735" t="s">
        <v>1128</v>
      </c>
      <c r="M56" s="730"/>
    </row>
    <row r="57" spans="1:13" ht="31">
      <c r="A57" s="373"/>
      <c r="B57" s="740" t="s">
        <v>1298</v>
      </c>
      <c r="C57" s="713" t="s">
        <v>1299</v>
      </c>
      <c r="D57" s="714" t="s">
        <v>1125</v>
      </c>
      <c r="E57" s="721" t="s">
        <v>1300</v>
      </c>
      <c r="F57" s="26" t="s">
        <v>41</v>
      </c>
      <c r="G57" s="715" t="s">
        <v>42</v>
      </c>
      <c r="H57" s="722" t="s">
        <v>1132</v>
      </c>
      <c r="I57" s="722" t="s">
        <v>1132</v>
      </c>
      <c r="J57" s="717" t="s">
        <v>1133</v>
      </c>
      <c r="K57" s="1230" t="s">
        <v>1301</v>
      </c>
      <c r="L57" s="735" t="s">
        <v>1128</v>
      </c>
      <c r="M57" s="725"/>
    </row>
    <row r="58" spans="1:13">
      <c r="A58" s="373"/>
      <c r="B58" s="740" t="s">
        <v>1302</v>
      </c>
      <c r="C58" s="713" t="s">
        <v>1303</v>
      </c>
      <c r="D58" s="714" t="s">
        <v>1125</v>
      </c>
      <c r="E58" s="721" t="s">
        <v>1304</v>
      </c>
      <c r="F58" s="26" t="s">
        <v>41</v>
      </c>
      <c r="G58" s="715" t="s">
        <v>42</v>
      </c>
      <c r="H58" s="722" t="s">
        <v>1132</v>
      </c>
      <c r="I58" s="722" t="s">
        <v>1132</v>
      </c>
      <c r="J58" s="717" t="s">
        <v>1133</v>
      </c>
      <c r="K58" s="718" t="s">
        <v>1201</v>
      </c>
      <c r="L58" s="735" t="s">
        <v>1128</v>
      </c>
      <c r="M58" s="725"/>
    </row>
    <row r="59" spans="1:13" ht="31">
      <c r="A59" s="373"/>
      <c r="B59" s="740" t="s">
        <v>1305</v>
      </c>
      <c r="C59" s="713" t="s">
        <v>1306</v>
      </c>
      <c r="D59" s="714" t="s">
        <v>1125</v>
      </c>
      <c r="E59" s="721" t="s">
        <v>1307</v>
      </c>
      <c r="F59" s="26" t="s">
        <v>41</v>
      </c>
      <c r="G59" s="715" t="s">
        <v>42</v>
      </c>
      <c r="H59" s="722" t="s">
        <v>1132</v>
      </c>
      <c r="I59" s="722" t="s">
        <v>1132</v>
      </c>
      <c r="J59" s="717" t="s">
        <v>1133</v>
      </c>
      <c r="K59" s="718" t="s">
        <v>1201</v>
      </c>
      <c r="L59" s="735" t="s">
        <v>1128</v>
      </c>
      <c r="M59" s="725"/>
    </row>
    <row r="60" spans="1:13" ht="31">
      <c r="A60" s="373"/>
      <c r="B60" s="740" t="s">
        <v>1308</v>
      </c>
      <c r="C60" s="713" t="s">
        <v>1309</v>
      </c>
      <c r="D60" s="714" t="s">
        <v>1125</v>
      </c>
      <c r="E60" s="721" t="s">
        <v>1310</v>
      </c>
      <c r="F60" s="26" t="s">
        <v>41</v>
      </c>
      <c r="G60" s="518" t="s">
        <v>42</v>
      </c>
      <c r="H60" s="716" t="s">
        <v>1132</v>
      </c>
      <c r="I60" s="716" t="s">
        <v>1132</v>
      </c>
      <c r="J60" s="419" t="s">
        <v>1133</v>
      </c>
      <c r="K60" s="718" t="s">
        <v>1201</v>
      </c>
      <c r="L60" s="735" t="s">
        <v>1128</v>
      </c>
      <c r="M60" s="719"/>
    </row>
    <row r="61" spans="1:13" ht="31">
      <c r="A61" s="373"/>
      <c r="B61" s="740" t="s">
        <v>1311</v>
      </c>
      <c r="C61" s="713" t="s">
        <v>1312</v>
      </c>
      <c r="D61" s="714" t="s">
        <v>1125</v>
      </c>
      <c r="E61" s="714" t="s">
        <v>1313</v>
      </c>
      <c r="F61" s="26" t="s">
        <v>41</v>
      </c>
      <c r="G61" s="518" t="s">
        <v>42</v>
      </c>
      <c r="H61" s="716" t="s">
        <v>1132</v>
      </c>
      <c r="I61" s="716" t="s">
        <v>1132</v>
      </c>
      <c r="J61" s="419" t="s">
        <v>1133</v>
      </c>
      <c r="K61" s="1230" t="s">
        <v>1301</v>
      </c>
      <c r="L61" s="735" t="s">
        <v>1128</v>
      </c>
      <c r="M61" s="719"/>
    </row>
    <row r="62" spans="1:13" ht="31">
      <c r="A62" s="373"/>
      <c r="B62" s="740" t="s">
        <v>1314</v>
      </c>
      <c r="C62" s="713" t="s">
        <v>1315</v>
      </c>
      <c r="D62" s="714" t="s">
        <v>1125</v>
      </c>
      <c r="E62" s="714" t="s">
        <v>1316</v>
      </c>
      <c r="F62" s="26" t="s">
        <v>41</v>
      </c>
      <c r="G62" s="518" t="s">
        <v>42</v>
      </c>
      <c r="H62" s="716" t="s">
        <v>1132</v>
      </c>
      <c r="I62" s="716" t="s">
        <v>1132</v>
      </c>
      <c r="J62" s="419" t="s">
        <v>1133</v>
      </c>
      <c r="K62" s="1230" t="s">
        <v>1259</v>
      </c>
      <c r="L62" s="735" t="s">
        <v>1128</v>
      </c>
      <c r="M62" s="730"/>
    </row>
    <row r="63" spans="1:13" ht="31">
      <c r="A63" s="373"/>
      <c r="B63" s="712" t="s">
        <v>1317</v>
      </c>
      <c r="C63" s="713" t="s">
        <v>1318</v>
      </c>
      <c r="D63" s="714" t="s">
        <v>1125</v>
      </c>
      <c r="E63" s="714" t="s">
        <v>1319</v>
      </c>
      <c r="F63" s="26" t="s">
        <v>41</v>
      </c>
      <c r="G63" s="518" t="s">
        <v>42</v>
      </c>
      <c r="H63" s="716">
        <f>4+(54/60)</f>
        <v>4.9000000000000004</v>
      </c>
      <c r="I63" s="716">
        <f t="shared" ref="I63:I68" si="7">H63/60</f>
        <v>8.1666666666666679E-2</v>
      </c>
      <c r="J63" s="419" t="s">
        <v>1161</v>
      </c>
      <c r="K63" s="718" t="s">
        <v>1162</v>
      </c>
      <c r="L63" s="735" t="s">
        <v>1128</v>
      </c>
      <c r="M63" s="734"/>
    </row>
    <row r="64" spans="1:13" ht="33" customHeight="1">
      <c r="A64" s="373"/>
      <c r="B64" s="712" t="s">
        <v>1320</v>
      </c>
      <c r="C64" s="713" t="s">
        <v>1321</v>
      </c>
      <c r="D64" s="714" t="s">
        <v>1125</v>
      </c>
      <c r="E64" s="714" t="s">
        <v>1322</v>
      </c>
      <c r="F64" s="26" t="s">
        <v>41</v>
      </c>
      <c r="G64" s="518" t="s">
        <v>42</v>
      </c>
      <c r="H64" s="716">
        <f>7+(50/60)</f>
        <v>7.833333333333333</v>
      </c>
      <c r="I64" s="716">
        <f t="shared" si="7"/>
        <v>0.13055555555555556</v>
      </c>
      <c r="J64" s="419" t="s">
        <v>1161</v>
      </c>
      <c r="K64" s="718" t="s">
        <v>1162</v>
      </c>
      <c r="L64" s="735" t="s">
        <v>1128</v>
      </c>
      <c r="M64" s="730"/>
    </row>
    <row r="65" spans="1:13" ht="29.15" customHeight="1">
      <c r="A65" s="373"/>
      <c r="B65" s="740" t="s">
        <v>1323</v>
      </c>
      <c r="C65" s="713" t="s">
        <v>1324</v>
      </c>
      <c r="D65" s="714" t="s">
        <v>1125</v>
      </c>
      <c r="E65" s="714" t="s">
        <v>1325</v>
      </c>
      <c r="F65" s="26" t="s">
        <v>41</v>
      </c>
      <c r="G65" s="518" t="s">
        <v>42</v>
      </c>
      <c r="H65" s="716">
        <f>12+(46/60)</f>
        <v>12.766666666666667</v>
      </c>
      <c r="I65" s="716">
        <f t="shared" si="7"/>
        <v>0.21277777777777779</v>
      </c>
      <c r="J65" s="419" t="s">
        <v>1161</v>
      </c>
      <c r="K65" s="718" t="s">
        <v>1162</v>
      </c>
      <c r="L65" s="735" t="s">
        <v>1128</v>
      </c>
      <c r="M65" s="730"/>
    </row>
    <row r="66" spans="1:13" ht="29.15" customHeight="1">
      <c r="A66" s="373"/>
      <c r="B66" s="740" t="s">
        <v>1326</v>
      </c>
      <c r="C66" s="713" t="s">
        <v>1327</v>
      </c>
      <c r="D66" s="714" t="s">
        <v>1125</v>
      </c>
      <c r="E66" s="714" t="s">
        <v>1328</v>
      </c>
      <c r="F66" s="26" t="s">
        <v>41</v>
      </c>
      <c r="G66" s="518" t="s">
        <v>42</v>
      </c>
      <c r="H66" s="716">
        <f>17+(58/60)</f>
        <v>17.966666666666665</v>
      </c>
      <c r="I66" s="716">
        <f t="shared" si="7"/>
        <v>0.2994444444444444</v>
      </c>
      <c r="J66" s="419" t="s">
        <v>1161</v>
      </c>
      <c r="K66" s="718" t="s">
        <v>1162</v>
      </c>
      <c r="L66" s="735" t="s">
        <v>1128</v>
      </c>
      <c r="M66" s="730"/>
    </row>
    <row r="67" spans="1:13" s="141" customFormat="1" ht="31">
      <c r="A67" s="373"/>
      <c r="B67" s="740" t="s">
        <v>1329</v>
      </c>
      <c r="C67" s="713" t="s">
        <v>1330</v>
      </c>
      <c r="D67" s="714" t="s">
        <v>1125</v>
      </c>
      <c r="E67" s="714" t="s">
        <v>1331</v>
      </c>
      <c r="F67" s="26" t="s">
        <v>41</v>
      </c>
      <c r="G67" s="518" t="s">
        <v>42</v>
      </c>
      <c r="H67" s="716">
        <f>7+(10/60)</f>
        <v>7.166666666666667</v>
      </c>
      <c r="I67" s="716">
        <f t="shared" si="7"/>
        <v>0.11944444444444445</v>
      </c>
      <c r="J67" s="419" t="s">
        <v>1161</v>
      </c>
      <c r="K67" s="718" t="s">
        <v>1162</v>
      </c>
      <c r="L67" s="735" t="s">
        <v>1128</v>
      </c>
      <c r="M67" s="730"/>
    </row>
    <row r="68" spans="1:13" s="141" customFormat="1" ht="48" customHeight="1">
      <c r="A68" s="373"/>
      <c r="B68" s="712" t="s">
        <v>1332</v>
      </c>
      <c r="C68" s="713" t="s">
        <v>1333</v>
      </c>
      <c r="D68" s="714" t="s">
        <v>1125</v>
      </c>
      <c r="E68" s="714" t="s">
        <v>1334</v>
      </c>
      <c r="F68" s="26" t="s">
        <v>41</v>
      </c>
      <c r="G68" s="518" t="s">
        <v>42</v>
      </c>
      <c r="H68" s="716">
        <f>27+(40/60)</f>
        <v>27.666666666666668</v>
      </c>
      <c r="I68" s="716">
        <f t="shared" si="7"/>
        <v>0.46111111111111114</v>
      </c>
      <c r="J68" s="419" t="s">
        <v>1161</v>
      </c>
      <c r="K68" s="718" t="s">
        <v>1162</v>
      </c>
      <c r="L68" s="731" t="s">
        <v>1128</v>
      </c>
      <c r="M68" s="730"/>
    </row>
    <row r="69" spans="1:13" s="141" customFormat="1" ht="48" customHeight="1">
      <c r="A69" s="373"/>
      <c r="B69" s="740" t="s">
        <v>1335</v>
      </c>
      <c r="C69" s="713" t="s">
        <v>1336</v>
      </c>
      <c r="D69" s="714" t="s">
        <v>1125</v>
      </c>
      <c r="E69" s="714" t="s">
        <v>1337</v>
      </c>
      <c r="F69" s="26" t="s">
        <v>41</v>
      </c>
      <c r="G69" s="518" t="s">
        <v>42</v>
      </c>
      <c r="H69" s="716">
        <f>7+(13/60)</f>
        <v>7.2166666666666668</v>
      </c>
      <c r="I69" s="716">
        <f>H69/60</f>
        <v>0.12027777777777778</v>
      </c>
      <c r="J69" s="419" t="s">
        <v>1161</v>
      </c>
      <c r="K69" s="718" t="s">
        <v>1162</v>
      </c>
      <c r="L69" s="731" t="s">
        <v>1128</v>
      </c>
      <c r="M69" s="730"/>
    </row>
    <row r="70" spans="1:13" s="141" customFormat="1" ht="46.5">
      <c r="A70" s="373"/>
      <c r="B70" s="740" t="s">
        <v>1338</v>
      </c>
      <c r="C70" s="713" t="s">
        <v>1339</v>
      </c>
      <c r="D70" s="714" t="s">
        <v>1125</v>
      </c>
      <c r="E70" s="714" t="s">
        <v>1340</v>
      </c>
      <c r="F70" s="26" t="s">
        <v>41</v>
      </c>
      <c r="G70" s="518" t="s">
        <v>42</v>
      </c>
      <c r="H70" s="716">
        <f>3+(15/60)</f>
        <v>3.25</v>
      </c>
      <c r="I70" s="716">
        <f t="shared" ref="I70:I74" si="8">H70/60</f>
        <v>5.4166666666666669E-2</v>
      </c>
      <c r="J70" s="419" t="s">
        <v>1161</v>
      </c>
      <c r="K70" s="718" t="s">
        <v>1162</v>
      </c>
      <c r="L70" s="731" t="s">
        <v>1128</v>
      </c>
      <c r="M70" s="730"/>
    </row>
    <row r="71" spans="1:13" s="141" customFormat="1" ht="31">
      <c r="A71" s="373"/>
      <c r="B71" s="740" t="s">
        <v>1341</v>
      </c>
      <c r="C71" s="713" t="s">
        <v>1342</v>
      </c>
      <c r="D71" s="714" t="s">
        <v>1125</v>
      </c>
      <c r="E71" s="714" t="s">
        <v>1343</v>
      </c>
      <c r="F71" s="26" t="s">
        <v>41</v>
      </c>
      <c r="G71" s="518" t="s">
        <v>42</v>
      </c>
      <c r="H71" s="716">
        <f>2+(40/60)</f>
        <v>2.6666666666666665</v>
      </c>
      <c r="I71" s="716">
        <f t="shared" si="8"/>
        <v>4.4444444444444439E-2</v>
      </c>
      <c r="J71" s="419" t="s">
        <v>1161</v>
      </c>
      <c r="K71" s="718" t="s">
        <v>1162</v>
      </c>
      <c r="L71" s="731" t="s">
        <v>1128</v>
      </c>
      <c r="M71" s="730"/>
    </row>
    <row r="72" spans="1:13" s="141" customFormat="1" ht="46.5">
      <c r="A72" s="373"/>
      <c r="B72" s="740" t="s">
        <v>1344</v>
      </c>
      <c r="C72" s="713" t="s">
        <v>1345</v>
      </c>
      <c r="D72" s="714" t="s">
        <v>1125</v>
      </c>
      <c r="E72" s="714" t="s">
        <v>1346</v>
      </c>
      <c r="F72" s="26" t="s">
        <v>41</v>
      </c>
      <c r="G72" s="518" t="s">
        <v>42</v>
      </c>
      <c r="H72" s="716">
        <f>2+(28/60)</f>
        <v>2.4666666666666668</v>
      </c>
      <c r="I72" s="716">
        <f t="shared" si="8"/>
        <v>4.1111111111111112E-2</v>
      </c>
      <c r="J72" s="419" t="s">
        <v>1161</v>
      </c>
      <c r="K72" s="718" t="s">
        <v>1162</v>
      </c>
      <c r="L72" s="731" t="s">
        <v>1128</v>
      </c>
      <c r="M72" s="730"/>
    </row>
    <row r="73" spans="1:13" s="141" customFormat="1" ht="46.5">
      <c r="A73" s="373"/>
      <c r="B73" s="740" t="s">
        <v>1347</v>
      </c>
      <c r="C73" s="713" t="s">
        <v>1348</v>
      </c>
      <c r="D73" s="714" t="s">
        <v>1125</v>
      </c>
      <c r="E73" s="714" t="s">
        <v>1349</v>
      </c>
      <c r="F73" s="26" t="s">
        <v>41</v>
      </c>
      <c r="G73" s="518" t="s">
        <v>42</v>
      </c>
      <c r="H73" s="716">
        <f>2+(30/60)</f>
        <v>2.5</v>
      </c>
      <c r="I73" s="716">
        <f t="shared" si="8"/>
        <v>4.1666666666666664E-2</v>
      </c>
      <c r="J73" s="419" t="s">
        <v>1161</v>
      </c>
      <c r="K73" s="718" t="s">
        <v>1162</v>
      </c>
      <c r="L73" s="731" t="s">
        <v>1128</v>
      </c>
      <c r="M73" s="730"/>
    </row>
    <row r="74" spans="1:13" s="141" customFormat="1" ht="46.5">
      <c r="A74" s="373"/>
      <c r="B74" s="740" t="s">
        <v>1350</v>
      </c>
      <c r="C74" s="713" t="s">
        <v>1351</v>
      </c>
      <c r="D74" s="714" t="s">
        <v>1125</v>
      </c>
      <c r="E74" s="714" t="s">
        <v>1352</v>
      </c>
      <c r="F74" s="26" t="s">
        <v>41</v>
      </c>
      <c r="G74" s="518" t="s">
        <v>42</v>
      </c>
      <c r="H74" s="716">
        <f>3+(49/60)</f>
        <v>3.8166666666666664</v>
      </c>
      <c r="I74" s="716">
        <f t="shared" si="8"/>
        <v>6.3611111111111104E-2</v>
      </c>
      <c r="J74" s="419" t="s">
        <v>1161</v>
      </c>
      <c r="K74" s="408" t="s">
        <v>1162</v>
      </c>
      <c r="L74" s="731" t="s">
        <v>1128</v>
      </c>
      <c r="M74" s="730"/>
    </row>
    <row r="75" spans="1:13" s="141" customFormat="1" ht="31">
      <c r="A75" s="373"/>
      <c r="B75" s="740" t="s">
        <v>1353</v>
      </c>
      <c r="C75" s="713" t="s">
        <v>1354</v>
      </c>
      <c r="D75" s="714" t="s">
        <v>1125</v>
      </c>
      <c r="E75" s="714" t="s">
        <v>1355</v>
      </c>
      <c r="F75" s="26" t="s">
        <v>41</v>
      </c>
      <c r="G75" s="518" t="s">
        <v>42</v>
      </c>
      <c r="H75" s="716" t="s">
        <v>1132</v>
      </c>
      <c r="I75" s="716" t="s">
        <v>1132</v>
      </c>
      <c r="J75" s="419" t="s">
        <v>1133</v>
      </c>
      <c r="K75" s="408" t="s">
        <v>1140</v>
      </c>
      <c r="L75" s="741" t="s">
        <v>1128</v>
      </c>
      <c r="M75" s="719"/>
    </row>
    <row r="76" spans="1:13" s="141" customFormat="1" ht="46.5">
      <c r="A76" s="373"/>
      <c r="B76" s="740" t="s">
        <v>1356</v>
      </c>
      <c r="C76" s="713" t="s">
        <v>1357</v>
      </c>
      <c r="D76" s="714" t="s">
        <v>1125</v>
      </c>
      <c r="E76" s="714" t="s">
        <v>1358</v>
      </c>
      <c r="F76" s="26" t="s">
        <v>41</v>
      </c>
      <c r="G76" s="518" t="s">
        <v>42</v>
      </c>
      <c r="H76" s="716" t="s">
        <v>1132</v>
      </c>
      <c r="I76" s="716" t="s">
        <v>1132</v>
      </c>
      <c r="J76" s="419" t="s">
        <v>1133</v>
      </c>
      <c r="K76" s="1230" t="s">
        <v>1359</v>
      </c>
      <c r="L76" s="419" t="s">
        <v>1132</v>
      </c>
      <c r="M76" s="730" t="s">
        <v>1360</v>
      </c>
    </row>
    <row r="77" spans="1:13" s="141" customFormat="1" ht="31">
      <c r="A77" s="373"/>
      <c r="B77" s="740" t="s">
        <v>1361</v>
      </c>
      <c r="C77" s="713" t="s">
        <v>1362</v>
      </c>
      <c r="D77" s="714" t="s">
        <v>1125</v>
      </c>
      <c r="E77" s="721" t="s">
        <v>1363</v>
      </c>
      <c r="F77" s="26" t="s">
        <v>41</v>
      </c>
      <c r="G77" s="518" t="s">
        <v>42</v>
      </c>
      <c r="H77" s="722" t="s">
        <v>1132</v>
      </c>
      <c r="I77" s="722" t="s">
        <v>1132</v>
      </c>
      <c r="J77" s="717" t="s">
        <v>1133</v>
      </c>
      <c r="K77" s="1266" t="s">
        <v>1201</v>
      </c>
      <c r="L77" s="741" t="s">
        <v>1128</v>
      </c>
      <c r="M77" s="725"/>
    </row>
    <row r="78" spans="1:13" s="141" customFormat="1" ht="31">
      <c r="A78" s="373"/>
      <c r="B78" s="712" t="s">
        <v>1364</v>
      </c>
      <c r="C78" s="713" t="s">
        <v>1365</v>
      </c>
      <c r="D78" s="714" t="s">
        <v>1125</v>
      </c>
      <c r="E78" s="714" t="s">
        <v>1366</v>
      </c>
      <c r="F78" s="27" t="s">
        <v>41</v>
      </c>
      <c r="G78" s="518" t="s">
        <v>42</v>
      </c>
      <c r="H78" s="716">
        <f>20+(55/60)</f>
        <v>20.916666666666668</v>
      </c>
      <c r="I78" s="716">
        <f t="shared" ref="I78:I80" si="9">H78/60</f>
        <v>0.34861111111111115</v>
      </c>
      <c r="J78" s="732" t="s">
        <v>1161</v>
      </c>
      <c r="K78" s="718" t="s">
        <v>1162</v>
      </c>
      <c r="L78" s="741" t="s">
        <v>1128</v>
      </c>
      <c r="M78" s="734"/>
    </row>
    <row r="79" spans="1:13" s="141" customFormat="1" ht="46.5">
      <c r="A79" s="373"/>
      <c r="B79" s="712" t="s">
        <v>1367</v>
      </c>
      <c r="C79" s="713" t="s">
        <v>1368</v>
      </c>
      <c r="D79" s="714" t="s">
        <v>1125</v>
      </c>
      <c r="E79" s="714" t="s">
        <v>1369</v>
      </c>
      <c r="F79" s="27" t="s">
        <v>41</v>
      </c>
      <c r="G79" s="518" t="s">
        <v>42</v>
      </c>
      <c r="H79" s="716" t="s">
        <v>1132</v>
      </c>
      <c r="I79" s="716" t="s">
        <v>1132</v>
      </c>
      <c r="J79" s="732" t="s">
        <v>1133</v>
      </c>
      <c r="K79" s="408" t="s">
        <v>1140</v>
      </c>
      <c r="L79" s="741" t="s">
        <v>1128</v>
      </c>
      <c r="M79" s="734"/>
    </row>
    <row r="80" spans="1:13" s="141" customFormat="1" ht="62">
      <c r="A80" s="373"/>
      <c r="B80" s="712" t="s">
        <v>1370</v>
      </c>
      <c r="C80" s="713" t="s">
        <v>1371</v>
      </c>
      <c r="D80" s="714" t="s">
        <v>1125</v>
      </c>
      <c r="E80" s="714" t="s">
        <v>1372</v>
      </c>
      <c r="F80" s="27" t="s">
        <v>41</v>
      </c>
      <c r="G80" s="742" t="s">
        <v>42</v>
      </c>
      <c r="H80" s="716">
        <f>14+(27/60)</f>
        <v>14.45</v>
      </c>
      <c r="I80" s="716">
        <f t="shared" si="9"/>
        <v>0.24083333333333332</v>
      </c>
      <c r="J80" s="732" t="s">
        <v>1161</v>
      </c>
      <c r="K80" s="718" t="s">
        <v>1162</v>
      </c>
      <c r="L80" s="741" t="s">
        <v>1128</v>
      </c>
      <c r="M80" s="734"/>
    </row>
    <row r="81" spans="1:13" s="141" customFormat="1" ht="46.5">
      <c r="A81" s="373"/>
      <c r="B81" s="712" t="s">
        <v>1373</v>
      </c>
      <c r="C81" s="713" t="s">
        <v>1374</v>
      </c>
      <c r="D81" s="714" t="s">
        <v>1125</v>
      </c>
      <c r="E81" s="714" t="s">
        <v>1375</v>
      </c>
      <c r="F81" s="27" t="s">
        <v>41</v>
      </c>
      <c r="G81" s="518" t="s">
        <v>42</v>
      </c>
      <c r="H81" s="716" t="s">
        <v>1132</v>
      </c>
      <c r="I81" s="716" t="s">
        <v>1132</v>
      </c>
      <c r="J81" s="732" t="s">
        <v>1133</v>
      </c>
      <c r="K81" s="1230" t="s">
        <v>1140</v>
      </c>
      <c r="L81" s="741" t="s">
        <v>1128</v>
      </c>
      <c r="M81" s="719"/>
    </row>
    <row r="82" spans="1:13" s="141" customFormat="1" ht="77.5">
      <c r="A82" s="373"/>
      <c r="B82" s="712" t="s">
        <v>1376</v>
      </c>
      <c r="C82" s="713" t="s">
        <v>1377</v>
      </c>
      <c r="D82" s="714" t="s">
        <v>1125</v>
      </c>
      <c r="E82" s="714" t="s">
        <v>1378</v>
      </c>
      <c r="F82" s="27" t="s">
        <v>41</v>
      </c>
      <c r="G82" s="742" t="s">
        <v>42</v>
      </c>
      <c r="H82" s="716">
        <f>20+(5/60)</f>
        <v>20.083333333333332</v>
      </c>
      <c r="I82" s="716">
        <f t="shared" ref="I82" si="10">H82/60</f>
        <v>0.3347222222222222</v>
      </c>
      <c r="J82" s="743" t="s">
        <v>1161</v>
      </c>
      <c r="K82" s="718" t="s">
        <v>1162</v>
      </c>
      <c r="L82" s="741" t="s">
        <v>1128</v>
      </c>
      <c r="M82" s="734"/>
    </row>
    <row r="83" spans="1:13" s="141" customFormat="1" ht="31">
      <c r="A83" s="162"/>
      <c r="B83" s="712" t="s">
        <v>1379</v>
      </c>
      <c r="C83" s="713" t="s">
        <v>1380</v>
      </c>
      <c r="D83" s="714" t="s">
        <v>1125</v>
      </c>
      <c r="E83" s="714" t="s">
        <v>1381</v>
      </c>
      <c r="F83" s="27" t="s">
        <v>41</v>
      </c>
      <c r="G83" s="742" t="s">
        <v>42</v>
      </c>
      <c r="H83" s="716" t="s">
        <v>1132</v>
      </c>
      <c r="I83" s="716" t="s">
        <v>1132</v>
      </c>
      <c r="J83" s="743" t="s">
        <v>1133</v>
      </c>
      <c r="K83" s="1230" t="s">
        <v>1201</v>
      </c>
      <c r="L83" s="408" t="s">
        <v>1128</v>
      </c>
      <c r="M83" s="734"/>
    </row>
    <row r="84" spans="1:13" s="141" customFormat="1" ht="31">
      <c r="A84" s="373"/>
      <c r="B84" s="712" t="s">
        <v>1382</v>
      </c>
      <c r="C84" s="713" t="s">
        <v>1383</v>
      </c>
      <c r="D84" s="714" t="s">
        <v>1125</v>
      </c>
      <c r="E84" s="714" t="s">
        <v>1384</v>
      </c>
      <c r="F84" s="27" t="s">
        <v>41</v>
      </c>
      <c r="G84" s="742" t="s">
        <v>42</v>
      </c>
      <c r="H84" s="716" t="s">
        <v>1132</v>
      </c>
      <c r="I84" s="716" t="s">
        <v>1132</v>
      </c>
      <c r="J84" s="743" t="s">
        <v>1133</v>
      </c>
      <c r="K84" s="1230" t="s">
        <v>1301</v>
      </c>
      <c r="L84" s="408" t="s">
        <v>1128</v>
      </c>
      <c r="M84" s="734"/>
    </row>
    <row r="85" spans="1:13" s="141" customFormat="1" ht="46.5">
      <c r="A85" s="373"/>
      <c r="B85" s="712" t="s">
        <v>1385</v>
      </c>
      <c r="C85" s="713" t="s">
        <v>1386</v>
      </c>
      <c r="D85" s="714" t="s">
        <v>1125</v>
      </c>
      <c r="E85" s="714" t="s">
        <v>1387</v>
      </c>
      <c r="F85" s="27" t="s">
        <v>41</v>
      </c>
      <c r="G85" s="742" t="s">
        <v>42</v>
      </c>
      <c r="H85" s="716" t="s">
        <v>1132</v>
      </c>
      <c r="I85" s="716" t="s">
        <v>1132</v>
      </c>
      <c r="J85" s="743" t="s">
        <v>1133</v>
      </c>
      <c r="K85" s="1230" t="s">
        <v>1301</v>
      </c>
      <c r="L85" s="408" t="s">
        <v>1128</v>
      </c>
      <c r="M85" s="734"/>
    </row>
    <row r="86" spans="1:13" s="141" customFormat="1" ht="31">
      <c r="A86" s="373"/>
      <c r="B86" s="712" t="s">
        <v>1388</v>
      </c>
      <c r="C86" s="713" t="s">
        <v>1389</v>
      </c>
      <c r="D86" s="714" t="s">
        <v>1125</v>
      </c>
      <c r="E86" s="714" t="s">
        <v>1366</v>
      </c>
      <c r="F86" s="27" t="s">
        <v>41</v>
      </c>
      <c r="G86" s="742" t="s">
        <v>42</v>
      </c>
      <c r="H86" s="716">
        <f>22+(6/60)</f>
        <v>22.1</v>
      </c>
      <c r="I86" s="716">
        <f>H86/60</f>
        <v>0.36833333333333335</v>
      </c>
      <c r="J86" s="743" t="s">
        <v>1161</v>
      </c>
      <c r="K86" s="718" t="s">
        <v>1162</v>
      </c>
      <c r="L86" s="408" t="s">
        <v>1128</v>
      </c>
      <c r="M86" s="734"/>
    </row>
    <row r="87" spans="1:13" s="141" customFormat="1" ht="46.4" customHeight="1">
      <c r="A87" s="373"/>
      <c r="B87" s="712" t="s">
        <v>1390</v>
      </c>
      <c r="C87" s="713" t="s">
        <v>1391</v>
      </c>
      <c r="D87" s="714" t="s">
        <v>1125</v>
      </c>
      <c r="E87" s="714" t="s">
        <v>1392</v>
      </c>
      <c r="F87" s="27" t="s">
        <v>41</v>
      </c>
      <c r="G87" s="742" t="s">
        <v>42</v>
      </c>
      <c r="H87" s="716" t="s">
        <v>1132</v>
      </c>
      <c r="I87" s="716" t="s">
        <v>1132</v>
      </c>
      <c r="J87" s="732" t="s">
        <v>1133</v>
      </c>
      <c r="K87" s="408" t="s">
        <v>1140</v>
      </c>
      <c r="L87" s="741" t="s">
        <v>1128</v>
      </c>
      <c r="M87" s="734"/>
    </row>
    <row r="88" spans="1:13" s="141" customFormat="1" ht="46.4" customHeight="1">
      <c r="A88" s="162"/>
      <c r="B88" s="712" t="s">
        <v>1393</v>
      </c>
      <c r="C88" s="713" t="s">
        <v>1394</v>
      </c>
      <c r="D88" s="714" t="s">
        <v>1125</v>
      </c>
      <c r="E88" s="714" t="s">
        <v>1395</v>
      </c>
      <c r="F88" s="27" t="s">
        <v>41</v>
      </c>
      <c r="G88" s="742" t="s">
        <v>42</v>
      </c>
      <c r="H88" s="716">
        <f>23+(41/60)</f>
        <v>23.683333333333334</v>
      </c>
      <c r="I88" s="716">
        <f>H88/60</f>
        <v>0.39472222222222225</v>
      </c>
      <c r="J88" s="732" t="s">
        <v>1161</v>
      </c>
      <c r="K88" s="718" t="s">
        <v>1162</v>
      </c>
      <c r="L88" s="741" t="s">
        <v>1128</v>
      </c>
      <c r="M88" s="730"/>
    </row>
    <row r="89" spans="1:13" s="141" customFormat="1" ht="46.4" customHeight="1">
      <c r="A89" s="1231" t="s">
        <v>1290</v>
      </c>
      <c r="B89" s="712" t="s">
        <v>1396</v>
      </c>
      <c r="C89" s="713" t="s">
        <v>1397</v>
      </c>
      <c r="D89" s="714" t="s">
        <v>1125</v>
      </c>
      <c r="E89" s="714" t="s">
        <v>1398</v>
      </c>
      <c r="F89" s="1232" t="s">
        <v>41</v>
      </c>
      <c r="G89" s="742" t="s">
        <v>42</v>
      </c>
      <c r="H89" s="716" t="s">
        <v>1132</v>
      </c>
      <c r="I89" s="716" t="s">
        <v>1132</v>
      </c>
      <c r="J89" s="732" t="s">
        <v>455</v>
      </c>
      <c r="K89" s="1230" t="s">
        <v>1301</v>
      </c>
      <c r="L89" s="741" t="s">
        <v>1128</v>
      </c>
      <c r="M89" s="1233" t="s">
        <v>2305</v>
      </c>
    </row>
    <row r="90" spans="1:13" s="141" customFormat="1" ht="46.4" customHeight="1">
      <c r="A90" s="1231"/>
      <c r="B90" s="712" t="s">
        <v>1399</v>
      </c>
      <c r="C90" s="713" t="s">
        <v>1400</v>
      </c>
      <c r="D90" s="714" t="str">
        <f t="shared" ref="D90:D98" si="11">D89</f>
        <v>On Demand - The Deloitte Way</v>
      </c>
      <c r="E90" s="714" t="s">
        <v>1401</v>
      </c>
      <c r="F90" s="66" t="s">
        <v>41</v>
      </c>
      <c r="G90" s="742" t="s">
        <v>42</v>
      </c>
      <c r="H90" s="716">
        <f>6+(24/60)</f>
        <v>6.4</v>
      </c>
      <c r="I90" s="716">
        <f>H90/60</f>
        <v>0.10666666666666667</v>
      </c>
      <c r="J90" s="732" t="s">
        <v>1161</v>
      </c>
      <c r="K90" s="718" t="s">
        <v>1162</v>
      </c>
      <c r="L90" s="744" t="s">
        <v>1128</v>
      </c>
      <c r="M90" s="730"/>
    </row>
    <row r="91" spans="1:13" s="141" customFormat="1" ht="46.4" customHeight="1">
      <c r="A91" s="1231"/>
      <c r="B91" s="712" t="s">
        <v>1402</v>
      </c>
      <c r="C91" s="713" t="s">
        <v>1403</v>
      </c>
      <c r="D91" s="714" t="str">
        <f t="shared" si="11"/>
        <v>On Demand - The Deloitte Way</v>
      </c>
      <c r="E91" s="714" t="s">
        <v>1404</v>
      </c>
      <c r="F91" s="66" t="str">
        <f t="shared" ref="F91:G98" si="12">F90</f>
        <v>l</v>
      </c>
      <c r="G91" s="742" t="str">
        <f t="shared" si="12"/>
        <v>now</v>
      </c>
      <c r="H91" s="716">
        <f>3+(12/60)</f>
        <v>3.2</v>
      </c>
      <c r="I91" s="716">
        <f>H91/60</f>
        <v>5.3333333333333337E-2</v>
      </c>
      <c r="J91" s="732" t="s">
        <v>1161</v>
      </c>
      <c r="K91" s="718" t="s">
        <v>1162</v>
      </c>
      <c r="L91" s="744" t="s">
        <v>1128</v>
      </c>
      <c r="M91" s="730"/>
    </row>
    <row r="92" spans="1:13" s="141" customFormat="1" ht="46.4" customHeight="1">
      <c r="A92" s="1231"/>
      <c r="B92" s="712" t="s">
        <v>1405</v>
      </c>
      <c r="C92" s="713" t="s">
        <v>1406</v>
      </c>
      <c r="D92" s="714" t="str">
        <f t="shared" si="11"/>
        <v>On Demand - The Deloitte Way</v>
      </c>
      <c r="E92" s="714" t="s">
        <v>1407</v>
      </c>
      <c r="F92" s="66" t="str">
        <f t="shared" si="12"/>
        <v>l</v>
      </c>
      <c r="G92" s="742" t="str">
        <f t="shared" si="12"/>
        <v>now</v>
      </c>
      <c r="H92" s="716" t="s">
        <v>1132</v>
      </c>
      <c r="I92" s="716" t="s">
        <v>1132</v>
      </c>
      <c r="J92" s="732" t="s">
        <v>1133</v>
      </c>
      <c r="K92" s="408" t="s">
        <v>1201</v>
      </c>
      <c r="L92" s="744" t="s">
        <v>1128</v>
      </c>
      <c r="M92" s="730"/>
    </row>
    <row r="93" spans="1:13" s="141" customFormat="1" ht="46.4" customHeight="1">
      <c r="A93" s="1231"/>
      <c r="B93" s="712" t="s">
        <v>1408</v>
      </c>
      <c r="C93" s="713" t="s">
        <v>1409</v>
      </c>
      <c r="D93" s="714" t="str">
        <f t="shared" si="11"/>
        <v>On Demand - The Deloitte Way</v>
      </c>
      <c r="E93" s="714" t="s">
        <v>1410</v>
      </c>
      <c r="F93" s="66" t="str">
        <f t="shared" si="12"/>
        <v>l</v>
      </c>
      <c r="G93" s="742" t="str">
        <f t="shared" si="12"/>
        <v>now</v>
      </c>
      <c r="H93" s="716" t="s">
        <v>1132</v>
      </c>
      <c r="I93" s="716" t="s">
        <v>1132</v>
      </c>
      <c r="J93" s="732" t="s">
        <v>1133</v>
      </c>
      <c r="K93" s="408" t="s">
        <v>1201</v>
      </c>
      <c r="L93" s="744" t="s">
        <v>1128</v>
      </c>
      <c r="M93" s="730"/>
    </row>
    <row r="94" spans="1:13" s="141" customFormat="1" ht="46.4" customHeight="1">
      <c r="A94" s="1231"/>
      <c r="B94" s="712" t="s">
        <v>1411</v>
      </c>
      <c r="C94" s="713" t="s">
        <v>1412</v>
      </c>
      <c r="D94" s="714" t="str">
        <f t="shared" si="11"/>
        <v>On Demand - The Deloitte Way</v>
      </c>
      <c r="E94" s="714" t="s">
        <v>1413</v>
      </c>
      <c r="F94" s="66" t="str">
        <f t="shared" si="12"/>
        <v>l</v>
      </c>
      <c r="G94" s="742" t="str">
        <f t="shared" si="12"/>
        <v>now</v>
      </c>
      <c r="H94" s="716" t="s">
        <v>1132</v>
      </c>
      <c r="I94" s="716" t="s">
        <v>1132</v>
      </c>
      <c r="J94" s="732" t="s">
        <v>1133</v>
      </c>
      <c r="K94" s="408" t="s">
        <v>1201</v>
      </c>
      <c r="L94" s="744" t="s">
        <v>1128</v>
      </c>
      <c r="M94" s="730"/>
    </row>
    <row r="95" spans="1:13" s="141" customFormat="1" ht="46.4" customHeight="1">
      <c r="A95" s="1231"/>
      <c r="B95" s="712" t="s">
        <v>1414</v>
      </c>
      <c r="C95" s="713" t="s">
        <v>1415</v>
      </c>
      <c r="D95" s="714" t="str">
        <f t="shared" si="11"/>
        <v>On Demand - The Deloitte Way</v>
      </c>
      <c r="E95" s="714" t="s">
        <v>1416</v>
      </c>
      <c r="F95" s="66" t="str">
        <f t="shared" si="12"/>
        <v>l</v>
      </c>
      <c r="G95" s="742" t="str">
        <f t="shared" si="12"/>
        <v>now</v>
      </c>
      <c r="H95" s="716" t="s">
        <v>1132</v>
      </c>
      <c r="I95" s="716" t="s">
        <v>1132</v>
      </c>
      <c r="J95" s="732" t="s">
        <v>1133</v>
      </c>
      <c r="K95" s="408" t="s">
        <v>1201</v>
      </c>
      <c r="L95" s="744" t="s">
        <v>1128</v>
      </c>
      <c r="M95" s="730"/>
    </row>
    <row r="96" spans="1:13" s="141" customFormat="1" ht="46.4" customHeight="1">
      <c r="A96" s="1231"/>
      <c r="B96" s="712" t="s">
        <v>1417</v>
      </c>
      <c r="C96" s="713" t="s">
        <v>1418</v>
      </c>
      <c r="D96" s="714" t="str">
        <f t="shared" si="11"/>
        <v>On Demand - The Deloitte Way</v>
      </c>
      <c r="E96" s="714" t="s">
        <v>1419</v>
      </c>
      <c r="F96" s="66" t="str">
        <f t="shared" si="12"/>
        <v>l</v>
      </c>
      <c r="G96" s="742" t="str">
        <f t="shared" si="12"/>
        <v>now</v>
      </c>
      <c r="H96" s="716" t="s">
        <v>1132</v>
      </c>
      <c r="I96" s="716" t="s">
        <v>1132</v>
      </c>
      <c r="J96" s="732" t="s">
        <v>1133</v>
      </c>
      <c r="K96" s="408" t="s">
        <v>1301</v>
      </c>
      <c r="L96" s="744" t="s">
        <v>1128</v>
      </c>
      <c r="M96" s="730"/>
    </row>
    <row r="97" spans="1:13" s="141" customFormat="1" ht="46.4" customHeight="1">
      <c r="A97" s="1231"/>
      <c r="B97" s="712" t="s">
        <v>1420</v>
      </c>
      <c r="C97" s="713" t="s">
        <v>1421</v>
      </c>
      <c r="D97" s="714" t="str">
        <f t="shared" si="11"/>
        <v>On Demand - The Deloitte Way</v>
      </c>
      <c r="E97" s="714" t="s">
        <v>1422</v>
      </c>
      <c r="F97" s="66" t="str">
        <f t="shared" si="12"/>
        <v>l</v>
      </c>
      <c r="G97" s="742" t="str">
        <f t="shared" si="12"/>
        <v>now</v>
      </c>
      <c r="H97" s="716" t="s">
        <v>1132</v>
      </c>
      <c r="I97" s="716" t="s">
        <v>1132</v>
      </c>
      <c r="J97" s="732" t="s">
        <v>1133</v>
      </c>
      <c r="K97" s="408" t="s">
        <v>1301</v>
      </c>
      <c r="L97" s="744" t="s">
        <v>1128</v>
      </c>
      <c r="M97" s="730"/>
    </row>
    <row r="98" spans="1:13" s="141" customFormat="1" ht="46.4" customHeight="1">
      <c r="A98" s="1231"/>
      <c r="B98" s="712" t="s">
        <v>1423</v>
      </c>
      <c r="C98" s="713" t="s">
        <v>1424</v>
      </c>
      <c r="D98" s="714" t="str">
        <f t="shared" si="11"/>
        <v>On Demand - The Deloitte Way</v>
      </c>
      <c r="E98" s="714" t="s">
        <v>1425</v>
      </c>
      <c r="F98" s="66" t="str">
        <f t="shared" si="12"/>
        <v>l</v>
      </c>
      <c r="G98" s="742" t="str">
        <f t="shared" si="12"/>
        <v>now</v>
      </c>
      <c r="H98" s="716" t="s">
        <v>1132</v>
      </c>
      <c r="I98" s="716" t="s">
        <v>1132</v>
      </c>
      <c r="J98" s="732" t="s">
        <v>1133</v>
      </c>
      <c r="K98" s="408" t="s">
        <v>1301</v>
      </c>
      <c r="L98" s="744" t="s">
        <v>1128</v>
      </c>
      <c r="M98" s="730"/>
    </row>
    <row r="99" spans="1:13" ht="46.4" customHeight="1">
      <c r="A99" s="1231"/>
      <c r="B99" s="712" t="s">
        <v>1426</v>
      </c>
      <c r="C99" s="746" t="s">
        <v>1427</v>
      </c>
      <c r="D99" s="747"/>
      <c r="E99" s="748" t="s">
        <v>1428</v>
      </c>
      <c r="F99" s="27" t="s">
        <v>41</v>
      </c>
      <c r="G99" s="749" t="s">
        <v>42</v>
      </c>
      <c r="H99" s="750">
        <v>0.62222222222222223</v>
      </c>
      <c r="I99" s="751">
        <v>0</v>
      </c>
      <c r="J99" s="752" t="s">
        <v>1161</v>
      </c>
      <c r="K99" s="449" t="s">
        <v>1162</v>
      </c>
      <c r="L99" s="733" t="s">
        <v>1429</v>
      </c>
      <c r="M99" s="725"/>
    </row>
    <row r="100" spans="1:13" ht="46.5">
      <c r="A100" s="1231"/>
      <c r="B100" s="712" t="s">
        <v>1430</v>
      </c>
      <c r="C100" s="746" t="s">
        <v>1431</v>
      </c>
      <c r="D100" s="747" t="s">
        <v>1432</v>
      </c>
      <c r="E100" s="748" t="s">
        <v>1433</v>
      </c>
      <c r="F100" s="27" t="s">
        <v>41</v>
      </c>
      <c r="G100" s="749" t="s">
        <v>42</v>
      </c>
      <c r="H100" s="750">
        <v>0.55555555555555558</v>
      </c>
      <c r="I100" s="751">
        <v>0</v>
      </c>
      <c r="J100" s="752" t="s">
        <v>1161</v>
      </c>
      <c r="K100" s="449" t="s">
        <v>1162</v>
      </c>
      <c r="L100" s="733" t="s">
        <v>1429</v>
      </c>
      <c r="M100" s="725"/>
    </row>
    <row r="101" spans="1:13" ht="31">
      <c r="A101" s="1231"/>
      <c r="B101" s="712" t="s">
        <v>1434</v>
      </c>
      <c r="C101" s="746" t="s">
        <v>1435</v>
      </c>
      <c r="D101" s="747" t="s">
        <v>1432</v>
      </c>
      <c r="E101" s="748" t="s">
        <v>1436</v>
      </c>
      <c r="F101" s="27" t="s">
        <v>41</v>
      </c>
      <c r="G101" s="749" t="s">
        <v>42</v>
      </c>
      <c r="H101" s="750">
        <v>0.31597222222222221</v>
      </c>
      <c r="I101" s="751">
        <v>0</v>
      </c>
      <c r="J101" s="752" t="s">
        <v>1161</v>
      </c>
      <c r="K101" s="449" t="s">
        <v>1162</v>
      </c>
      <c r="L101" s="733" t="s">
        <v>1429</v>
      </c>
      <c r="M101" s="725"/>
    </row>
    <row r="102" spans="1:13" ht="31">
      <c r="A102" s="1231"/>
      <c r="B102" s="712" t="s">
        <v>1437</v>
      </c>
      <c r="C102" s="746" t="s">
        <v>1438</v>
      </c>
      <c r="D102" s="747" t="s">
        <v>1432</v>
      </c>
      <c r="E102" s="748" t="s">
        <v>1439</v>
      </c>
      <c r="F102" s="27" t="s">
        <v>41</v>
      </c>
      <c r="G102" s="749" t="s">
        <v>42</v>
      </c>
      <c r="H102" s="750">
        <v>0.57708333333333328</v>
      </c>
      <c r="I102" s="751">
        <v>0</v>
      </c>
      <c r="J102" s="752" t="s">
        <v>1161</v>
      </c>
      <c r="K102" s="753" t="s">
        <v>1162</v>
      </c>
      <c r="L102" s="733" t="s">
        <v>1429</v>
      </c>
      <c r="M102" s="725"/>
    </row>
    <row r="103" spans="1:13" ht="31">
      <c r="A103" s="1231"/>
      <c r="B103" s="712" t="s">
        <v>1440</v>
      </c>
      <c r="C103" s="746" t="s">
        <v>1441</v>
      </c>
      <c r="D103" s="747" t="s">
        <v>1432</v>
      </c>
      <c r="E103" s="748" t="s">
        <v>1442</v>
      </c>
      <c r="F103" s="27" t="s">
        <v>41</v>
      </c>
      <c r="G103" s="749" t="s">
        <v>42</v>
      </c>
      <c r="H103" s="750">
        <v>0.31944444444444448</v>
      </c>
      <c r="I103" s="751">
        <v>0</v>
      </c>
      <c r="J103" s="752" t="s">
        <v>1161</v>
      </c>
      <c r="K103" s="753" t="s">
        <v>1162</v>
      </c>
      <c r="L103" s="733" t="s">
        <v>1429</v>
      </c>
      <c r="M103" s="725"/>
    </row>
    <row r="104" spans="1:13" ht="31">
      <c r="A104" s="1231"/>
      <c r="B104" s="712" t="s">
        <v>1443</v>
      </c>
      <c r="C104" s="746" t="s">
        <v>1444</v>
      </c>
      <c r="D104" s="747" t="s">
        <v>1432</v>
      </c>
      <c r="E104" s="748" t="s">
        <v>1445</v>
      </c>
      <c r="F104" s="27" t="s">
        <v>41</v>
      </c>
      <c r="G104" s="749" t="s">
        <v>42</v>
      </c>
      <c r="H104" s="750">
        <v>0.5541666666666667</v>
      </c>
      <c r="I104" s="751">
        <v>0</v>
      </c>
      <c r="J104" s="752" t="s">
        <v>1161</v>
      </c>
      <c r="K104" s="753" t="s">
        <v>1162</v>
      </c>
      <c r="L104" s="733" t="s">
        <v>1429</v>
      </c>
      <c r="M104" s="725"/>
    </row>
    <row r="105" spans="1:13" ht="31">
      <c r="A105" s="1231"/>
      <c r="B105" s="712" t="s">
        <v>1446</v>
      </c>
      <c r="C105" s="746" t="s">
        <v>1447</v>
      </c>
      <c r="D105" s="747" t="s">
        <v>1432</v>
      </c>
      <c r="E105" s="748" t="s">
        <v>1448</v>
      </c>
      <c r="F105" s="27" t="s">
        <v>41</v>
      </c>
      <c r="G105" s="749" t="s">
        <v>42</v>
      </c>
      <c r="H105" s="754">
        <v>28.5</v>
      </c>
      <c r="I105" s="751">
        <v>0</v>
      </c>
      <c r="J105" s="752" t="s">
        <v>1161</v>
      </c>
      <c r="K105" s="753" t="s">
        <v>1162</v>
      </c>
      <c r="L105" s="733" t="s">
        <v>1429</v>
      </c>
      <c r="M105" s="725"/>
    </row>
    <row r="106" spans="1:13">
      <c r="A106" s="1231"/>
      <c r="B106" s="712" t="s">
        <v>1449</v>
      </c>
      <c r="C106" s="746" t="s">
        <v>1450</v>
      </c>
      <c r="D106" s="747" t="s">
        <v>1432</v>
      </c>
      <c r="E106" s="748" t="s">
        <v>1451</v>
      </c>
      <c r="F106" s="27" t="s">
        <v>41</v>
      </c>
      <c r="G106" s="749" t="s">
        <v>42</v>
      </c>
      <c r="H106" s="750">
        <v>0.68958333333333333</v>
      </c>
      <c r="I106" s="751">
        <v>0</v>
      </c>
      <c r="J106" s="752" t="s">
        <v>1161</v>
      </c>
      <c r="K106" s="753" t="s">
        <v>1162</v>
      </c>
      <c r="L106" s="733" t="s">
        <v>1429</v>
      </c>
      <c r="M106" s="725"/>
    </row>
    <row r="107" spans="1:13" ht="31">
      <c r="A107" s="1231"/>
      <c r="B107" s="712" t="s">
        <v>1452</v>
      </c>
      <c r="C107" s="746" t="s">
        <v>1453</v>
      </c>
      <c r="D107" s="747" t="s">
        <v>1432</v>
      </c>
      <c r="E107" s="748" t="s">
        <v>1454</v>
      </c>
      <c r="F107" s="27" t="s">
        <v>41</v>
      </c>
      <c r="G107" s="749" t="s">
        <v>42</v>
      </c>
      <c r="H107" s="750">
        <v>0.88124999999999998</v>
      </c>
      <c r="I107" s="751">
        <v>0</v>
      </c>
      <c r="J107" s="752" t="s">
        <v>1161</v>
      </c>
      <c r="K107" s="753" t="s">
        <v>1162</v>
      </c>
      <c r="L107" s="733" t="s">
        <v>1429</v>
      </c>
      <c r="M107" s="725"/>
    </row>
    <row r="108" spans="1:13" ht="31">
      <c r="A108" s="1231"/>
      <c r="B108" s="712" t="s">
        <v>1455</v>
      </c>
      <c r="C108" s="746" t="s">
        <v>1456</v>
      </c>
      <c r="D108" s="747" t="s">
        <v>1432</v>
      </c>
      <c r="E108" s="748" t="s">
        <v>1457</v>
      </c>
      <c r="F108" s="27" t="s">
        <v>41</v>
      </c>
      <c r="G108" s="749" t="s">
        <v>42</v>
      </c>
      <c r="H108" s="750">
        <v>0.59791666666666665</v>
      </c>
      <c r="I108" s="751">
        <v>0</v>
      </c>
      <c r="J108" s="752" t="s">
        <v>1161</v>
      </c>
      <c r="K108" s="753" t="s">
        <v>1162</v>
      </c>
      <c r="L108" s="733" t="s">
        <v>1429</v>
      </c>
      <c r="M108" s="725"/>
    </row>
    <row r="109" spans="1:13">
      <c r="A109" s="1231"/>
      <c r="B109" s="712" t="s">
        <v>1458</v>
      </c>
      <c r="C109" s="746" t="s">
        <v>1459</v>
      </c>
      <c r="D109" s="747" t="s">
        <v>1432</v>
      </c>
      <c r="E109" s="748" t="s">
        <v>1460</v>
      </c>
      <c r="F109" s="27" t="s">
        <v>41</v>
      </c>
      <c r="G109" s="749" t="s">
        <v>42</v>
      </c>
      <c r="H109" s="750">
        <v>0.78749999999999998</v>
      </c>
      <c r="I109" s="751">
        <v>0</v>
      </c>
      <c r="J109" s="752" t="s">
        <v>1161</v>
      </c>
      <c r="K109" s="753" t="s">
        <v>1162</v>
      </c>
      <c r="L109" s="733" t="s">
        <v>1429</v>
      </c>
      <c r="M109" s="725"/>
    </row>
    <row r="110" spans="1:13">
      <c r="A110" s="1231"/>
      <c r="B110" s="712" t="s">
        <v>1461</v>
      </c>
      <c r="C110" s="746" t="s">
        <v>1462</v>
      </c>
      <c r="D110" s="747" t="s">
        <v>1432</v>
      </c>
      <c r="E110" s="748" t="s">
        <v>1463</v>
      </c>
      <c r="F110" s="27" t="s">
        <v>41</v>
      </c>
      <c r="G110" s="749" t="s">
        <v>42</v>
      </c>
      <c r="H110" s="750">
        <v>0.53055555555555556</v>
      </c>
      <c r="I110" s="751">
        <v>0</v>
      </c>
      <c r="J110" s="752" t="s">
        <v>1161</v>
      </c>
      <c r="K110" s="753" t="s">
        <v>1162</v>
      </c>
      <c r="L110" s="733" t="s">
        <v>1429</v>
      </c>
      <c r="M110" s="725"/>
    </row>
    <row r="111" spans="1:13" ht="31">
      <c r="A111" s="1231"/>
      <c r="B111" s="712" t="s">
        <v>1464</v>
      </c>
      <c r="C111" s="746" t="s">
        <v>1465</v>
      </c>
      <c r="D111" s="747" t="s">
        <v>1432</v>
      </c>
      <c r="E111" s="748" t="s">
        <v>1466</v>
      </c>
      <c r="F111" s="27" t="s">
        <v>41</v>
      </c>
      <c r="G111" s="749" t="s">
        <v>42</v>
      </c>
      <c r="H111" s="750">
        <v>0.69236111111111109</v>
      </c>
      <c r="I111" s="751">
        <v>0</v>
      </c>
      <c r="J111" s="752" t="s">
        <v>1161</v>
      </c>
      <c r="K111" s="753" t="s">
        <v>1162</v>
      </c>
      <c r="L111" s="733" t="s">
        <v>1429</v>
      </c>
      <c r="M111" s="725"/>
    </row>
    <row r="112" spans="1:13" s="141" customFormat="1" ht="46.5">
      <c r="A112" s="1231"/>
      <c r="B112" s="712" t="s">
        <v>1467</v>
      </c>
      <c r="C112" s="746" t="s">
        <v>1468</v>
      </c>
      <c r="D112" s="747" t="s">
        <v>1432</v>
      </c>
      <c r="E112" s="755" t="s">
        <v>1469</v>
      </c>
      <c r="F112" s="26" t="s">
        <v>41</v>
      </c>
      <c r="G112" s="742" t="s">
        <v>42</v>
      </c>
      <c r="H112" s="756">
        <v>0.8618055555555556</v>
      </c>
      <c r="I112" s="757">
        <v>0</v>
      </c>
      <c r="J112" s="743" t="s">
        <v>1161</v>
      </c>
      <c r="K112" s="731" t="s">
        <v>1162</v>
      </c>
      <c r="L112" s="733" t="s">
        <v>1429</v>
      </c>
      <c r="M112" s="730"/>
    </row>
    <row r="113" spans="1:13" ht="31">
      <c r="A113" s="373"/>
      <c r="B113" s="712" t="s">
        <v>1470</v>
      </c>
      <c r="C113" s="746" t="s">
        <v>1471</v>
      </c>
      <c r="D113" s="747" t="s">
        <v>1432</v>
      </c>
      <c r="E113" s="755" t="s">
        <v>1472</v>
      </c>
      <c r="F113" s="27" t="s">
        <v>41</v>
      </c>
      <c r="G113" s="742" t="s">
        <v>42</v>
      </c>
      <c r="H113" s="756">
        <v>0.30277777777777776</v>
      </c>
      <c r="I113" s="757">
        <v>0</v>
      </c>
      <c r="J113" s="743" t="s">
        <v>1161</v>
      </c>
      <c r="K113" s="408" t="s">
        <v>1162</v>
      </c>
      <c r="L113" s="408" t="s">
        <v>1429</v>
      </c>
      <c r="M113" s="730"/>
    </row>
    <row r="114" spans="1:13">
      <c r="A114" s="373"/>
      <c r="B114" s="712" t="s">
        <v>1473</v>
      </c>
      <c r="C114" s="746" t="s">
        <v>1474</v>
      </c>
      <c r="D114" s="747" t="s">
        <v>1432</v>
      </c>
      <c r="E114" s="755" t="s">
        <v>1475</v>
      </c>
      <c r="F114" s="27" t="s">
        <v>41</v>
      </c>
      <c r="G114" s="742" t="s">
        <v>42</v>
      </c>
      <c r="H114" s="756">
        <v>0.74583333333333324</v>
      </c>
      <c r="I114" s="757">
        <v>0</v>
      </c>
      <c r="J114" s="743" t="s">
        <v>1161</v>
      </c>
      <c r="K114" s="408" t="s">
        <v>1162</v>
      </c>
      <c r="L114" s="408" t="s">
        <v>1429</v>
      </c>
      <c r="M114" s="730"/>
    </row>
    <row r="115" spans="1:13" ht="31">
      <c r="A115" s="373"/>
      <c r="B115" s="712" t="s">
        <v>1476</v>
      </c>
      <c r="C115" s="746" t="s">
        <v>1477</v>
      </c>
      <c r="D115" s="747" t="s">
        <v>1432</v>
      </c>
      <c r="E115" s="755" t="s">
        <v>1478</v>
      </c>
      <c r="F115" s="27" t="s">
        <v>41</v>
      </c>
      <c r="G115" s="742" t="s">
        <v>42</v>
      </c>
      <c r="H115" s="756">
        <v>0.27986111111111112</v>
      </c>
      <c r="I115" s="757">
        <v>0</v>
      </c>
      <c r="J115" s="743" t="s">
        <v>1161</v>
      </c>
      <c r="K115" s="408" t="s">
        <v>1162</v>
      </c>
      <c r="L115" s="408" t="s">
        <v>1429</v>
      </c>
      <c r="M115" s="730"/>
    </row>
    <row r="116" spans="1:13" ht="31">
      <c r="A116" s="373"/>
      <c r="B116" s="712" t="s">
        <v>1479</v>
      </c>
      <c r="C116" s="746" t="s">
        <v>1480</v>
      </c>
      <c r="D116" s="747" t="s">
        <v>1432</v>
      </c>
      <c r="E116" s="755" t="s">
        <v>1481</v>
      </c>
      <c r="F116" s="27" t="s">
        <v>41</v>
      </c>
      <c r="G116" s="742" t="s">
        <v>42</v>
      </c>
      <c r="H116" s="756">
        <v>0.61736111111111114</v>
      </c>
      <c r="I116" s="757">
        <v>0</v>
      </c>
      <c r="J116" s="743" t="s">
        <v>1161</v>
      </c>
      <c r="K116" s="731" t="s">
        <v>1162</v>
      </c>
      <c r="L116" s="408" t="s">
        <v>1429</v>
      </c>
      <c r="M116" s="730"/>
    </row>
    <row r="117" spans="1:13" s="141" customFormat="1" ht="31">
      <c r="A117" s="373"/>
      <c r="B117" s="712" t="s">
        <v>1482</v>
      </c>
      <c r="C117" s="746" t="s">
        <v>1483</v>
      </c>
      <c r="D117" s="747" t="s">
        <v>1432</v>
      </c>
      <c r="E117" s="755" t="s">
        <v>1484</v>
      </c>
      <c r="F117" s="27" t="s">
        <v>41</v>
      </c>
      <c r="G117" s="742" t="s">
        <v>42</v>
      </c>
      <c r="H117" s="756">
        <v>0.39652777777777781</v>
      </c>
      <c r="I117" s="757">
        <v>0</v>
      </c>
      <c r="J117" s="743" t="s">
        <v>1161</v>
      </c>
      <c r="K117" s="731" t="s">
        <v>1162</v>
      </c>
      <c r="L117" s="408" t="s">
        <v>1429</v>
      </c>
      <c r="M117" s="758"/>
    </row>
    <row r="118" spans="1:13" s="141" customFormat="1" ht="31">
      <c r="A118" s="373" t="s">
        <v>58</v>
      </c>
      <c r="B118" s="712" t="s">
        <v>1485</v>
      </c>
      <c r="C118" s="746" t="s">
        <v>1486</v>
      </c>
      <c r="D118" s="747" t="s">
        <v>1432</v>
      </c>
      <c r="E118" s="755" t="s">
        <v>1487</v>
      </c>
      <c r="F118" s="25" t="s">
        <v>41</v>
      </c>
      <c r="G118" s="759" t="s">
        <v>37</v>
      </c>
      <c r="H118" s="756" t="s">
        <v>37</v>
      </c>
      <c r="I118" s="757">
        <v>0</v>
      </c>
      <c r="J118" s="743" t="s">
        <v>1161</v>
      </c>
      <c r="K118" s="760" t="s">
        <v>37</v>
      </c>
      <c r="L118" s="760" t="s">
        <v>37</v>
      </c>
      <c r="M118" s="758"/>
    </row>
    <row r="119" spans="1:13" s="141" customFormat="1" ht="31">
      <c r="A119" s="373" t="s">
        <v>58</v>
      </c>
      <c r="B119" s="712" t="s">
        <v>1488</v>
      </c>
      <c r="C119" s="746" t="s">
        <v>1489</v>
      </c>
      <c r="D119" s="747" t="s">
        <v>1432</v>
      </c>
      <c r="E119" s="755" t="s">
        <v>1490</v>
      </c>
      <c r="F119" s="25" t="s">
        <v>41</v>
      </c>
      <c r="G119" s="759" t="s">
        <v>37</v>
      </c>
      <c r="H119" s="756" t="s">
        <v>37</v>
      </c>
      <c r="I119" s="757">
        <v>0</v>
      </c>
      <c r="J119" s="743" t="s">
        <v>1161</v>
      </c>
      <c r="K119" s="760" t="s">
        <v>37</v>
      </c>
      <c r="L119" s="760" t="s">
        <v>37</v>
      </c>
      <c r="M119" s="730"/>
    </row>
    <row r="120" spans="1:13" s="141" customFormat="1" ht="46.5">
      <c r="A120" s="373"/>
      <c r="B120" s="712" t="s">
        <v>1491</v>
      </c>
      <c r="C120" s="746" t="s">
        <v>1492</v>
      </c>
      <c r="D120" s="747" t="s">
        <v>1432</v>
      </c>
      <c r="E120" s="755" t="s">
        <v>1493</v>
      </c>
      <c r="F120" s="27" t="s">
        <v>41</v>
      </c>
      <c r="G120" s="742" t="s">
        <v>42</v>
      </c>
      <c r="H120" s="756">
        <v>0.64027777777777783</v>
      </c>
      <c r="I120" s="757">
        <v>0</v>
      </c>
      <c r="J120" s="743" t="s">
        <v>1161</v>
      </c>
      <c r="K120" s="744" t="s">
        <v>1162</v>
      </c>
      <c r="L120" s="744" t="s">
        <v>1429</v>
      </c>
      <c r="M120" s="730"/>
    </row>
    <row r="121" spans="1:13" s="141" customFormat="1" ht="31.5" customHeight="1">
      <c r="A121" s="373"/>
      <c r="B121" s="712" t="s">
        <v>1494</v>
      </c>
      <c r="C121" s="746" t="s">
        <v>1495</v>
      </c>
      <c r="D121" s="746" t="s">
        <v>1432</v>
      </c>
      <c r="E121" s="761" t="s">
        <v>1496</v>
      </c>
      <c r="F121" s="27" t="s">
        <v>41</v>
      </c>
      <c r="G121" s="742" t="s">
        <v>42</v>
      </c>
      <c r="H121" s="750">
        <v>0.32708333333333334</v>
      </c>
      <c r="I121" s="757">
        <v>0</v>
      </c>
      <c r="J121" s="743" t="s">
        <v>1161</v>
      </c>
      <c r="K121" s="408" t="s">
        <v>1162</v>
      </c>
      <c r="L121" s="408" t="s">
        <v>1429</v>
      </c>
      <c r="M121" s="730"/>
    </row>
    <row r="122" spans="1:13" s="762" customFormat="1">
      <c r="A122" s="745"/>
      <c r="B122" s="712" t="s">
        <v>1497</v>
      </c>
      <c r="C122" s="746" t="s">
        <v>1498</v>
      </c>
      <c r="D122" s="747" t="s">
        <v>1499</v>
      </c>
      <c r="E122" s="748" t="s">
        <v>1500</v>
      </c>
      <c r="F122" s="27" t="s">
        <v>41</v>
      </c>
      <c r="G122" s="749" t="s">
        <v>42</v>
      </c>
      <c r="H122" s="750">
        <v>0.24097222222222223</v>
      </c>
      <c r="I122" s="751">
        <v>0</v>
      </c>
      <c r="J122" s="752" t="s">
        <v>1161</v>
      </c>
      <c r="K122" s="753" t="s">
        <v>1162</v>
      </c>
      <c r="L122" s="408" t="s">
        <v>1429</v>
      </c>
      <c r="M122" s="725"/>
    </row>
    <row r="123" spans="1:13" s="762" customFormat="1" ht="31">
      <c r="A123" s="745"/>
      <c r="B123" s="712" t="s">
        <v>1501</v>
      </c>
      <c r="C123" s="746" t="s">
        <v>1502</v>
      </c>
      <c r="D123" s="747" t="s">
        <v>1499</v>
      </c>
      <c r="E123" s="748" t="s">
        <v>1503</v>
      </c>
      <c r="F123" s="27" t="s">
        <v>41</v>
      </c>
      <c r="G123" s="749" t="s">
        <v>42</v>
      </c>
      <c r="H123" s="750">
        <v>0.6</v>
      </c>
      <c r="I123" s="751">
        <v>0</v>
      </c>
      <c r="J123" s="752" t="s">
        <v>1161</v>
      </c>
      <c r="K123" s="753" t="s">
        <v>1162</v>
      </c>
      <c r="L123" s="408" t="s">
        <v>1429</v>
      </c>
      <c r="M123" s="725"/>
    </row>
    <row r="124" spans="1:13" s="141" customFormat="1" ht="31.5" customHeight="1">
      <c r="A124" s="745"/>
      <c r="B124" s="712" t="s">
        <v>1504</v>
      </c>
      <c r="C124" s="746" t="s">
        <v>1505</v>
      </c>
      <c r="D124" s="747" t="s">
        <v>1499</v>
      </c>
      <c r="E124" s="748" t="s">
        <v>1506</v>
      </c>
      <c r="F124" s="27" t="s">
        <v>41</v>
      </c>
      <c r="G124" s="749" t="s">
        <v>42</v>
      </c>
      <c r="H124" s="750">
        <v>0.24374999999999999</v>
      </c>
      <c r="I124" s="751">
        <v>0</v>
      </c>
      <c r="J124" s="752" t="s">
        <v>1161</v>
      </c>
      <c r="K124" s="753" t="s">
        <v>1162</v>
      </c>
      <c r="L124" s="408" t="s">
        <v>1429</v>
      </c>
      <c r="M124" s="725"/>
    </row>
    <row r="125" spans="1:13">
      <c r="A125" s="745"/>
      <c r="B125" s="712" t="s">
        <v>1507</v>
      </c>
      <c r="C125" s="746" t="s">
        <v>1508</v>
      </c>
      <c r="D125" s="747" t="s">
        <v>1499</v>
      </c>
      <c r="E125" s="748" t="s">
        <v>1509</v>
      </c>
      <c r="F125" s="27" t="s">
        <v>41</v>
      </c>
      <c r="G125" s="749" t="s">
        <v>42</v>
      </c>
      <c r="H125" s="750">
        <v>0.41805555555555557</v>
      </c>
      <c r="I125" s="751">
        <v>0</v>
      </c>
      <c r="J125" s="752" t="s">
        <v>1161</v>
      </c>
      <c r="K125" s="753" t="s">
        <v>1162</v>
      </c>
      <c r="L125" s="408" t="s">
        <v>1429</v>
      </c>
      <c r="M125" s="725"/>
    </row>
    <row r="126" spans="1:13">
      <c r="A126" s="745"/>
      <c r="B126" s="712" t="s">
        <v>1510</v>
      </c>
      <c r="C126" s="746" t="s">
        <v>1511</v>
      </c>
      <c r="D126" s="747" t="s">
        <v>1499</v>
      </c>
      <c r="E126" s="748" t="s">
        <v>1512</v>
      </c>
      <c r="F126" s="27" t="s">
        <v>41</v>
      </c>
      <c r="G126" s="749" t="s">
        <v>42</v>
      </c>
      <c r="H126" s="750">
        <v>0.62708333333333333</v>
      </c>
      <c r="I126" s="751">
        <v>0</v>
      </c>
      <c r="J126" s="752" t="s">
        <v>1161</v>
      </c>
      <c r="K126" s="753" t="s">
        <v>1162</v>
      </c>
      <c r="L126" s="408" t="s">
        <v>1429</v>
      </c>
      <c r="M126" s="725"/>
    </row>
    <row r="127" spans="1:13">
      <c r="A127" s="745"/>
      <c r="B127" s="712" t="s">
        <v>1513</v>
      </c>
      <c r="C127" s="746" t="s">
        <v>1514</v>
      </c>
      <c r="D127" s="747" t="s">
        <v>1499</v>
      </c>
      <c r="E127" s="748" t="s">
        <v>1515</v>
      </c>
      <c r="F127" s="27" t="s">
        <v>41</v>
      </c>
      <c r="G127" s="749" t="s">
        <v>42</v>
      </c>
      <c r="H127" s="750">
        <v>0.52569444444444446</v>
      </c>
      <c r="I127" s="751">
        <v>0</v>
      </c>
      <c r="J127" s="752" t="s">
        <v>1161</v>
      </c>
      <c r="K127" s="753" t="s">
        <v>1162</v>
      </c>
      <c r="L127" s="408" t="s">
        <v>1429</v>
      </c>
      <c r="M127" s="725"/>
    </row>
    <row r="128" spans="1:13">
      <c r="A128" s="745"/>
      <c r="B128" s="712" t="s">
        <v>1516</v>
      </c>
      <c r="C128" s="746" t="s">
        <v>1517</v>
      </c>
      <c r="D128" s="747" t="s">
        <v>1499</v>
      </c>
      <c r="E128" s="748" t="s">
        <v>1518</v>
      </c>
      <c r="F128" s="27" t="s">
        <v>41</v>
      </c>
      <c r="G128" s="749" t="s">
        <v>42</v>
      </c>
      <c r="H128" s="750">
        <v>0.42499999999999999</v>
      </c>
      <c r="I128" s="751">
        <v>0</v>
      </c>
      <c r="J128" s="752" t="s">
        <v>1161</v>
      </c>
      <c r="K128" s="753" t="s">
        <v>1162</v>
      </c>
      <c r="L128" s="408" t="s">
        <v>1429</v>
      </c>
      <c r="M128" s="725"/>
    </row>
    <row r="129" spans="1:13">
      <c r="A129" s="745"/>
      <c r="B129" s="712" t="s">
        <v>1519</v>
      </c>
      <c r="C129" s="746" t="s">
        <v>1520</v>
      </c>
      <c r="D129" s="747" t="s">
        <v>1499</v>
      </c>
      <c r="E129" s="748" t="s">
        <v>1521</v>
      </c>
      <c r="F129" s="27" t="s">
        <v>41</v>
      </c>
      <c r="G129" s="749" t="s">
        <v>42</v>
      </c>
      <c r="H129" s="750">
        <v>0.64444444444444449</v>
      </c>
      <c r="I129" s="751">
        <v>0</v>
      </c>
      <c r="J129" s="752" t="s">
        <v>1161</v>
      </c>
      <c r="K129" s="753" t="s">
        <v>1162</v>
      </c>
      <c r="L129" s="408" t="s">
        <v>1429</v>
      </c>
      <c r="M129" s="725"/>
    </row>
    <row r="130" spans="1:13">
      <c r="A130" s="745"/>
      <c r="B130" s="712" t="s">
        <v>1522</v>
      </c>
      <c r="C130" s="746" t="s">
        <v>1523</v>
      </c>
      <c r="D130" s="747" t="s">
        <v>1499</v>
      </c>
      <c r="E130" s="748" t="s">
        <v>1524</v>
      </c>
      <c r="F130" s="27" t="s">
        <v>41</v>
      </c>
      <c r="G130" s="749" t="s">
        <v>42</v>
      </c>
      <c r="H130" s="750">
        <v>0.32708333333333334</v>
      </c>
      <c r="I130" s="751">
        <v>0</v>
      </c>
      <c r="J130" s="743" t="s">
        <v>1525</v>
      </c>
      <c r="K130" s="753" t="s">
        <v>1526</v>
      </c>
      <c r="L130" s="408" t="s">
        <v>1429</v>
      </c>
      <c r="M130" s="725"/>
    </row>
    <row r="131" spans="1:13" ht="31">
      <c r="A131" s="745"/>
      <c r="B131" s="712" t="s">
        <v>1527</v>
      </c>
      <c r="C131" s="746" t="s">
        <v>1528</v>
      </c>
      <c r="D131" s="747" t="s">
        <v>1499</v>
      </c>
      <c r="E131" s="748" t="s">
        <v>1529</v>
      </c>
      <c r="F131" s="27" t="s">
        <v>41</v>
      </c>
      <c r="G131" s="749" t="s">
        <v>42</v>
      </c>
      <c r="H131" s="750">
        <v>0.39027777777777778</v>
      </c>
      <c r="I131" s="751">
        <v>0</v>
      </c>
      <c r="J131" s="743" t="s">
        <v>1525</v>
      </c>
      <c r="K131" s="753" t="s">
        <v>1526</v>
      </c>
      <c r="L131" s="408" t="s">
        <v>1429</v>
      </c>
      <c r="M131" s="725"/>
    </row>
    <row r="132" spans="1:13" ht="31">
      <c r="A132" s="745"/>
      <c r="B132" s="712" t="s">
        <v>1530</v>
      </c>
      <c r="C132" s="746" t="s">
        <v>1531</v>
      </c>
      <c r="D132" s="747" t="s">
        <v>1499</v>
      </c>
      <c r="E132" s="748" t="s">
        <v>1532</v>
      </c>
      <c r="F132" s="27" t="s">
        <v>41</v>
      </c>
      <c r="G132" s="749" t="s">
        <v>42</v>
      </c>
      <c r="H132" s="750">
        <v>0.32083333333333336</v>
      </c>
      <c r="I132" s="751">
        <v>0</v>
      </c>
      <c r="J132" s="743" t="s">
        <v>1525</v>
      </c>
      <c r="K132" s="753" t="s">
        <v>1526</v>
      </c>
      <c r="L132" s="408" t="s">
        <v>1429</v>
      </c>
      <c r="M132" s="725"/>
    </row>
    <row r="133" spans="1:13" ht="31">
      <c r="A133" s="745"/>
      <c r="B133" s="712" t="s">
        <v>1533</v>
      </c>
      <c r="C133" s="746" t="s">
        <v>1534</v>
      </c>
      <c r="D133" s="747" t="s">
        <v>1499</v>
      </c>
      <c r="E133" s="748" t="s">
        <v>1535</v>
      </c>
      <c r="F133" s="27" t="s">
        <v>41</v>
      </c>
      <c r="G133" s="749" t="s">
        <v>42</v>
      </c>
      <c r="H133" s="750">
        <v>0.57013888888888886</v>
      </c>
      <c r="I133" s="751">
        <v>0</v>
      </c>
      <c r="J133" s="752" t="s">
        <v>1161</v>
      </c>
      <c r="K133" s="753" t="s">
        <v>1162</v>
      </c>
      <c r="L133" s="408" t="s">
        <v>1429</v>
      </c>
      <c r="M133" s="725"/>
    </row>
    <row r="134" spans="1:13" ht="31">
      <c r="A134" s="745"/>
      <c r="B134" s="712" t="s">
        <v>1536</v>
      </c>
      <c r="C134" s="746" t="s">
        <v>1537</v>
      </c>
      <c r="D134" s="747" t="s">
        <v>1499</v>
      </c>
      <c r="E134" s="748" t="s">
        <v>1538</v>
      </c>
      <c r="F134" s="27" t="s">
        <v>41</v>
      </c>
      <c r="G134" s="742" t="s">
        <v>42</v>
      </c>
      <c r="H134" s="756">
        <v>0.74583333333333324</v>
      </c>
      <c r="I134" s="757">
        <v>0</v>
      </c>
      <c r="J134" s="743" t="s">
        <v>1161</v>
      </c>
      <c r="K134" s="408" t="s">
        <v>1162</v>
      </c>
      <c r="L134" s="408" t="s">
        <v>1429</v>
      </c>
      <c r="M134" s="725"/>
    </row>
    <row r="135" spans="1:13" ht="31">
      <c r="A135" s="745"/>
      <c r="B135" s="712" t="s">
        <v>1539</v>
      </c>
      <c r="C135" s="746" t="s">
        <v>1540</v>
      </c>
      <c r="D135" s="747" t="s">
        <v>1499</v>
      </c>
      <c r="E135" s="748" t="s">
        <v>1541</v>
      </c>
      <c r="F135" s="27" t="s">
        <v>41</v>
      </c>
      <c r="G135" s="749" t="s">
        <v>42</v>
      </c>
      <c r="H135" s="750">
        <v>0.36527777777777781</v>
      </c>
      <c r="I135" s="751">
        <v>0</v>
      </c>
      <c r="J135" s="752" t="s">
        <v>1161</v>
      </c>
      <c r="K135" s="753" t="s">
        <v>1162</v>
      </c>
      <c r="L135" s="408" t="s">
        <v>1429</v>
      </c>
      <c r="M135" s="725"/>
    </row>
    <row r="136" spans="1:13" ht="31">
      <c r="A136" s="745"/>
      <c r="B136" s="712" t="s">
        <v>1542</v>
      </c>
      <c r="C136" s="746" t="s">
        <v>1543</v>
      </c>
      <c r="D136" s="747" t="s">
        <v>1499</v>
      </c>
      <c r="E136" s="748" t="s">
        <v>1544</v>
      </c>
      <c r="F136" s="27" t="s">
        <v>41</v>
      </c>
      <c r="G136" s="749" t="s">
        <v>42</v>
      </c>
      <c r="H136" s="750">
        <v>0.28194444444444444</v>
      </c>
      <c r="I136" s="751">
        <v>0</v>
      </c>
      <c r="J136" s="752" t="s">
        <v>1161</v>
      </c>
      <c r="K136" s="753" t="s">
        <v>1162</v>
      </c>
      <c r="L136" s="408" t="s">
        <v>1429</v>
      </c>
      <c r="M136" s="725"/>
    </row>
    <row r="137" spans="1:13" ht="31">
      <c r="A137" s="745"/>
      <c r="B137" s="712" t="s">
        <v>1545</v>
      </c>
      <c r="C137" s="746" t="s">
        <v>1546</v>
      </c>
      <c r="D137" s="747" t="s">
        <v>1499</v>
      </c>
      <c r="E137" s="748" t="s">
        <v>1547</v>
      </c>
      <c r="F137" s="27" t="s">
        <v>41</v>
      </c>
      <c r="G137" s="749" t="s">
        <v>42</v>
      </c>
      <c r="H137" s="750">
        <v>0.47569444444444442</v>
      </c>
      <c r="I137" s="751">
        <v>0</v>
      </c>
      <c r="J137" s="752" t="s">
        <v>1161</v>
      </c>
      <c r="K137" s="753" t="s">
        <v>1162</v>
      </c>
      <c r="L137" s="408" t="s">
        <v>1429</v>
      </c>
      <c r="M137" s="725"/>
    </row>
    <row r="138" spans="1:13" ht="31">
      <c r="A138" s="745"/>
      <c r="B138" s="712" t="s">
        <v>1548</v>
      </c>
      <c r="C138" s="746" t="s">
        <v>1549</v>
      </c>
      <c r="D138" s="747" t="s">
        <v>1499</v>
      </c>
      <c r="E138" s="748" t="s">
        <v>1550</v>
      </c>
      <c r="F138" s="27" t="s">
        <v>41</v>
      </c>
      <c r="G138" s="749" t="s">
        <v>42</v>
      </c>
      <c r="H138" s="750">
        <v>0.39097222222222222</v>
      </c>
      <c r="I138" s="751">
        <v>0</v>
      </c>
      <c r="J138" s="752" t="s">
        <v>1161</v>
      </c>
      <c r="K138" s="753" t="s">
        <v>1162</v>
      </c>
      <c r="L138" s="408" t="s">
        <v>1429</v>
      </c>
      <c r="M138" s="725"/>
    </row>
    <row r="139" spans="1:13" ht="31">
      <c r="A139" s="745"/>
      <c r="B139" s="712" t="s">
        <v>1551</v>
      </c>
      <c r="C139" s="746" t="s">
        <v>1552</v>
      </c>
      <c r="D139" s="747" t="s">
        <v>1499</v>
      </c>
      <c r="E139" s="748" t="s">
        <v>1478</v>
      </c>
      <c r="F139" s="27" t="s">
        <v>41</v>
      </c>
      <c r="G139" s="749" t="s">
        <v>42</v>
      </c>
      <c r="H139" s="750">
        <v>0.4236111111111111</v>
      </c>
      <c r="I139" s="751">
        <v>0</v>
      </c>
      <c r="J139" s="752" t="s">
        <v>1161</v>
      </c>
      <c r="K139" s="753" t="s">
        <v>1162</v>
      </c>
      <c r="L139" s="408" t="s">
        <v>1429</v>
      </c>
      <c r="M139" s="725"/>
    </row>
    <row r="140" spans="1:13" ht="31">
      <c r="A140" s="745"/>
      <c r="B140" s="712" t="s">
        <v>1553</v>
      </c>
      <c r="C140" s="746" t="s">
        <v>1554</v>
      </c>
      <c r="D140" s="747" t="s">
        <v>1499</v>
      </c>
      <c r="E140" s="748" t="s">
        <v>1555</v>
      </c>
      <c r="F140" s="27" t="s">
        <v>41</v>
      </c>
      <c r="G140" s="749" t="s">
        <v>42</v>
      </c>
      <c r="H140" s="750">
        <v>0.58680555555555558</v>
      </c>
      <c r="I140" s="751">
        <v>0</v>
      </c>
      <c r="J140" s="752" t="s">
        <v>1161</v>
      </c>
      <c r="K140" s="449" t="s">
        <v>1162</v>
      </c>
      <c r="L140" s="408" t="s">
        <v>1429</v>
      </c>
      <c r="M140" s="725"/>
    </row>
    <row r="141" spans="1:13" ht="31">
      <c r="A141" s="745"/>
      <c r="B141" s="712" t="s">
        <v>1556</v>
      </c>
      <c r="C141" s="746" t="s">
        <v>1557</v>
      </c>
      <c r="D141" s="747" t="s">
        <v>1499</v>
      </c>
      <c r="E141" s="748" t="s">
        <v>1558</v>
      </c>
      <c r="F141" s="27" t="s">
        <v>41</v>
      </c>
      <c r="G141" s="749" t="s">
        <v>42</v>
      </c>
      <c r="H141" s="750">
        <v>0.52708333333333335</v>
      </c>
      <c r="I141" s="751">
        <v>0</v>
      </c>
      <c r="J141" s="752" t="s">
        <v>1161</v>
      </c>
      <c r="K141" s="753" t="s">
        <v>1162</v>
      </c>
      <c r="L141" s="408" t="s">
        <v>1429</v>
      </c>
      <c r="M141" s="725"/>
    </row>
    <row r="142" spans="1:13" ht="31">
      <c r="A142" s="373"/>
      <c r="B142" s="712" t="s">
        <v>1559</v>
      </c>
      <c r="C142" s="746" t="s">
        <v>1560</v>
      </c>
      <c r="D142" s="747" t="s">
        <v>1499</v>
      </c>
      <c r="E142" s="748" t="s">
        <v>1561</v>
      </c>
      <c r="F142" s="27" t="s">
        <v>41</v>
      </c>
      <c r="G142" s="749" t="s">
        <v>42</v>
      </c>
      <c r="H142" s="750">
        <v>0.72222222222222221</v>
      </c>
      <c r="I142" s="751">
        <v>0</v>
      </c>
      <c r="J142" s="752" t="s">
        <v>1161</v>
      </c>
      <c r="K142" s="763" t="s">
        <v>1162</v>
      </c>
      <c r="L142" s="744" t="s">
        <v>1429</v>
      </c>
      <c r="M142" s="725"/>
    </row>
    <row r="143" spans="1:13" ht="25.5" customHeight="1">
      <c r="A143" s="745"/>
      <c r="B143" s="712" t="s">
        <v>1562</v>
      </c>
      <c r="C143" s="746" t="s">
        <v>1563</v>
      </c>
      <c r="D143" s="747" t="s">
        <v>1499</v>
      </c>
      <c r="E143" s="748" t="s">
        <v>1564</v>
      </c>
      <c r="F143" s="27" t="s">
        <v>41</v>
      </c>
      <c r="G143" s="749" t="s">
        <v>42</v>
      </c>
      <c r="H143" s="750">
        <v>0.49583333333333335</v>
      </c>
      <c r="I143" s="751">
        <v>0</v>
      </c>
      <c r="J143" s="752" t="s">
        <v>1161</v>
      </c>
      <c r="K143" s="753" t="s">
        <v>1162</v>
      </c>
      <c r="L143" s="408" t="s">
        <v>1429</v>
      </c>
      <c r="M143" s="725"/>
    </row>
    <row r="144" spans="1:13" ht="31">
      <c r="A144" s="745"/>
      <c r="B144" s="712" t="s">
        <v>1565</v>
      </c>
      <c r="C144" s="746" t="s">
        <v>1566</v>
      </c>
      <c r="D144" s="747" t="s">
        <v>1499</v>
      </c>
      <c r="E144" s="748" t="s">
        <v>1567</v>
      </c>
      <c r="F144" s="27" t="s">
        <v>41</v>
      </c>
      <c r="G144" s="749" t="s">
        <v>42</v>
      </c>
      <c r="H144" s="750">
        <v>0.59027777777777779</v>
      </c>
      <c r="I144" s="751">
        <v>0</v>
      </c>
      <c r="J144" s="752" t="s">
        <v>1161</v>
      </c>
      <c r="K144" s="753" t="s">
        <v>1162</v>
      </c>
      <c r="L144" s="408" t="s">
        <v>1429</v>
      </c>
      <c r="M144" s="725"/>
    </row>
    <row r="145" spans="1:13" ht="31">
      <c r="A145" s="745"/>
      <c r="B145" s="712" t="s">
        <v>1568</v>
      </c>
      <c r="C145" s="746" t="s">
        <v>1569</v>
      </c>
      <c r="D145" s="747" t="s">
        <v>1499</v>
      </c>
      <c r="E145" s="748" t="s">
        <v>1570</v>
      </c>
      <c r="F145" s="27" t="s">
        <v>41</v>
      </c>
      <c r="G145" s="749" t="s">
        <v>42</v>
      </c>
      <c r="H145" s="750">
        <v>0.50416666666666665</v>
      </c>
      <c r="I145" s="751">
        <v>0</v>
      </c>
      <c r="J145" s="752" t="s">
        <v>1161</v>
      </c>
      <c r="K145" s="753" t="s">
        <v>1162</v>
      </c>
      <c r="L145" s="408" t="s">
        <v>1429</v>
      </c>
      <c r="M145" s="725"/>
    </row>
    <row r="146" spans="1:13" ht="31">
      <c r="A146" s="373"/>
      <c r="B146" s="712" t="s">
        <v>1571</v>
      </c>
      <c r="C146" s="746" t="s">
        <v>1572</v>
      </c>
      <c r="D146" s="747" t="s">
        <v>1499</v>
      </c>
      <c r="E146" s="748" t="s">
        <v>1573</v>
      </c>
      <c r="F146" s="27" t="s">
        <v>41</v>
      </c>
      <c r="G146" s="742" t="str">
        <f t="shared" ref="G146" si="13">G145</f>
        <v>now</v>
      </c>
      <c r="H146" s="764" t="s">
        <v>1574</v>
      </c>
      <c r="I146" s="751">
        <v>0</v>
      </c>
      <c r="J146" s="752" t="s">
        <v>1161</v>
      </c>
      <c r="K146" s="753" t="s">
        <v>1162</v>
      </c>
      <c r="L146" s="408" t="s">
        <v>1429</v>
      </c>
      <c r="M146" s="725"/>
    </row>
    <row r="147" spans="1:13" ht="31">
      <c r="A147" s="373" t="s">
        <v>58</v>
      </c>
      <c r="B147" s="765" t="s">
        <v>1575</v>
      </c>
      <c r="C147" s="755" t="s">
        <v>1576</v>
      </c>
      <c r="D147" s="747" t="s">
        <v>1499</v>
      </c>
      <c r="E147" s="748" t="s">
        <v>1577</v>
      </c>
      <c r="F147" s="25" t="s">
        <v>41</v>
      </c>
      <c r="G147" s="759" t="s">
        <v>37</v>
      </c>
      <c r="H147" s="750" t="s">
        <v>37</v>
      </c>
      <c r="I147" s="751">
        <v>0</v>
      </c>
      <c r="J147" s="752" t="s">
        <v>1161</v>
      </c>
      <c r="K147" s="760" t="s">
        <v>37</v>
      </c>
      <c r="L147" s="760" t="s">
        <v>37</v>
      </c>
      <c r="M147" s="766"/>
    </row>
    <row r="148" spans="1:13" s="141" customFormat="1" ht="31">
      <c r="A148" s="373"/>
      <c r="B148" s="765" t="s">
        <v>1578</v>
      </c>
      <c r="C148" s="755" t="s">
        <v>1579</v>
      </c>
      <c r="D148" s="747" t="s">
        <v>1499</v>
      </c>
      <c r="E148" s="755" t="s">
        <v>1580</v>
      </c>
      <c r="F148" s="27" t="s">
        <v>41</v>
      </c>
      <c r="G148" s="742" t="s">
        <v>42</v>
      </c>
      <c r="H148" s="756">
        <v>0.70208333333333339</v>
      </c>
      <c r="I148" s="757">
        <v>0</v>
      </c>
      <c r="J148" s="743" t="s">
        <v>1161</v>
      </c>
      <c r="K148" s="408" t="s">
        <v>1162</v>
      </c>
      <c r="L148" s="408" t="s">
        <v>1429</v>
      </c>
      <c r="M148" s="767"/>
    </row>
    <row r="149" spans="1:13" s="141" customFormat="1" ht="31">
      <c r="A149" s="373"/>
      <c r="B149" s="765" t="s">
        <v>1581</v>
      </c>
      <c r="C149" s="755" t="s">
        <v>1582</v>
      </c>
      <c r="D149" s="747" t="s">
        <v>1499</v>
      </c>
      <c r="E149" s="755" t="s">
        <v>1583</v>
      </c>
      <c r="F149" s="27" t="s">
        <v>41</v>
      </c>
      <c r="G149" s="742" t="s">
        <v>42</v>
      </c>
      <c r="H149" s="756">
        <v>0.49374999999999997</v>
      </c>
      <c r="I149" s="757">
        <v>0</v>
      </c>
      <c r="J149" s="743" t="s">
        <v>1161</v>
      </c>
      <c r="K149" s="408" t="s">
        <v>1162</v>
      </c>
      <c r="L149" s="408" t="s">
        <v>1429</v>
      </c>
      <c r="M149" s="767"/>
    </row>
    <row r="150" spans="1:13" s="768" customFormat="1" ht="46.5">
      <c r="A150" s="373" t="s">
        <v>58</v>
      </c>
      <c r="B150" s="765" t="s">
        <v>1584</v>
      </c>
      <c r="C150" s="755" t="s">
        <v>1585</v>
      </c>
      <c r="D150" s="747" t="s">
        <v>1499</v>
      </c>
      <c r="E150" s="748" t="s">
        <v>1586</v>
      </c>
      <c r="F150" s="25" t="s">
        <v>41</v>
      </c>
      <c r="G150" s="759" t="s">
        <v>37</v>
      </c>
      <c r="H150" s="750" t="s">
        <v>37</v>
      </c>
      <c r="I150" s="751">
        <v>0</v>
      </c>
      <c r="J150" s="752" t="s">
        <v>1161</v>
      </c>
      <c r="K150" s="760" t="s">
        <v>37</v>
      </c>
      <c r="L150" s="760" t="s">
        <v>37</v>
      </c>
      <c r="M150" s="766"/>
    </row>
    <row r="151" spans="1:13" s="762" customFormat="1" ht="31">
      <c r="A151" s="373"/>
      <c r="B151" s="765" t="s">
        <v>1587</v>
      </c>
      <c r="C151" s="755" t="s">
        <v>1588</v>
      </c>
      <c r="D151" s="747" t="s">
        <v>1499</v>
      </c>
      <c r="E151" s="755" t="s">
        <v>1589</v>
      </c>
      <c r="F151" s="27" t="s">
        <v>41</v>
      </c>
      <c r="G151" s="769" t="s">
        <v>42</v>
      </c>
      <c r="H151" s="756">
        <v>0.30069444444444443</v>
      </c>
      <c r="I151" s="757">
        <v>0</v>
      </c>
      <c r="J151" s="743" t="s">
        <v>1161</v>
      </c>
      <c r="K151" s="408" t="s">
        <v>1162</v>
      </c>
      <c r="L151" s="408" t="s">
        <v>1429</v>
      </c>
      <c r="M151" s="767"/>
    </row>
    <row r="152" spans="1:13" s="762" customFormat="1" ht="31">
      <c r="A152" s="373"/>
      <c r="B152" s="765" t="s">
        <v>1590</v>
      </c>
      <c r="C152" s="755" t="s">
        <v>1591</v>
      </c>
      <c r="D152" s="747" t="s">
        <v>1499</v>
      </c>
      <c r="E152" s="755" t="s">
        <v>1592</v>
      </c>
      <c r="F152" s="27" t="s">
        <v>41</v>
      </c>
      <c r="G152" s="769" t="s">
        <v>42</v>
      </c>
      <c r="H152" s="756">
        <v>0.27013888888888887</v>
      </c>
      <c r="I152" s="757">
        <v>0</v>
      </c>
      <c r="J152" s="743" t="s">
        <v>1161</v>
      </c>
      <c r="K152" s="408" t="s">
        <v>1162</v>
      </c>
      <c r="L152" s="408" t="s">
        <v>1429</v>
      </c>
      <c r="M152" s="767"/>
    </row>
    <row r="153" spans="1:13" s="762" customFormat="1" ht="31">
      <c r="A153" s="373"/>
      <c r="B153" s="765" t="s">
        <v>1593</v>
      </c>
      <c r="C153" s="755" t="s">
        <v>1594</v>
      </c>
      <c r="D153" s="747" t="s">
        <v>1499</v>
      </c>
      <c r="E153" s="755" t="s">
        <v>1595</v>
      </c>
      <c r="F153" s="27" t="s">
        <v>41</v>
      </c>
      <c r="G153" s="518" t="s">
        <v>42</v>
      </c>
      <c r="H153" s="756">
        <v>0.24166666666666667</v>
      </c>
      <c r="I153" s="757">
        <v>0</v>
      </c>
      <c r="J153" s="743" t="s">
        <v>1161</v>
      </c>
      <c r="K153" s="408" t="s">
        <v>1162</v>
      </c>
      <c r="L153" s="408" t="s">
        <v>1429</v>
      </c>
      <c r="M153" s="767"/>
    </row>
    <row r="154" spans="1:13" s="762" customFormat="1" ht="31">
      <c r="A154" s="373"/>
      <c r="B154" s="765" t="s">
        <v>1596</v>
      </c>
      <c r="C154" s="755" t="s">
        <v>1597</v>
      </c>
      <c r="D154" s="747" t="s">
        <v>1499</v>
      </c>
      <c r="E154" s="755" t="s">
        <v>1598</v>
      </c>
      <c r="F154" s="27" t="s">
        <v>41</v>
      </c>
      <c r="G154" s="518" t="s">
        <v>42</v>
      </c>
      <c r="H154" s="756">
        <v>0.56458333333333333</v>
      </c>
      <c r="I154" s="757">
        <v>0</v>
      </c>
      <c r="J154" s="743" t="s">
        <v>1161</v>
      </c>
      <c r="K154" s="408" t="s">
        <v>1162</v>
      </c>
      <c r="L154" s="408" t="s">
        <v>1429</v>
      </c>
      <c r="M154" s="767"/>
    </row>
    <row r="155" spans="1:13" s="762" customFormat="1" ht="31">
      <c r="A155" s="373"/>
      <c r="B155" s="765" t="s">
        <v>1599</v>
      </c>
      <c r="C155" s="755" t="s">
        <v>1600</v>
      </c>
      <c r="D155" s="747" t="s">
        <v>1499</v>
      </c>
      <c r="E155" s="755" t="s">
        <v>1601</v>
      </c>
      <c r="F155" s="27" t="s">
        <v>41</v>
      </c>
      <c r="G155" s="518" t="s">
        <v>42</v>
      </c>
      <c r="H155" s="756">
        <v>0.51458333333333328</v>
      </c>
      <c r="I155" s="757">
        <v>0</v>
      </c>
      <c r="J155" s="743" t="s">
        <v>1161</v>
      </c>
      <c r="K155" s="408" t="s">
        <v>1162</v>
      </c>
      <c r="L155" s="408" t="s">
        <v>1429</v>
      </c>
      <c r="M155" s="767"/>
    </row>
    <row r="156" spans="1:13" s="768" customFormat="1">
      <c r="A156" s="745"/>
      <c r="B156" s="712" t="s">
        <v>1602</v>
      </c>
      <c r="C156" s="755" t="s">
        <v>1603</v>
      </c>
      <c r="D156" s="770" t="s">
        <v>1604</v>
      </c>
      <c r="E156" s="748" t="s">
        <v>1605</v>
      </c>
      <c r="F156" s="27" t="s">
        <v>41</v>
      </c>
      <c r="G156" s="518" t="s">
        <v>42</v>
      </c>
      <c r="H156" s="756">
        <v>0.35347222222222219</v>
      </c>
      <c r="I156" s="751"/>
      <c r="J156" s="752" t="s">
        <v>1161</v>
      </c>
      <c r="K156" s="408" t="s">
        <v>1162</v>
      </c>
      <c r="L156" s="733" t="s">
        <v>1606</v>
      </c>
      <c r="M156" s="771"/>
    </row>
    <row r="157" spans="1:13" s="768" customFormat="1">
      <c r="A157" s="745"/>
      <c r="B157" s="712" t="s">
        <v>1607</v>
      </c>
      <c r="C157" s="755" t="s">
        <v>1608</v>
      </c>
      <c r="D157" s="770" t="s">
        <v>1604</v>
      </c>
      <c r="E157" s="714" t="s">
        <v>1609</v>
      </c>
      <c r="F157" s="27" t="s">
        <v>41</v>
      </c>
      <c r="G157" s="518" t="s">
        <v>42</v>
      </c>
      <c r="H157" s="756">
        <v>0.35000000000000003</v>
      </c>
      <c r="I157" s="751"/>
      <c r="J157" s="752" t="s">
        <v>1161</v>
      </c>
      <c r="K157" s="408" t="s">
        <v>1162</v>
      </c>
      <c r="L157" s="733" t="s">
        <v>1606</v>
      </c>
      <c r="M157" s="771"/>
    </row>
    <row r="158" spans="1:13" ht="46.5">
      <c r="A158" s="745"/>
      <c r="B158" s="712" t="s">
        <v>1610</v>
      </c>
      <c r="C158" s="755" t="s">
        <v>1611</v>
      </c>
      <c r="D158" s="770" t="s">
        <v>1604</v>
      </c>
      <c r="E158" s="714" t="s">
        <v>1612</v>
      </c>
      <c r="F158" s="27" t="s">
        <v>41</v>
      </c>
      <c r="G158" s="749" t="s">
        <v>42</v>
      </c>
      <c r="H158" s="756">
        <v>0.36249999999999999</v>
      </c>
      <c r="I158" s="751"/>
      <c r="J158" s="752" t="s">
        <v>1161</v>
      </c>
      <c r="K158" s="408" t="s">
        <v>1162</v>
      </c>
      <c r="L158" s="733" t="s">
        <v>1606</v>
      </c>
      <c r="M158" s="771"/>
    </row>
    <row r="159" spans="1:13">
      <c r="A159" s="745"/>
      <c r="B159" s="712" t="s">
        <v>1613</v>
      </c>
      <c r="C159" s="755" t="s">
        <v>1614</v>
      </c>
      <c r="D159" s="770" t="s">
        <v>1604</v>
      </c>
      <c r="E159" s="748" t="s">
        <v>1615</v>
      </c>
      <c r="F159" s="27" t="s">
        <v>41</v>
      </c>
      <c r="G159" s="518" t="s">
        <v>42</v>
      </c>
      <c r="H159" s="756">
        <v>0.3840277777777778</v>
      </c>
      <c r="I159" s="751"/>
      <c r="J159" s="752" t="s">
        <v>1161</v>
      </c>
      <c r="K159" s="408" t="s">
        <v>1162</v>
      </c>
      <c r="L159" s="733" t="s">
        <v>1606</v>
      </c>
      <c r="M159" s="771"/>
    </row>
    <row r="160" spans="1:13">
      <c r="A160" s="745"/>
      <c r="B160" s="712" t="s">
        <v>1616</v>
      </c>
      <c r="C160" s="755" t="s">
        <v>1617</v>
      </c>
      <c r="D160" s="770" t="s">
        <v>1604</v>
      </c>
      <c r="E160" s="714" t="s">
        <v>1618</v>
      </c>
      <c r="F160" s="27" t="s">
        <v>41</v>
      </c>
      <c r="G160" s="749" t="s">
        <v>42</v>
      </c>
      <c r="H160" s="756">
        <v>0.26041666666666669</v>
      </c>
      <c r="I160" s="751"/>
      <c r="J160" s="752" t="s">
        <v>1161</v>
      </c>
      <c r="K160" s="408" t="s">
        <v>1162</v>
      </c>
      <c r="L160" s="772" t="s">
        <v>1606</v>
      </c>
      <c r="M160" s="771"/>
    </row>
    <row r="161" spans="1:13" ht="31">
      <c r="A161" s="745"/>
      <c r="B161" s="712" t="s">
        <v>1619</v>
      </c>
      <c r="C161" s="755" t="s">
        <v>1620</v>
      </c>
      <c r="D161" s="770" t="s">
        <v>1604</v>
      </c>
      <c r="E161" s="714" t="s">
        <v>1621</v>
      </c>
      <c r="F161" s="27" t="s">
        <v>41</v>
      </c>
      <c r="G161" s="518" t="s">
        <v>42</v>
      </c>
      <c r="H161" s="756">
        <v>0.32083333333333336</v>
      </c>
      <c r="I161" s="751"/>
      <c r="J161" s="752" t="s">
        <v>1161</v>
      </c>
      <c r="K161" s="408" t="s">
        <v>1162</v>
      </c>
      <c r="L161" s="772" t="s">
        <v>1606</v>
      </c>
      <c r="M161" s="771"/>
    </row>
    <row r="162" spans="1:13">
      <c r="A162" s="745"/>
      <c r="B162" s="712" t="s">
        <v>1622</v>
      </c>
      <c r="C162" s="755" t="s">
        <v>1623</v>
      </c>
      <c r="D162" s="770" t="s">
        <v>1604</v>
      </c>
      <c r="E162" s="748" t="s">
        <v>1624</v>
      </c>
      <c r="F162" s="27" t="s">
        <v>41</v>
      </c>
      <c r="G162" s="518" t="s">
        <v>42</v>
      </c>
      <c r="H162" s="750">
        <v>0.62152777777777779</v>
      </c>
      <c r="I162" s="751"/>
      <c r="J162" s="752" t="s">
        <v>1161</v>
      </c>
      <c r="K162" s="408" t="s">
        <v>1162</v>
      </c>
      <c r="L162" s="772" t="s">
        <v>1606</v>
      </c>
      <c r="M162" s="771"/>
    </row>
    <row r="163" spans="1:13" s="141" customFormat="1">
      <c r="A163" s="373"/>
      <c r="B163" s="712" t="s">
        <v>1625</v>
      </c>
      <c r="C163" s="755" t="s">
        <v>1626</v>
      </c>
      <c r="D163" s="770" t="s">
        <v>1604</v>
      </c>
      <c r="E163" s="755" t="s">
        <v>1627</v>
      </c>
      <c r="F163" s="27" t="s">
        <v>41</v>
      </c>
      <c r="G163" s="518" t="s">
        <v>42</v>
      </c>
      <c r="H163" s="756">
        <v>0.52500000000000002</v>
      </c>
      <c r="I163" s="757"/>
      <c r="J163" s="743" t="s">
        <v>1161</v>
      </c>
      <c r="K163" s="408" t="s">
        <v>1162</v>
      </c>
      <c r="L163" s="408" t="s">
        <v>1429</v>
      </c>
      <c r="M163" s="758"/>
    </row>
    <row r="164" spans="1:13" ht="31">
      <c r="A164" s="745"/>
      <c r="B164" s="712" t="s">
        <v>1628</v>
      </c>
      <c r="C164" s="755" t="s">
        <v>1629</v>
      </c>
      <c r="D164" s="770" t="s">
        <v>1604</v>
      </c>
      <c r="E164" s="748" t="s">
        <v>1630</v>
      </c>
      <c r="F164" s="27" t="s">
        <v>41</v>
      </c>
      <c r="G164" s="715" t="s">
        <v>42</v>
      </c>
      <c r="H164" s="756">
        <v>0.29305555555555557</v>
      </c>
      <c r="I164" s="751"/>
      <c r="J164" s="752" t="s">
        <v>1161</v>
      </c>
      <c r="K164" s="408" t="s">
        <v>1162</v>
      </c>
      <c r="L164" s="772" t="s">
        <v>1606</v>
      </c>
      <c r="M164" s="771"/>
    </row>
    <row r="165" spans="1:13" s="141" customFormat="1" ht="31">
      <c r="A165" s="373"/>
      <c r="B165" s="712" t="s">
        <v>1631</v>
      </c>
      <c r="C165" s="755" t="s">
        <v>1632</v>
      </c>
      <c r="D165" s="770" t="s">
        <v>1604</v>
      </c>
      <c r="E165" s="755" t="s">
        <v>1633</v>
      </c>
      <c r="F165" s="27" t="s">
        <v>41</v>
      </c>
      <c r="G165" s="749" t="s">
        <v>42</v>
      </c>
      <c r="H165" s="756">
        <v>0.48888888888888887</v>
      </c>
      <c r="I165" s="757"/>
      <c r="J165" s="743" t="s">
        <v>1161</v>
      </c>
      <c r="K165" s="408" t="s">
        <v>1162</v>
      </c>
      <c r="L165" s="408" t="s">
        <v>1429</v>
      </c>
      <c r="M165" s="758"/>
    </row>
    <row r="166" spans="1:13" ht="31">
      <c r="A166" s="745"/>
      <c r="B166" s="712" t="s">
        <v>1634</v>
      </c>
      <c r="C166" s="755" t="s">
        <v>1635</v>
      </c>
      <c r="D166" s="770" t="s">
        <v>1604</v>
      </c>
      <c r="E166" s="714" t="s">
        <v>1636</v>
      </c>
      <c r="F166" s="27" t="s">
        <v>41</v>
      </c>
      <c r="G166" s="715" t="s">
        <v>42</v>
      </c>
      <c r="H166" s="756">
        <v>0.52569444444444446</v>
      </c>
      <c r="I166" s="751"/>
      <c r="J166" s="752" t="s">
        <v>1161</v>
      </c>
      <c r="K166" s="408" t="s">
        <v>1162</v>
      </c>
      <c r="L166" s="772" t="s">
        <v>1606</v>
      </c>
      <c r="M166" s="771"/>
    </row>
    <row r="167" spans="1:13" ht="31">
      <c r="A167" s="745"/>
      <c r="B167" s="712" t="s">
        <v>1637</v>
      </c>
      <c r="C167" s="755" t="s">
        <v>1638</v>
      </c>
      <c r="D167" s="770" t="s">
        <v>1604</v>
      </c>
      <c r="E167" s="714" t="s">
        <v>1639</v>
      </c>
      <c r="F167" s="27" t="s">
        <v>41</v>
      </c>
      <c r="G167" s="749" t="s">
        <v>42</v>
      </c>
      <c r="H167" s="756">
        <v>0.25</v>
      </c>
      <c r="I167" s="757"/>
      <c r="J167" s="743" t="s">
        <v>1161</v>
      </c>
      <c r="K167" s="408" t="s">
        <v>1162</v>
      </c>
      <c r="L167" s="733" t="s">
        <v>1606</v>
      </c>
      <c r="M167" s="771"/>
    </row>
    <row r="168" spans="1:13" ht="31">
      <c r="A168" s="745"/>
      <c r="B168" s="712" t="s">
        <v>1640</v>
      </c>
      <c r="C168" s="755" t="s">
        <v>1641</v>
      </c>
      <c r="D168" s="770" t="s">
        <v>1604</v>
      </c>
      <c r="E168" s="748" t="s">
        <v>1642</v>
      </c>
      <c r="F168" s="27" t="s">
        <v>41</v>
      </c>
      <c r="G168" s="715" t="s">
        <v>42</v>
      </c>
      <c r="H168" s="756">
        <v>0.29305555555555557</v>
      </c>
      <c r="I168" s="751"/>
      <c r="J168" s="752" t="s">
        <v>1161</v>
      </c>
      <c r="K168" s="408" t="s">
        <v>1162</v>
      </c>
      <c r="L168" s="772" t="s">
        <v>1606</v>
      </c>
      <c r="M168" s="771"/>
    </row>
    <row r="169" spans="1:13" ht="31">
      <c r="A169" s="745"/>
      <c r="B169" s="712" t="s">
        <v>1643</v>
      </c>
      <c r="C169" s="755" t="s">
        <v>1644</v>
      </c>
      <c r="D169" s="770" t="s">
        <v>1604</v>
      </c>
      <c r="E169" s="714" t="s">
        <v>1645</v>
      </c>
      <c r="F169" s="27" t="s">
        <v>41</v>
      </c>
      <c r="G169" s="518" t="s">
        <v>42</v>
      </c>
      <c r="H169" s="773" t="s">
        <v>1646</v>
      </c>
      <c r="I169" s="751"/>
      <c r="J169" s="752" t="s">
        <v>1161</v>
      </c>
      <c r="K169" s="408" t="s">
        <v>1162</v>
      </c>
      <c r="L169" s="772" t="s">
        <v>1606</v>
      </c>
      <c r="M169" s="771"/>
    </row>
    <row r="170" spans="1:13" ht="31">
      <c r="A170" s="745"/>
      <c r="B170" s="712" t="s">
        <v>1647</v>
      </c>
      <c r="C170" s="755" t="s">
        <v>1648</v>
      </c>
      <c r="D170" s="770" t="s">
        <v>1604</v>
      </c>
      <c r="E170" s="748" t="s">
        <v>1649</v>
      </c>
      <c r="F170" s="27" t="s">
        <v>41</v>
      </c>
      <c r="G170" s="715" t="s">
        <v>42</v>
      </c>
      <c r="H170" s="756">
        <v>0.38680555555555557</v>
      </c>
      <c r="I170" s="751"/>
      <c r="J170" s="752" t="s">
        <v>1161</v>
      </c>
      <c r="K170" s="408" t="s">
        <v>1162</v>
      </c>
      <c r="L170" s="772" t="s">
        <v>1606</v>
      </c>
      <c r="M170" s="771"/>
    </row>
    <row r="171" spans="1:13" ht="31">
      <c r="A171" s="373" t="s">
        <v>58</v>
      </c>
      <c r="B171" s="712" t="s">
        <v>1650</v>
      </c>
      <c r="C171" s="755" t="s">
        <v>1651</v>
      </c>
      <c r="D171" s="770" t="s">
        <v>1604</v>
      </c>
      <c r="E171" s="748" t="s">
        <v>1652</v>
      </c>
      <c r="F171" s="25" t="s">
        <v>41</v>
      </c>
      <c r="G171" s="759" t="s">
        <v>37</v>
      </c>
      <c r="H171" s="750" t="s">
        <v>37</v>
      </c>
      <c r="I171" s="751"/>
      <c r="J171" s="752" t="s">
        <v>1161</v>
      </c>
      <c r="K171" s="760" t="s">
        <v>37</v>
      </c>
      <c r="L171" s="760" t="s">
        <v>37</v>
      </c>
      <c r="M171" s="771"/>
    </row>
    <row r="172" spans="1:13" s="141" customFormat="1" ht="31">
      <c r="A172" s="373"/>
      <c r="B172" s="712" t="s">
        <v>1653</v>
      </c>
      <c r="C172" s="755" t="s">
        <v>1654</v>
      </c>
      <c r="D172" s="770" t="s">
        <v>1604</v>
      </c>
      <c r="E172" s="755" t="s">
        <v>1655</v>
      </c>
      <c r="F172" s="27" t="s">
        <v>41</v>
      </c>
      <c r="G172" s="518" t="s">
        <v>42</v>
      </c>
      <c r="H172" s="756">
        <v>0.37847222222222227</v>
      </c>
      <c r="I172" s="757"/>
      <c r="J172" s="743" t="s">
        <v>1161</v>
      </c>
      <c r="K172" s="424" t="s">
        <v>1162</v>
      </c>
      <c r="L172" s="733" t="s">
        <v>1429</v>
      </c>
      <c r="M172" s="758"/>
    </row>
    <row r="173" spans="1:13" s="141" customFormat="1" ht="31">
      <c r="A173" s="373"/>
      <c r="B173" s="712" t="s">
        <v>1656</v>
      </c>
      <c r="C173" s="755" t="s">
        <v>1657</v>
      </c>
      <c r="D173" s="770" t="s">
        <v>1604</v>
      </c>
      <c r="E173" s="755" t="s">
        <v>1658</v>
      </c>
      <c r="F173" s="27" t="s">
        <v>41</v>
      </c>
      <c r="G173" s="518" t="s">
        <v>42</v>
      </c>
      <c r="H173" s="756">
        <v>0.45833333333333331</v>
      </c>
      <c r="I173" s="757"/>
      <c r="J173" s="743" t="s">
        <v>1161</v>
      </c>
      <c r="K173" s="424" t="s">
        <v>1162</v>
      </c>
      <c r="L173" s="733" t="s">
        <v>1429</v>
      </c>
      <c r="M173" s="758"/>
    </row>
    <row r="174" spans="1:13" s="141" customFormat="1" ht="31">
      <c r="A174" s="373"/>
      <c r="B174" s="712" t="s">
        <v>1659</v>
      </c>
      <c r="C174" s="755" t="s">
        <v>939</v>
      </c>
      <c r="D174" s="747" t="s">
        <v>1660</v>
      </c>
      <c r="E174" s="755" t="s">
        <v>1661</v>
      </c>
      <c r="F174" s="27" t="s">
        <v>41</v>
      </c>
      <c r="G174" s="518" t="s">
        <v>42</v>
      </c>
      <c r="H174" s="756">
        <v>1.0888888888888888</v>
      </c>
      <c r="I174" s="757"/>
      <c r="J174" s="743" t="s">
        <v>1161</v>
      </c>
      <c r="K174" s="424" t="s">
        <v>1162</v>
      </c>
      <c r="L174" s="733" t="s">
        <v>1662</v>
      </c>
      <c r="M174" s="758"/>
    </row>
    <row r="175" spans="1:13">
      <c r="A175" s="373"/>
      <c r="B175" s="740" t="s">
        <v>1663</v>
      </c>
      <c r="C175" s="746" t="s">
        <v>1664</v>
      </c>
      <c r="D175" s="747" t="s">
        <v>1665</v>
      </c>
      <c r="E175" s="755" t="s">
        <v>1666</v>
      </c>
      <c r="F175" s="27" t="s">
        <v>41</v>
      </c>
      <c r="G175" s="749" t="s">
        <v>42</v>
      </c>
      <c r="H175" s="756">
        <v>0.61041666666666672</v>
      </c>
      <c r="I175" s="774"/>
      <c r="J175" s="743" t="s">
        <v>1161</v>
      </c>
      <c r="K175" s="424" t="s">
        <v>1162</v>
      </c>
      <c r="L175" s="408" t="s">
        <v>1429</v>
      </c>
      <c r="M175" s="758"/>
    </row>
    <row r="176" spans="1:13" ht="31" collapsed="1">
      <c r="A176" s="373"/>
      <c r="B176" s="740" t="s">
        <v>1667</v>
      </c>
      <c r="C176" s="746" t="s">
        <v>1668</v>
      </c>
      <c r="D176" s="747" t="s">
        <v>1665</v>
      </c>
      <c r="E176" s="755" t="s">
        <v>1669</v>
      </c>
      <c r="F176" s="27" t="s">
        <v>41</v>
      </c>
      <c r="G176" s="749" t="s">
        <v>42</v>
      </c>
      <c r="H176" s="756">
        <v>0.64513888888888882</v>
      </c>
      <c r="I176" s="774"/>
      <c r="J176" s="743" t="s">
        <v>1161</v>
      </c>
      <c r="K176" s="501" t="s">
        <v>1162</v>
      </c>
      <c r="L176" s="408" t="s">
        <v>1429</v>
      </c>
      <c r="M176" s="758"/>
    </row>
    <row r="177" spans="1:13" s="141" customFormat="1" ht="33.75" customHeight="1">
      <c r="A177" s="373"/>
      <c r="B177" s="740" t="s">
        <v>1670</v>
      </c>
      <c r="C177" s="746" t="s">
        <v>1671</v>
      </c>
      <c r="D177" s="747" t="s">
        <v>1665</v>
      </c>
      <c r="E177" s="761" t="s">
        <v>1672</v>
      </c>
      <c r="F177" s="27" t="s">
        <v>41</v>
      </c>
      <c r="G177" s="742" t="s">
        <v>42</v>
      </c>
      <c r="H177" s="756">
        <v>0.78472222222222221</v>
      </c>
      <c r="I177" s="774"/>
      <c r="J177" s="743" t="s">
        <v>1161</v>
      </c>
      <c r="K177" s="408" t="s">
        <v>1162</v>
      </c>
      <c r="L177" s="408" t="s">
        <v>1429</v>
      </c>
      <c r="M177" s="758"/>
    </row>
    <row r="178" spans="1:13" s="762" customFormat="1" ht="46.5">
      <c r="A178" s="373"/>
      <c r="B178" s="740" t="s">
        <v>1673</v>
      </c>
      <c r="C178" s="422" t="s">
        <v>921</v>
      </c>
      <c r="D178" s="747" t="s">
        <v>1665</v>
      </c>
      <c r="E178" s="761" t="s">
        <v>1674</v>
      </c>
      <c r="F178" s="27" t="s">
        <v>41</v>
      </c>
      <c r="G178" s="742" t="s">
        <v>42</v>
      </c>
      <c r="H178" s="756">
        <v>0.90347222222222223</v>
      </c>
      <c r="I178" s="774"/>
      <c r="J178" s="743" t="s">
        <v>1161</v>
      </c>
      <c r="K178" s="501" t="s">
        <v>1162</v>
      </c>
      <c r="L178" s="775" t="s">
        <v>1662</v>
      </c>
      <c r="M178" s="758"/>
    </row>
    <row r="179" spans="1:13" s="762" customFormat="1" ht="31">
      <c r="A179" s="1274" t="s">
        <v>64</v>
      </c>
      <c r="B179" s="740" t="s">
        <v>1675</v>
      </c>
      <c r="C179" s="422" t="s">
        <v>927</v>
      </c>
      <c r="D179" s="747" t="s">
        <v>1665</v>
      </c>
      <c r="E179" s="761" t="s">
        <v>1676</v>
      </c>
      <c r="F179" s="25" t="s">
        <v>41</v>
      </c>
      <c r="G179" s="742" t="s">
        <v>2376</v>
      </c>
      <c r="H179" s="756">
        <v>0.72222222222222221</v>
      </c>
      <c r="I179" s="774"/>
      <c r="J179" s="743" t="s">
        <v>1161</v>
      </c>
      <c r="K179" s="776" t="s">
        <v>1162</v>
      </c>
      <c r="L179" s="775" t="s">
        <v>1662</v>
      </c>
      <c r="M179" s="758"/>
    </row>
    <row r="180" spans="1:13" s="762" customFormat="1" ht="31">
      <c r="A180" s="373"/>
      <c r="B180" s="740" t="s">
        <v>1677</v>
      </c>
      <c r="C180" s="422" t="s">
        <v>924</v>
      </c>
      <c r="D180" s="747" t="s">
        <v>1665</v>
      </c>
      <c r="E180" s="761" t="s">
        <v>1678</v>
      </c>
      <c r="F180" s="27" t="s">
        <v>41</v>
      </c>
      <c r="G180" s="742" t="s">
        <v>42</v>
      </c>
      <c r="H180" s="777">
        <v>2.4</v>
      </c>
      <c r="I180" s="774"/>
      <c r="J180" s="743" t="s">
        <v>1161</v>
      </c>
      <c r="K180" s="501" t="s">
        <v>1162</v>
      </c>
      <c r="L180" s="775" t="s">
        <v>1662</v>
      </c>
      <c r="M180" s="758"/>
    </row>
    <row r="181" spans="1:13" s="762" customFormat="1" ht="31" collapsed="1">
      <c r="A181" s="373"/>
      <c r="B181" s="740" t="s">
        <v>703</v>
      </c>
      <c r="C181" s="422" t="s">
        <v>1679</v>
      </c>
      <c r="D181" s="747" t="s">
        <v>1665</v>
      </c>
      <c r="E181" s="761" t="s">
        <v>1680</v>
      </c>
      <c r="F181" s="27" t="s">
        <v>41</v>
      </c>
      <c r="G181" s="742" t="s">
        <v>42</v>
      </c>
      <c r="H181" s="778">
        <v>0.24652777777777779</v>
      </c>
      <c r="I181" s="774">
        <v>0</v>
      </c>
      <c r="J181" s="743" t="s">
        <v>1161</v>
      </c>
      <c r="K181" s="501" t="s">
        <v>1162</v>
      </c>
      <c r="L181" s="775" t="s">
        <v>1429</v>
      </c>
      <c r="M181" s="730" t="s">
        <v>1681</v>
      </c>
    </row>
    <row r="182" spans="1:13" ht="31">
      <c r="A182" s="373"/>
      <c r="B182" s="712" t="s">
        <v>1682</v>
      </c>
      <c r="C182" s="713" t="s">
        <v>1683</v>
      </c>
      <c r="D182" s="713" t="s">
        <v>1684</v>
      </c>
      <c r="E182" s="761" t="s">
        <v>1685</v>
      </c>
      <c r="F182" s="27" t="s">
        <v>41</v>
      </c>
      <c r="G182" s="742" t="s">
        <v>42</v>
      </c>
      <c r="H182" s="779">
        <f>2+(40/60)</f>
        <v>2.6666666666666665</v>
      </c>
      <c r="I182" s="716">
        <f>H182/60</f>
        <v>4.4444444444444439E-2</v>
      </c>
      <c r="J182" s="717" t="s">
        <v>1161</v>
      </c>
      <c r="K182" s="527" t="s">
        <v>1162</v>
      </c>
      <c r="L182" s="717"/>
      <c r="M182" s="725"/>
    </row>
    <row r="183" spans="1:13" ht="31">
      <c r="A183" s="373"/>
      <c r="B183" s="712" t="s">
        <v>1686</v>
      </c>
      <c r="C183" s="713" t="s">
        <v>1687</v>
      </c>
      <c r="D183" s="713" t="s">
        <v>1684</v>
      </c>
      <c r="E183" s="714" t="s">
        <v>1688</v>
      </c>
      <c r="F183" s="27" t="s">
        <v>41</v>
      </c>
      <c r="G183" s="742" t="s">
        <v>42</v>
      </c>
      <c r="H183" s="779">
        <f>2+(32/60)</f>
        <v>2.5333333333333332</v>
      </c>
      <c r="I183" s="716">
        <f t="shared" ref="I183:I219" si="14">H183/60</f>
        <v>4.2222222222222223E-2</v>
      </c>
      <c r="J183" s="717" t="s">
        <v>1161</v>
      </c>
      <c r="K183" s="527" t="s">
        <v>1162</v>
      </c>
      <c r="L183" s="717"/>
      <c r="M183" s="725"/>
    </row>
    <row r="184" spans="1:13" ht="31">
      <c r="A184" s="373"/>
      <c r="B184" s="712" t="s">
        <v>1689</v>
      </c>
      <c r="C184" s="713" t="s">
        <v>1690</v>
      </c>
      <c r="D184" s="713" t="s">
        <v>1684</v>
      </c>
      <c r="E184" s="714" t="s">
        <v>1691</v>
      </c>
      <c r="F184" s="27" t="s">
        <v>41</v>
      </c>
      <c r="G184" s="742" t="s">
        <v>42</v>
      </c>
      <c r="H184" s="779">
        <f>2+(44/60)</f>
        <v>2.7333333333333334</v>
      </c>
      <c r="I184" s="716">
        <f t="shared" si="14"/>
        <v>4.5555555555555557E-2</v>
      </c>
      <c r="J184" s="717" t="s">
        <v>1161</v>
      </c>
      <c r="K184" s="527" t="s">
        <v>1162</v>
      </c>
      <c r="L184" s="717"/>
      <c r="M184" s="725"/>
    </row>
    <row r="185" spans="1:13" ht="31">
      <c r="A185" s="373"/>
      <c r="B185" s="712" t="s">
        <v>1692</v>
      </c>
      <c r="C185" s="713" t="s">
        <v>1693</v>
      </c>
      <c r="D185" s="713" t="s">
        <v>1684</v>
      </c>
      <c r="E185" s="714" t="s">
        <v>1694</v>
      </c>
      <c r="F185" s="27" t="s">
        <v>41</v>
      </c>
      <c r="G185" s="742" t="s">
        <v>42</v>
      </c>
      <c r="H185" s="779">
        <f>2+(25/60)</f>
        <v>2.4166666666666665</v>
      </c>
      <c r="I185" s="716">
        <f t="shared" si="14"/>
        <v>4.0277777777777773E-2</v>
      </c>
      <c r="J185" s="717" t="s">
        <v>1161</v>
      </c>
      <c r="K185" s="527" t="s">
        <v>1162</v>
      </c>
      <c r="L185" s="717"/>
      <c r="M185" s="725"/>
    </row>
    <row r="186" spans="1:13" ht="31">
      <c r="A186" s="373"/>
      <c r="B186" s="712" t="s">
        <v>1695</v>
      </c>
      <c r="C186" s="713" t="s">
        <v>1696</v>
      </c>
      <c r="D186" s="780" t="s">
        <v>1684</v>
      </c>
      <c r="E186" s="721" t="s">
        <v>1697</v>
      </c>
      <c r="F186" s="27" t="s">
        <v>41</v>
      </c>
      <c r="G186" s="715" t="s">
        <v>42</v>
      </c>
      <c r="H186" s="779">
        <f>2+(39/60)</f>
        <v>2.65</v>
      </c>
      <c r="I186" s="716">
        <f t="shared" si="14"/>
        <v>4.4166666666666667E-2</v>
      </c>
      <c r="J186" s="717" t="s">
        <v>1161</v>
      </c>
      <c r="K186" s="527" t="s">
        <v>1162</v>
      </c>
      <c r="L186" s="717"/>
      <c r="M186" s="725"/>
    </row>
    <row r="187" spans="1:13">
      <c r="A187" s="373"/>
      <c r="B187" s="712" t="s">
        <v>1698</v>
      </c>
      <c r="C187" s="713" t="s">
        <v>1699</v>
      </c>
      <c r="D187" s="780" t="s">
        <v>1684</v>
      </c>
      <c r="E187" s="721" t="s">
        <v>1700</v>
      </c>
      <c r="F187" s="27" t="s">
        <v>41</v>
      </c>
      <c r="G187" s="715" t="s">
        <v>42</v>
      </c>
      <c r="H187" s="779">
        <f>2+(28/60)</f>
        <v>2.4666666666666668</v>
      </c>
      <c r="I187" s="716">
        <f t="shared" si="14"/>
        <v>4.1111111111111112E-2</v>
      </c>
      <c r="J187" s="717" t="s">
        <v>1161</v>
      </c>
      <c r="K187" s="527" t="s">
        <v>1162</v>
      </c>
      <c r="L187" s="717"/>
      <c r="M187" s="725"/>
    </row>
    <row r="188" spans="1:13">
      <c r="A188" s="373"/>
      <c r="B188" s="712" t="s">
        <v>1701</v>
      </c>
      <c r="C188" s="713" t="s">
        <v>1702</v>
      </c>
      <c r="D188" s="780" t="s">
        <v>1684</v>
      </c>
      <c r="E188" s="721" t="s">
        <v>1700</v>
      </c>
      <c r="F188" s="27" t="s">
        <v>41</v>
      </c>
      <c r="G188" s="715" t="s">
        <v>42</v>
      </c>
      <c r="H188" s="779">
        <f>2+(25/60)</f>
        <v>2.4166666666666665</v>
      </c>
      <c r="I188" s="716">
        <f t="shared" si="14"/>
        <v>4.0277777777777773E-2</v>
      </c>
      <c r="J188" s="717" t="s">
        <v>1161</v>
      </c>
      <c r="K188" s="527" t="s">
        <v>1162</v>
      </c>
      <c r="L188" s="717"/>
      <c r="M188" s="725"/>
    </row>
    <row r="189" spans="1:13" ht="31">
      <c r="A189" s="373"/>
      <c r="B189" s="712" t="s">
        <v>1703</v>
      </c>
      <c r="C189" s="713" t="s">
        <v>1704</v>
      </c>
      <c r="D189" s="713" t="s">
        <v>1684</v>
      </c>
      <c r="E189" s="721" t="s">
        <v>1700</v>
      </c>
      <c r="F189" s="27" t="s">
        <v>41</v>
      </c>
      <c r="G189" s="715" t="s">
        <v>42</v>
      </c>
      <c r="H189" s="779">
        <f>2+(1/60)</f>
        <v>2.0166666666666666</v>
      </c>
      <c r="I189" s="716">
        <f t="shared" si="14"/>
        <v>3.3611111111111112E-2</v>
      </c>
      <c r="J189" s="717" t="s">
        <v>1161</v>
      </c>
      <c r="K189" s="527" t="s">
        <v>1162</v>
      </c>
      <c r="L189" s="717"/>
      <c r="M189" s="725"/>
    </row>
    <row r="190" spans="1:13">
      <c r="A190" s="373"/>
      <c r="B190" s="712" t="s">
        <v>1705</v>
      </c>
      <c r="C190" s="713" t="s">
        <v>1706</v>
      </c>
      <c r="D190" s="781" t="s">
        <v>1707</v>
      </c>
      <c r="E190" s="721" t="s">
        <v>1708</v>
      </c>
      <c r="F190" s="27" t="s">
        <v>41</v>
      </c>
      <c r="G190" s="715" t="s">
        <v>42</v>
      </c>
      <c r="H190" s="779">
        <f>3+(59/60)</f>
        <v>3.9833333333333334</v>
      </c>
      <c r="I190" s="716">
        <f t="shared" si="14"/>
        <v>6.6388888888888886E-2</v>
      </c>
      <c r="J190" s="717" t="s">
        <v>1161</v>
      </c>
      <c r="K190" s="527" t="s">
        <v>1162</v>
      </c>
      <c r="L190" s="717"/>
      <c r="M190" s="725"/>
    </row>
    <row r="191" spans="1:13" ht="31">
      <c r="A191" s="373"/>
      <c r="B191" s="712" t="s">
        <v>1709</v>
      </c>
      <c r="C191" s="713" t="s">
        <v>1710</v>
      </c>
      <c r="D191" s="781" t="s">
        <v>1707</v>
      </c>
      <c r="E191" s="721" t="s">
        <v>1711</v>
      </c>
      <c r="F191" s="27" t="s">
        <v>41</v>
      </c>
      <c r="G191" s="715" t="s">
        <v>42</v>
      </c>
      <c r="H191" s="779">
        <v>18</v>
      </c>
      <c r="I191" s="716">
        <f t="shared" si="14"/>
        <v>0.3</v>
      </c>
      <c r="J191" s="717" t="s">
        <v>1161</v>
      </c>
      <c r="K191" s="527" t="s">
        <v>1162</v>
      </c>
      <c r="L191" s="717"/>
      <c r="M191" s="725"/>
    </row>
    <row r="192" spans="1:13" s="141" customFormat="1">
      <c r="A192" s="373"/>
      <c r="B192" s="144" t="s">
        <v>1712</v>
      </c>
      <c r="C192" s="736" t="s">
        <v>1713</v>
      </c>
      <c r="D192" s="736" t="s">
        <v>1684</v>
      </c>
      <c r="E192" s="737" t="s">
        <v>1714</v>
      </c>
      <c r="F192" s="27" t="s">
        <v>41</v>
      </c>
      <c r="G192" s="715" t="s">
        <v>42</v>
      </c>
      <c r="H192" s="779">
        <f>13+(46/60)</f>
        <v>13.766666666666667</v>
      </c>
      <c r="I192" s="716">
        <f t="shared" si="14"/>
        <v>0.22944444444444445</v>
      </c>
      <c r="J192" s="152" t="s">
        <v>1161</v>
      </c>
      <c r="K192" s="527" t="s">
        <v>1162</v>
      </c>
      <c r="L192" s="527" t="s">
        <v>1128</v>
      </c>
      <c r="M192" s="157"/>
    </row>
    <row r="193" spans="1:13" s="141" customFormat="1">
      <c r="A193" s="373"/>
      <c r="B193" s="712" t="s">
        <v>1715</v>
      </c>
      <c r="C193" s="713" t="s">
        <v>1716</v>
      </c>
      <c r="D193" s="713" t="s">
        <v>1684</v>
      </c>
      <c r="E193" s="714" t="s">
        <v>1717</v>
      </c>
      <c r="F193" s="27" t="s">
        <v>41</v>
      </c>
      <c r="G193" s="715" t="s">
        <v>42</v>
      </c>
      <c r="H193" s="779">
        <f>13+(29/60)</f>
        <v>13.483333333333333</v>
      </c>
      <c r="I193" s="716">
        <f t="shared" si="14"/>
        <v>0.22472222222222221</v>
      </c>
      <c r="J193" s="419" t="s">
        <v>1161</v>
      </c>
      <c r="K193" s="527" t="s">
        <v>1162</v>
      </c>
      <c r="L193" s="527" t="s">
        <v>1128</v>
      </c>
      <c r="M193" s="730"/>
    </row>
    <row r="194" spans="1:13" s="141" customFormat="1" ht="31">
      <c r="A194" s="373"/>
      <c r="B194" s="712" t="s">
        <v>1718</v>
      </c>
      <c r="C194" s="713" t="s">
        <v>1719</v>
      </c>
      <c r="D194" s="713" t="s">
        <v>1684</v>
      </c>
      <c r="E194" s="714" t="s">
        <v>1720</v>
      </c>
      <c r="F194" s="27" t="s">
        <v>41</v>
      </c>
      <c r="G194" s="715" t="s">
        <v>42</v>
      </c>
      <c r="H194" s="779">
        <f>19+(7/60)</f>
        <v>19.116666666666667</v>
      </c>
      <c r="I194" s="716">
        <f t="shared" si="14"/>
        <v>0.31861111111111112</v>
      </c>
      <c r="J194" s="419" t="s">
        <v>1161</v>
      </c>
      <c r="K194" s="527" t="s">
        <v>1162</v>
      </c>
      <c r="L194" s="527" t="s">
        <v>1128</v>
      </c>
      <c r="M194" s="730"/>
    </row>
    <row r="195" spans="1:13" s="141" customFormat="1" ht="31">
      <c r="A195" s="373"/>
      <c r="B195" s="712" t="s">
        <v>1721</v>
      </c>
      <c r="C195" s="713" t="s">
        <v>1722</v>
      </c>
      <c r="D195" s="713" t="s">
        <v>1684</v>
      </c>
      <c r="E195" s="714" t="s">
        <v>1723</v>
      </c>
      <c r="F195" s="27" t="s">
        <v>41</v>
      </c>
      <c r="G195" s="715" t="s">
        <v>42</v>
      </c>
      <c r="H195" s="779">
        <f>28+(28/60)</f>
        <v>28.466666666666665</v>
      </c>
      <c r="I195" s="716">
        <f t="shared" si="14"/>
        <v>0.47444444444444439</v>
      </c>
      <c r="J195" s="419" t="s">
        <v>1161</v>
      </c>
      <c r="K195" s="527" t="s">
        <v>1162</v>
      </c>
      <c r="L195" s="527" t="s">
        <v>1128</v>
      </c>
      <c r="M195" s="730"/>
    </row>
    <row r="196" spans="1:13" s="141" customFormat="1" ht="46.5" customHeight="1">
      <c r="A196" s="373"/>
      <c r="B196" s="712" t="s">
        <v>1724</v>
      </c>
      <c r="C196" s="713" t="s">
        <v>1725</v>
      </c>
      <c r="D196" s="713" t="s">
        <v>1726</v>
      </c>
      <c r="E196" s="714" t="s">
        <v>1727</v>
      </c>
      <c r="F196" s="27" t="s">
        <v>41</v>
      </c>
      <c r="G196" s="518" t="s">
        <v>42</v>
      </c>
      <c r="H196" s="779" t="s">
        <v>1132</v>
      </c>
      <c r="I196" s="716" t="s">
        <v>1132</v>
      </c>
      <c r="J196" s="419" t="s">
        <v>1728</v>
      </c>
      <c r="K196" s="424" t="s">
        <v>1729</v>
      </c>
      <c r="L196" s="424" t="s">
        <v>1128</v>
      </c>
      <c r="M196" s="730" t="s">
        <v>1730</v>
      </c>
    </row>
    <row r="197" spans="1:13">
      <c r="A197" s="373"/>
      <c r="B197" s="712" t="s">
        <v>1731</v>
      </c>
      <c r="C197" s="713" t="s">
        <v>1732</v>
      </c>
      <c r="D197" s="780" t="s">
        <v>1733</v>
      </c>
      <c r="E197" s="721" t="s">
        <v>1734</v>
      </c>
      <c r="F197" s="27" t="s">
        <v>41</v>
      </c>
      <c r="G197" s="715" t="s">
        <v>42</v>
      </c>
      <c r="H197" s="779">
        <f>1+(5/60)</f>
        <v>1.0833333333333333</v>
      </c>
      <c r="I197" s="716">
        <f t="shared" si="14"/>
        <v>1.8055555555555554E-2</v>
      </c>
      <c r="J197" s="717" t="s">
        <v>1161</v>
      </c>
      <c r="K197" s="527" t="s">
        <v>1162</v>
      </c>
      <c r="L197" s="717"/>
      <c r="M197" s="725"/>
    </row>
    <row r="198" spans="1:13" ht="31">
      <c r="A198" s="373"/>
      <c r="B198" s="712" t="s">
        <v>1735</v>
      </c>
      <c r="C198" s="713" t="s">
        <v>1736</v>
      </c>
      <c r="D198" s="780" t="s">
        <v>1733</v>
      </c>
      <c r="E198" s="721" t="s">
        <v>1737</v>
      </c>
      <c r="F198" s="27" t="s">
        <v>41</v>
      </c>
      <c r="G198" s="715" t="s">
        <v>42</v>
      </c>
      <c r="H198" s="779">
        <f>1+(10/60)</f>
        <v>1.1666666666666667</v>
      </c>
      <c r="I198" s="716">
        <f t="shared" si="14"/>
        <v>1.9444444444444445E-2</v>
      </c>
      <c r="J198" s="717" t="s">
        <v>1161</v>
      </c>
      <c r="K198" s="527" t="s">
        <v>1162</v>
      </c>
      <c r="L198" s="717"/>
      <c r="M198" s="725"/>
    </row>
    <row r="199" spans="1:13" ht="31">
      <c r="A199" s="373"/>
      <c r="B199" s="712" t="s">
        <v>1738</v>
      </c>
      <c r="C199" s="713" t="s">
        <v>1739</v>
      </c>
      <c r="D199" s="780" t="s">
        <v>1733</v>
      </c>
      <c r="E199" s="721" t="s">
        <v>1740</v>
      </c>
      <c r="F199" s="27" t="s">
        <v>41</v>
      </c>
      <c r="G199" s="715" t="s">
        <v>42</v>
      </c>
      <c r="H199" s="779">
        <f>1+(19/60)</f>
        <v>1.3166666666666667</v>
      </c>
      <c r="I199" s="716">
        <f t="shared" si="14"/>
        <v>2.1944444444444444E-2</v>
      </c>
      <c r="J199" s="717" t="s">
        <v>1161</v>
      </c>
      <c r="K199" s="527" t="s">
        <v>1162</v>
      </c>
      <c r="L199" s="717"/>
      <c r="M199" s="725"/>
    </row>
    <row r="200" spans="1:13">
      <c r="A200" s="373"/>
      <c r="B200" s="712" t="s">
        <v>1741</v>
      </c>
      <c r="C200" s="713" t="s">
        <v>1742</v>
      </c>
      <c r="D200" s="780" t="s">
        <v>1743</v>
      </c>
      <c r="E200" s="721" t="s">
        <v>1744</v>
      </c>
      <c r="F200" s="27" t="s">
        <v>41</v>
      </c>
      <c r="G200" s="715" t="s">
        <v>42</v>
      </c>
      <c r="H200" s="779">
        <f>3+(33/60)</f>
        <v>3.55</v>
      </c>
      <c r="I200" s="716">
        <f t="shared" si="14"/>
        <v>5.9166666666666666E-2</v>
      </c>
      <c r="J200" s="717" t="s">
        <v>1161</v>
      </c>
      <c r="K200" s="527" t="s">
        <v>1162</v>
      </c>
      <c r="L200" s="717"/>
      <c r="M200" s="725"/>
    </row>
    <row r="201" spans="1:13">
      <c r="A201" s="373"/>
      <c r="B201" s="712" t="s">
        <v>1745</v>
      </c>
      <c r="C201" s="713" t="s">
        <v>1746</v>
      </c>
      <c r="D201" s="780" t="s">
        <v>1743</v>
      </c>
      <c r="E201" s="721" t="s">
        <v>1747</v>
      </c>
      <c r="F201" s="27" t="s">
        <v>41</v>
      </c>
      <c r="G201" s="715" t="s">
        <v>42</v>
      </c>
      <c r="H201" s="779">
        <f>2+(26/60)</f>
        <v>2.4333333333333336</v>
      </c>
      <c r="I201" s="716">
        <f t="shared" si="14"/>
        <v>4.055555555555556E-2</v>
      </c>
      <c r="J201" s="717" t="s">
        <v>1161</v>
      </c>
      <c r="K201" s="527" t="s">
        <v>1162</v>
      </c>
      <c r="L201" s="717"/>
      <c r="M201" s="725"/>
    </row>
    <row r="202" spans="1:13">
      <c r="A202" s="373"/>
      <c r="B202" s="712" t="s">
        <v>1748</v>
      </c>
      <c r="C202" s="713" t="s">
        <v>1749</v>
      </c>
      <c r="D202" s="780" t="s">
        <v>1743</v>
      </c>
      <c r="E202" s="721" t="s">
        <v>1750</v>
      </c>
      <c r="F202" s="27" t="s">
        <v>41</v>
      </c>
      <c r="G202" s="715" t="s">
        <v>42</v>
      </c>
      <c r="H202" s="779">
        <f>4+(26/60)</f>
        <v>4.4333333333333336</v>
      </c>
      <c r="I202" s="716">
        <f t="shared" si="14"/>
        <v>7.3888888888888893E-2</v>
      </c>
      <c r="J202" s="717" t="s">
        <v>1161</v>
      </c>
      <c r="K202" s="527" t="s">
        <v>1162</v>
      </c>
      <c r="L202" s="717"/>
      <c r="M202" s="725"/>
    </row>
    <row r="203" spans="1:13">
      <c r="B203" s="712" t="s">
        <v>1751</v>
      </c>
      <c r="C203" s="713" t="s">
        <v>1752</v>
      </c>
      <c r="D203" s="780" t="s">
        <v>1684</v>
      </c>
      <c r="E203" s="721" t="s">
        <v>1753</v>
      </c>
      <c r="F203" s="27" t="s">
        <v>41</v>
      </c>
      <c r="G203" s="715" t="s">
        <v>42</v>
      </c>
      <c r="H203" s="779">
        <f>1+(57/60)</f>
        <v>1.95</v>
      </c>
      <c r="I203" s="716">
        <f t="shared" si="14"/>
        <v>3.2500000000000001E-2</v>
      </c>
      <c r="J203" s="717" t="s">
        <v>1161</v>
      </c>
      <c r="K203" s="527" t="s">
        <v>1162</v>
      </c>
      <c r="L203" s="717"/>
      <c r="M203" s="725"/>
    </row>
    <row r="204" spans="1:13">
      <c r="B204" s="712" t="s">
        <v>1754</v>
      </c>
      <c r="C204" s="713" t="s">
        <v>1755</v>
      </c>
      <c r="D204" s="780" t="s">
        <v>1684</v>
      </c>
      <c r="E204" s="721" t="s">
        <v>1756</v>
      </c>
      <c r="F204" s="27" t="s">
        <v>41</v>
      </c>
      <c r="G204" s="715" t="s">
        <v>42</v>
      </c>
      <c r="H204" s="779">
        <f>10+(39/60)</f>
        <v>10.65</v>
      </c>
      <c r="I204" s="716">
        <f t="shared" si="14"/>
        <v>0.17750000000000002</v>
      </c>
      <c r="J204" s="717" t="s">
        <v>1161</v>
      </c>
      <c r="K204" s="527" t="s">
        <v>1162</v>
      </c>
      <c r="L204" s="717"/>
      <c r="M204" s="725"/>
    </row>
    <row r="205" spans="1:13">
      <c r="A205" s="373"/>
      <c r="B205" s="712" t="s">
        <v>1757</v>
      </c>
      <c r="C205" s="713" t="s">
        <v>1758</v>
      </c>
      <c r="D205" s="780" t="s">
        <v>1684</v>
      </c>
      <c r="E205" s="721" t="s">
        <v>1759</v>
      </c>
      <c r="F205" s="27" t="s">
        <v>41</v>
      </c>
      <c r="G205" s="715" t="s">
        <v>42</v>
      </c>
      <c r="H205" s="779">
        <f>8+(27/60)</f>
        <v>8.4499999999999993</v>
      </c>
      <c r="I205" s="716">
        <f t="shared" si="14"/>
        <v>0.14083333333333331</v>
      </c>
      <c r="J205" s="717" t="s">
        <v>1161</v>
      </c>
      <c r="K205" s="527" t="s">
        <v>1162</v>
      </c>
      <c r="L205" s="717"/>
      <c r="M205" s="725"/>
    </row>
    <row r="206" spans="1:13">
      <c r="A206" s="373"/>
      <c r="B206" s="712" t="s">
        <v>1760</v>
      </c>
      <c r="C206" s="713" t="s">
        <v>1761</v>
      </c>
      <c r="D206" s="780" t="s">
        <v>1684</v>
      </c>
      <c r="E206" s="721" t="s">
        <v>1762</v>
      </c>
      <c r="F206" s="27" t="s">
        <v>41</v>
      </c>
      <c r="G206" s="715" t="s">
        <v>42</v>
      </c>
      <c r="H206" s="779">
        <f>9+(58/60)</f>
        <v>9.9666666666666668</v>
      </c>
      <c r="I206" s="716">
        <f t="shared" si="14"/>
        <v>0.16611111111111113</v>
      </c>
      <c r="J206" s="717" t="s">
        <v>1161</v>
      </c>
      <c r="K206" s="527" t="s">
        <v>1162</v>
      </c>
      <c r="L206" s="717"/>
      <c r="M206" s="725"/>
    </row>
    <row r="207" spans="1:13">
      <c r="A207" s="373"/>
      <c r="B207" s="712" t="s">
        <v>1763</v>
      </c>
      <c r="C207" s="713" t="s">
        <v>1764</v>
      </c>
      <c r="D207" s="780" t="s">
        <v>1684</v>
      </c>
      <c r="E207" s="721" t="s">
        <v>1765</v>
      </c>
      <c r="F207" s="27" t="s">
        <v>41</v>
      </c>
      <c r="G207" s="715" t="s">
        <v>42</v>
      </c>
      <c r="H207" s="779">
        <v>10</v>
      </c>
      <c r="I207" s="716">
        <f t="shared" si="14"/>
        <v>0.16666666666666666</v>
      </c>
      <c r="J207" s="717" t="s">
        <v>43</v>
      </c>
      <c r="K207" s="527" t="s">
        <v>1766</v>
      </c>
      <c r="L207" s="753" t="s">
        <v>1606</v>
      </c>
      <c r="M207" s="725"/>
    </row>
    <row r="208" spans="1:13" s="1298" customFormat="1" ht="31">
      <c r="A208" s="1231" t="s">
        <v>1290</v>
      </c>
      <c r="B208" s="1290" t="s">
        <v>1767</v>
      </c>
      <c r="C208" s="1289" t="s">
        <v>1768</v>
      </c>
      <c r="D208" s="1289" t="s">
        <v>490</v>
      </c>
      <c r="E208" s="1291" t="s">
        <v>1769</v>
      </c>
      <c r="F208" s="1357" t="s">
        <v>41</v>
      </c>
      <c r="G208" s="715">
        <v>44697</v>
      </c>
      <c r="H208" s="1293">
        <f>3+(44/60)</f>
        <v>3.7333333333333334</v>
      </c>
      <c r="I208" s="1294">
        <f t="shared" si="14"/>
        <v>6.222222222222222E-2</v>
      </c>
      <c r="J208" s="1295" t="s">
        <v>1161</v>
      </c>
      <c r="K208" s="1296" t="s">
        <v>1162</v>
      </c>
      <c r="L208" s="1297" t="s">
        <v>1128</v>
      </c>
      <c r="M208" s="1233"/>
    </row>
    <row r="209" spans="1:13" s="1298" customFormat="1" ht="31">
      <c r="A209" s="1231" t="s">
        <v>1290</v>
      </c>
      <c r="B209" s="1290" t="s">
        <v>1771</v>
      </c>
      <c r="C209" s="1289" t="s">
        <v>1772</v>
      </c>
      <c r="D209" s="1289" t="s">
        <v>490</v>
      </c>
      <c r="E209" s="1291" t="s">
        <v>1773</v>
      </c>
      <c r="F209" s="1357" t="s">
        <v>41</v>
      </c>
      <c r="G209" s="715">
        <v>44697</v>
      </c>
      <c r="H209" s="1293">
        <f>2+(18/60)</f>
        <v>2.2999999999999998</v>
      </c>
      <c r="I209" s="1294">
        <f t="shared" si="14"/>
        <v>3.833333333333333E-2</v>
      </c>
      <c r="J209" s="1295" t="s">
        <v>1161</v>
      </c>
      <c r="K209" s="1297" t="s">
        <v>1162</v>
      </c>
      <c r="L209" s="1297" t="s">
        <v>1128</v>
      </c>
      <c r="M209" s="1233"/>
    </row>
    <row r="210" spans="1:13" s="1298" customFormat="1" ht="46.5">
      <c r="A210" s="1231" t="s">
        <v>1290</v>
      </c>
      <c r="B210" s="1290" t="s">
        <v>1774</v>
      </c>
      <c r="C210" s="1289" t="s">
        <v>1775</v>
      </c>
      <c r="D210" s="1289" t="s">
        <v>490</v>
      </c>
      <c r="E210" s="1291" t="s">
        <v>1776</v>
      </c>
      <c r="F210" s="1357" t="s">
        <v>41</v>
      </c>
      <c r="G210" s="715">
        <v>44697</v>
      </c>
      <c r="H210" s="1293">
        <f>7+(35/60)</f>
        <v>7.583333333333333</v>
      </c>
      <c r="I210" s="1294">
        <f t="shared" si="14"/>
        <v>0.12638888888888888</v>
      </c>
      <c r="J210" s="1295" t="s">
        <v>1161</v>
      </c>
      <c r="K210" s="1297" t="s">
        <v>1162</v>
      </c>
      <c r="L210" s="1297" t="s">
        <v>1128</v>
      </c>
      <c r="M210" s="1233"/>
    </row>
    <row r="211" spans="1:13" s="1298" customFormat="1" ht="31">
      <c r="A211" s="1231" t="s">
        <v>1290</v>
      </c>
      <c r="B211" s="1290" t="s">
        <v>1777</v>
      </c>
      <c r="C211" s="1289" t="s">
        <v>2413</v>
      </c>
      <c r="D211" s="1289" t="s">
        <v>490</v>
      </c>
      <c r="E211" s="1291" t="s">
        <v>2421</v>
      </c>
      <c r="F211" s="1357" t="s">
        <v>41</v>
      </c>
      <c r="G211" s="715">
        <v>44697</v>
      </c>
      <c r="H211" s="1293">
        <f>9+(35/60)</f>
        <v>9.5833333333333339</v>
      </c>
      <c r="I211" s="1294">
        <f t="shared" si="14"/>
        <v>0.15972222222222224</v>
      </c>
      <c r="J211" s="1295" t="s">
        <v>1161</v>
      </c>
      <c r="K211" s="1297" t="s">
        <v>1162</v>
      </c>
      <c r="L211" s="1297" t="s">
        <v>1128</v>
      </c>
      <c r="M211" s="1233"/>
    </row>
    <row r="212" spans="1:13" s="1298" customFormat="1" ht="46.5">
      <c r="A212" s="1231" t="s">
        <v>1290</v>
      </c>
      <c r="B212" s="1290" t="s">
        <v>1778</v>
      </c>
      <c r="C212" s="1289" t="s">
        <v>2414</v>
      </c>
      <c r="D212" s="1289" t="s">
        <v>490</v>
      </c>
      <c r="E212" s="1291" t="s">
        <v>2422</v>
      </c>
      <c r="F212" s="1357" t="s">
        <v>41</v>
      </c>
      <c r="G212" s="715">
        <v>44697</v>
      </c>
      <c r="H212" s="1293">
        <f>9+(1/60)</f>
        <v>9.0166666666666675</v>
      </c>
      <c r="I212" s="1294">
        <f t="shared" si="14"/>
        <v>0.15027777777777779</v>
      </c>
      <c r="J212" s="1295" t="s">
        <v>1161</v>
      </c>
      <c r="K212" s="1297" t="s">
        <v>1162</v>
      </c>
      <c r="L212" s="1297" t="s">
        <v>1128</v>
      </c>
      <c r="M212" s="1233"/>
    </row>
    <row r="213" spans="1:13" s="1298" customFormat="1" ht="46.5">
      <c r="A213" s="1231" t="s">
        <v>1290</v>
      </c>
      <c r="B213" s="1290" t="s">
        <v>1779</v>
      </c>
      <c r="C213" s="1289" t="s">
        <v>1780</v>
      </c>
      <c r="D213" s="1289" t="s">
        <v>490</v>
      </c>
      <c r="E213" s="1291" t="s">
        <v>2423</v>
      </c>
      <c r="F213" s="1357" t="s">
        <v>41</v>
      </c>
      <c r="G213" s="715">
        <v>44697</v>
      </c>
      <c r="H213" s="1293">
        <f>2+(35/60)</f>
        <v>2.5833333333333335</v>
      </c>
      <c r="I213" s="1294">
        <f t="shared" si="14"/>
        <v>4.3055555555555555E-2</v>
      </c>
      <c r="J213" s="1295" t="s">
        <v>1161</v>
      </c>
      <c r="K213" s="1297" t="s">
        <v>1162</v>
      </c>
      <c r="L213" s="1297" t="s">
        <v>1128</v>
      </c>
      <c r="M213" s="1233"/>
    </row>
    <row r="214" spans="1:13" s="1298" customFormat="1" ht="31">
      <c r="A214" s="1231" t="s">
        <v>1290</v>
      </c>
      <c r="B214" s="1290" t="s">
        <v>1781</v>
      </c>
      <c r="C214" s="1289" t="s">
        <v>1782</v>
      </c>
      <c r="D214" s="1289" t="s">
        <v>490</v>
      </c>
      <c r="E214" s="1291" t="s">
        <v>2424</v>
      </c>
      <c r="F214" s="1357" t="s">
        <v>41</v>
      </c>
      <c r="G214" s="715">
        <v>44697</v>
      </c>
      <c r="H214" s="1293">
        <f>6+(11/60)</f>
        <v>6.1833333333333336</v>
      </c>
      <c r="I214" s="1294">
        <f t="shared" si="14"/>
        <v>0.10305555555555555</v>
      </c>
      <c r="J214" s="1295" t="s">
        <v>1161</v>
      </c>
      <c r="K214" s="1297" t="s">
        <v>1162</v>
      </c>
      <c r="L214" s="1297" t="s">
        <v>1128</v>
      </c>
      <c r="M214" s="1233"/>
    </row>
    <row r="215" spans="1:13" s="1298" customFormat="1" ht="46.5">
      <c r="A215" s="1231" t="s">
        <v>1290</v>
      </c>
      <c r="B215" s="1290" t="s">
        <v>1783</v>
      </c>
      <c r="C215" s="1289" t="s">
        <v>1784</v>
      </c>
      <c r="D215" s="1289" t="s">
        <v>490</v>
      </c>
      <c r="E215" s="1291" t="s">
        <v>1785</v>
      </c>
      <c r="F215" s="1357" t="s">
        <v>41</v>
      </c>
      <c r="G215" s="715">
        <v>44697</v>
      </c>
      <c r="H215" s="1293">
        <f>6+(3/60)</f>
        <v>6.05</v>
      </c>
      <c r="I215" s="1294">
        <f t="shared" si="14"/>
        <v>0.10083333333333333</v>
      </c>
      <c r="J215" s="1295" t="s">
        <v>1161</v>
      </c>
      <c r="K215" s="1297" t="s">
        <v>1162</v>
      </c>
      <c r="L215" s="1297" t="s">
        <v>1128</v>
      </c>
      <c r="M215" s="1233"/>
    </row>
    <row r="216" spans="1:13" s="1298" customFormat="1" ht="46.5">
      <c r="A216" s="1231" t="s">
        <v>1290</v>
      </c>
      <c r="B216" s="1290" t="s">
        <v>1786</v>
      </c>
      <c r="C216" s="1289" t="s">
        <v>1787</v>
      </c>
      <c r="D216" s="1289" t="s">
        <v>490</v>
      </c>
      <c r="E216" s="1291" t="s">
        <v>1788</v>
      </c>
      <c r="F216" s="1357" t="s">
        <v>41</v>
      </c>
      <c r="G216" s="715">
        <v>44697</v>
      </c>
      <c r="H216" s="1293">
        <f>6+(28/60)</f>
        <v>6.4666666666666668</v>
      </c>
      <c r="I216" s="1294">
        <f t="shared" si="14"/>
        <v>0.10777777777777778</v>
      </c>
      <c r="J216" s="1295" t="s">
        <v>1161</v>
      </c>
      <c r="K216" s="1297" t="s">
        <v>1162</v>
      </c>
      <c r="L216" s="1297" t="s">
        <v>1128</v>
      </c>
      <c r="M216" s="1233"/>
    </row>
    <row r="217" spans="1:13" s="1298" customFormat="1" ht="31">
      <c r="A217" s="1231" t="s">
        <v>1290</v>
      </c>
      <c r="B217" s="1290" t="s">
        <v>1789</v>
      </c>
      <c r="C217" s="1289" t="s">
        <v>1790</v>
      </c>
      <c r="D217" s="1289" t="s">
        <v>490</v>
      </c>
      <c r="E217" s="1291" t="s">
        <v>1791</v>
      </c>
      <c r="F217" s="1357" t="s">
        <v>41</v>
      </c>
      <c r="G217" s="715">
        <v>44697</v>
      </c>
      <c r="H217" s="1293">
        <f>7+(13/60)</f>
        <v>7.2166666666666668</v>
      </c>
      <c r="I217" s="1294">
        <f t="shared" si="14"/>
        <v>0.12027777777777778</v>
      </c>
      <c r="J217" s="1295" t="s">
        <v>1161</v>
      </c>
      <c r="K217" s="1297" t="s">
        <v>1162</v>
      </c>
      <c r="L217" s="1297" t="s">
        <v>1128</v>
      </c>
      <c r="M217" s="1233"/>
    </row>
    <row r="218" spans="1:13" s="1298" customFormat="1" ht="31">
      <c r="A218" s="1231" t="s">
        <v>1290</v>
      </c>
      <c r="B218" s="1290" t="s">
        <v>1792</v>
      </c>
      <c r="C218" s="1289" t="s">
        <v>1793</v>
      </c>
      <c r="D218" s="1289" t="s">
        <v>490</v>
      </c>
      <c r="E218" s="1291" t="s">
        <v>1794</v>
      </c>
      <c r="F218" s="1357" t="s">
        <v>41</v>
      </c>
      <c r="G218" s="715">
        <v>44697</v>
      </c>
      <c r="H218" s="1293">
        <f>3+(50/60)</f>
        <v>3.8333333333333335</v>
      </c>
      <c r="I218" s="1294">
        <f t="shared" si="14"/>
        <v>6.3888888888888898E-2</v>
      </c>
      <c r="J218" s="1295" t="s">
        <v>1161</v>
      </c>
      <c r="K218" s="1297" t="s">
        <v>1162</v>
      </c>
      <c r="L218" s="1297" t="s">
        <v>1128</v>
      </c>
      <c r="M218" s="1233"/>
    </row>
    <row r="219" spans="1:13" s="1298" customFormat="1" ht="46.5">
      <c r="A219" s="1231" t="s">
        <v>1290</v>
      </c>
      <c r="B219" s="1290" t="s">
        <v>1795</v>
      </c>
      <c r="C219" s="1289" t="s">
        <v>2425</v>
      </c>
      <c r="D219" s="1289" t="s">
        <v>490</v>
      </c>
      <c r="E219" s="1291" t="s">
        <v>2426</v>
      </c>
      <c r="F219" s="1357" t="s">
        <v>41</v>
      </c>
      <c r="G219" s="715">
        <v>44697</v>
      </c>
      <c r="H219" s="1293">
        <f>9+(11/60)</f>
        <v>9.1833333333333336</v>
      </c>
      <c r="I219" s="1294">
        <f t="shared" si="14"/>
        <v>0.15305555555555556</v>
      </c>
      <c r="J219" s="1295" t="s">
        <v>1161</v>
      </c>
      <c r="K219" s="1297" t="s">
        <v>1162</v>
      </c>
      <c r="L219" s="1297" t="s">
        <v>1128</v>
      </c>
      <c r="M219" s="1233"/>
    </row>
    <row r="220" spans="1:13" s="1298" customFormat="1">
      <c r="A220" s="1299"/>
      <c r="B220" s="1290" t="s">
        <v>1796</v>
      </c>
      <c r="C220" s="1289" t="s">
        <v>2412</v>
      </c>
      <c r="D220" s="1289" t="s">
        <v>490</v>
      </c>
      <c r="E220" s="1300" t="s">
        <v>2427</v>
      </c>
      <c r="F220" s="1357" t="s">
        <v>41</v>
      </c>
      <c r="G220" s="715">
        <v>44697</v>
      </c>
      <c r="H220" s="1293">
        <f>4+(42/60)</f>
        <v>4.7</v>
      </c>
      <c r="I220" s="1294">
        <f>H220/60</f>
        <v>7.8333333333333338E-2</v>
      </c>
      <c r="J220" s="1295" t="s">
        <v>1161</v>
      </c>
      <c r="K220" s="1297" t="s">
        <v>1162</v>
      </c>
      <c r="L220" s="1297" t="s">
        <v>1128</v>
      </c>
      <c r="M220" s="1233"/>
    </row>
    <row r="221" spans="1:13" s="1298" customFormat="1" ht="31">
      <c r="A221" s="1231" t="s">
        <v>1290</v>
      </c>
      <c r="B221" s="1290" t="s">
        <v>1797</v>
      </c>
      <c r="C221" s="1289" t="s">
        <v>2415</v>
      </c>
      <c r="D221" s="1289" t="s">
        <v>490</v>
      </c>
      <c r="E221" s="1291" t="s">
        <v>2428</v>
      </c>
      <c r="F221" s="1357" t="s">
        <v>41</v>
      </c>
      <c r="G221" s="715">
        <v>44697</v>
      </c>
      <c r="H221" s="1293">
        <f>6+(23/60)</f>
        <v>6.3833333333333337</v>
      </c>
      <c r="I221" s="1294">
        <f t="shared" ref="I221:I224" si="15">H221/60</f>
        <v>0.10638888888888889</v>
      </c>
      <c r="J221" s="1295" t="s">
        <v>1161</v>
      </c>
      <c r="K221" s="1297" t="s">
        <v>1162</v>
      </c>
      <c r="L221" s="1297" t="s">
        <v>1128</v>
      </c>
      <c r="M221" s="1233"/>
    </row>
    <row r="222" spans="1:13" s="1298" customFormat="1" ht="31">
      <c r="A222" s="1231" t="s">
        <v>465</v>
      </c>
      <c r="B222" s="1290" t="s">
        <v>2416</v>
      </c>
      <c r="C222" s="1289" t="s">
        <v>2420</v>
      </c>
      <c r="D222" s="1289" t="s">
        <v>490</v>
      </c>
      <c r="E222" s="1291" t="s">
        <v>2472</v>
      </c>
      <c r="F222" s="1357" t="s">
        <v>41</v>
      </c>
      <c r="G222" s="715">
        <v>44697</v>
      </c>
      <c r="H222" s="1293">
        <f>6+(3/60)</f>
        <v>6.05</v>
      </c>
      <c r="I222" s="1294">
        <f t="shared" si="15"/>
        <v>0.10083333333333333</v>
      </c>
      <c r="J222" s="1295" t="s">
        <v>1161</v>
      </c>
      <c r="K222" s="1297" t="s">
        <v>1162</v>
      </c>
      <c r="L222" s="1297" t="s">
        <v>1128</v>
      </c>
      <c r="M222" s="1233"/>
    </row>
    <row r="223" spans="1:13" s="1298" customFormat="1" ht="31">
      <c r="A223" s="1231" t="s">
        <v>465</v>
      </c>
      <c r="B223" s="1290" t="s">
        <v>2418</v>
      </c>
      <c r="C223" s="1289" t="s">
        <v>2417</v>
      </c>
      <c r="D223" s="1289" t="s">
        <v>490</v>
      </c>
      <c r="E223" s="1291" t="s">
        <v>2429</v>
      </c>
      <c r="F223" s="1357" t="s">
        <v>41</v>
      </c>
      <c r="G223" s="715">
        <v>44697</v>
      </c>
      <c r="H223" s="1293">
        <f>7+(54/60)</f>
        <v>7.9</v>
      </c>
      <c r="I223" s="1294">
        <f t="shared" si="15"/>
        <v>0.13166666666666668</v>
      </c>
      <c r="J223" s="1295" t="s">
        <v>1161</v>
      </c>
      <c r="K223" s="1297" t="s">
        <v>1162</v>
      </c>
      <c r="L223" s="1297" t="s">
        <v>1128</v>
      </c>
      <c r="M223" s="1233"/>
    </row>
    <row r="224" spans="1:13" s="1298" customFormat="1" ht="31">
      <c r="A224" s="1231" t="s">
        <v>58</v>
      </c>
      <c r="B224" s="1290" t="s">
        <v>2430</v>
      </c>
      <c r="C224" s="1289" t="s">
        <v>2419</v>
      </c>
      <c r="D224" s="1289" t="s">
        <v>490</v>
      </c>
      <c r="E224" s="1291" t="s">
        <v>2473</v>
      </c>
      <c r="F224" s="1357" t="s">
        <v>41</v>
      </c>
      <c r="G224" s="715">
        <v>44697</v>
      </c>
      <c r="H224" s="1293">
        <f>5+(22/60)</f>
        <v>5.3666666666666663</v>
      </c>
      <c r="I224" s="1294">
        <f t="shared" si="15"/>
        <v>8.9444444444444438E-2</v>
      </c>
      <c r="J224" s="1295" t="s">
        <v>1161</v>
      </c>
      <c r="K224" s="1297" t="s">
        <v>1162</v>
      </c>
      <c r="L224" s="1297" t="s">
        <v>1128</v>
      </c>
      <c r="M224" s="1233"/>
    </row>
    <row r="225" spans="1:13" ht="77.5">
      <c r="A225" s="373" t="s">
        <v>1290</v>
      </c>
      <c r="B225" s="712" t="s">
        <v>1798</v>
      </c>
      <c r="C225" s="713" t="s">
        <v>1799</v>
      </c>
      <c r="D225" s="713" t="s">
        <v>1800</v>
      </c>
      <c r="E225" s="714" t="s">
        <v>1801</v>
      </c>
      <c r="F225" s="1358" t="s">
        <v>41</v>
      </c>
      <c r="G225" s="715">
        <v>44742</v>
      </c>
      <c r="H225" s="779" t="s">
        <v>579</v>
      </c>
      <c r="I225" s="716" t="s">
        <v>579</v>
      </c>
      <c r="J225" s="419" t="s">
        <v>1728</v>
      </c>
      <c r="K225" s="731" t="s">
        <v>1802</v>
      </c>
      <c r="L225" s="731" t="s">
        <v>1429</v>
      </c>
      <c r="M225" s="730" t="s">
        <v>1803</v>
      </c>
    </row>
    <row r="226" spans="1:13" ht="16" thickBot="1">
      <c r="D226" s="782"/>
    </row>
    <row r="227" spans="1:13">
      <c r="A227" s="573" t="s">
        <v>530</v>
      </c>
      <c r="B227" s="574"/>
      <c r="C227" s="575"/>
      <c r="D227" s="576"/>
    </row>
    <row r="228" spans="1:13">
      <c r="A228" s="56" t="s">
        <v>41</v>
      </c>
      <c r="B228" s="586" t="s">
        <v>1804</v>
      </c>
      <c r="C228" s="580"/>
      <c r="D228" s="581"/>
    </row>
    <row r="229" spans="1:13">
      <c r="A229" s="57" t="s">
        <v>41</v>
      </c>
      <c r="B229" s="586" t="s">
        <v>1805</v>
      </c>
      <c r="C229" s="580"/>
      <c r="D229" s="581"/>
    </row>
    <row r="230" spans="1:13">
      <c r="A230" s="58" t="s">
        <v>41</v>
      </c>
      <c r="B230" s="586" t="s">
        <v>533</v>
      </c>
      <c r="C230" s="580"/>
      <c r="D230" s="581"/>
    </row>
    <row r="231" spans="1:13">
      <c r="A231" s="52" t="s">
        <v>41</v>
      </c>
      <c r="B231" s="586" t="s">
        <v>1806</v>
      </c>
      <c r="C231" s="582"/>
      <c r="D231" s="583"/>
    </row>
    <row r="232" spans="1:13" ht="16" thickBot="1">
      <c r="A232" s="785"/>
      <c r="B232" s="786"/>
      <c r="C232" s="787"/>
      <c r="D232" s="788"/>
    </row>
    <row r="233" spans="1:13">
      <c r="D233" s="782"/>
    </row>
    <row r="234" spans="1:13">
      <c r="D234" s="782"/>
    </row>
    <row r="235" spans="1:13">
      <c r="D235" s="782"/>
    </row>
    <row r="236" spans="1:13">
      <c r="D236" s="782"/>
    </row>
    <row r="237" spans="1:13">
      <c r="D237" s="782"/>
    </row>
    <row r="238" spans="1:13">
      <c r="D238" s="782"/>
    </row>
    <row r="239" spans="1:13">
      <c r="D239" s="782"/>
    </row>
    <row r="240" spans="1:13">
      <c r="D240" s="782"/>
    </row>
    <row r="241" spans="4:4">
      <c r="D241" s="782"/>
    </row>
    <row r="242" spans="4:4">
      <c r="D242" s="782"/>
    </row>
    <row r="243" spans="4:4">
      <c r="D243" s="782"/>
    </row>
    <row r="244" spans="4:4">
      <c r="D244" s="782"/>
    </row>
    <row r="245" spans="4:4">
      <c r="D245" s="782"/>
    </row>
    <row r="246" spans="4:4">
      <c r="D246" s="782"/>
    </row>
    <row r="247" spans="4:4">
      <c r="D247" s="782"/>
    </row>
    <row r="248" spans="4:4">
      <c r="D248" s="782"/>
    </row>
    <row r="249" spans="4:4">
      <c r="D249" s="782"/>
    </row>
    <row r="250" spans="4:4">
      <c r="D250" s="782"/>
    </row>
    <row r="251" spans="4:4">
      <c r="D251" s="782"/>
    </row>
    <row r="252" spans="4:4">
      <c r="D252" s="782"/>
    </row>
    <row r="253" spans="4:4">
      <c r="D253" s="782"/>
    </row>
    <row r="254" spans="4:4">
      <c r="D254" s="782"/>
    </row>
    <row r="255" spans="4:4">
      <c r="D255" s="782"/>
    </row>
    <row r="256" spans="4:4">
      <c r="D256" s="782"/>
    </row>
    <row r="257" spans="4:4">
      <c r="D257" s="782"/>
    </row>
    <row r="258" spans="4:4">
      <c r="D258" s="782"/>
    </row>
    <row r="259" spans="4:4">
      <c r="D259" s="782"/>
    </row>
    <row r="260" spans="4:4">
      <c r="D260" s="782"/>
    </row>
    <row r="261" spans="4:4">
      <c r="D261" s="782"/>
    </row>
    <row r="262" spans="4:4">
      <c r="D262" s="782"/>
    </row>
    <row r="263" spans="4:4">
      <c r="D263" s="782"/>
    </row>
    <row r="264" spans="4:4">
      <c r="D264" s="782"/>
    </row>
    <row r="265" spans="4:4">
      <c r="D265" s="782"/>
    </row>
    <row r="266" spans="4:4">
      <c r="D266" s="782"/>
    </row>
    <row r="267" spans="4:4">
      <c r="D267" s="782"/>
    </row>
    <row r="268" spans="4:4">
      <c r="D268" s="782"/>
    </row>
    <row r="269" spans="4:4">
      <c r="D269" s="782"/>
    </row>
    <row r="270" spans="4:4">
      <c r="D270" s="782"/>
    </row>
    <row r="271" spans="4:4">
      <c r="D271" s="782"/>
    </row>
    <row r="272" spans="4:4">
      <c r="D272" s="782"/>
    </row>
    <row r="273" spans="4:4">
      <c r="D273" s="782"/>
    </row>
    <row r="274" spans="4:4">
      <c r="D274" s="782"/>
    </row>
    <row r="275" spans="4:4">
      <c r="D275" s="782"/>
    </row>
    <row r="276" spans="4:4">
      <c r="D276" s="782"/>
    </row>
    <row r="277" spans="4:4">
      <c r="D277" s="782"/>
    </row>
    <row r="278" spans="4:4">
      <c r="D278" s="782"/>
    </row>
    <row r="279" spans="4:4">
      <c r="D279" s="782"/>
    </row>
    <row r="280" spans="4:4">
      <c r="D280" s="782"/>
    </row>
    <row r="281" spans="4:4">
      <c r="D281" s="782"/>
    </row>
    <row r="282" spans="4:4">
      <c r="D282" s="782"/>
    </row>
    <row r="283" spans="4:4">
      <c r="D283" s="782"/>
    </row>
    <row r="284" spans="4:4">
      <c r="D284" s="782"/>
    </row>
    <row r="285" spans="4:4">
      <c r="D285" s="782"/>
    </row>
    <row r="286" spans="4:4">
      <c r="D286" s="782"/>
    </row>
    <row r="287" spans="4:4">
      <c r="D287" s="782"/>
    </row>
    <row r="288" spans="4:4">
      <c r="D288" s="782"/>
    </row>
    <row r="289" spans="4:4">
      <c r="D289" s="782"/>
    </row>
    <row r="290" spans="4:4">
      <c r="D290" s="782"/>
    </row>
    <row r="291" spans="4:4">
      <c r="D291" s="782"/>
    </row>
    <row r="292" spans="4:4">
      <c r="D292" s="782"/>
    </row>
    <row r="293" spans="4:4">
      <c r="D293" s="782"/>
    </row>
    <row r="294" spans="4:4">
      <c r="D294" s="782"/>
    </row>
    <row r="295" spans="4:4">
      <c r="D295" s="782"/>
    </row>
    <row r="296" spans="4:4">
      <c r="D296" s="782"/>
    </row>
    <row r="297" spans="4:4">
      <c r="D297" s="782"/>
    </row>
    <row r="298" spans="4:4">
      <c r="D298" s="782"/>
    </row>
    <row r="299" spans="4:4">
      <c r="D299" s="782"/>
    </row>
    <row r="300" spans="4:4">
      <c r="D300" s="782"/>
    </row>
    <row r="301" spans="4:4">
      <c r="D301" s="782"/>
    </row>
    <row r="302" spans="4:4">
      <c r="D302" s="782"/>
    </row>
    <row r="303" spans="4:4">
      <c r="D303" s="782"/>
    </row>
    <row r="304" spans="4:4">
      <c r="D304" s="782"/>
    </row>
    <row r="305" spans="4:4">
      <c r="D305" s="782"/>
    </row>
    <row r="306" spans="4:4">
      <c r="D306" s="782"/>
    </row>
    <row r="307" spans="4:4">
      <c r="D307" s="782"/>
    </row>
    <row r="308" spans="4:4">
      <c r="D308" s="782"/>
    </row>
    <row r="309" spans="4:4">
      <c r="D309" s="782"/>
    </row>
    <row r="310" spans="4:4">
      <c r="D310" s="782"/>
    </row>
    <row r="311" spans="4:4">
      <c r="D311" s="782"/>
    </row>
    <row r="312" spans="4:4">
      <c r="D312" s="782"/>
    </row>
    <row r="313" spans="4:4">
      <c r="D313" s="782"/>
    </row>
    <row r="314" spans="4:4">
      <c r="D314" s="782"/>
    </row>
    <row r="315" spans="4:4">
      <c r="D315" s="782"/>
    </row>
    <row r="316" spans="4:4">
      <c r="D316" s="782"/>
    </row>
    <row r="317" spans="4:4">
      <c r="D317" s="782"/>
    </row>
    <row r="318" spans="4:4">
      <c r="D318" s="782"/>
    </row>
    <row r="319" spans="4:4">
      <c r="D319" s="782"/>
    </row>
    <row r="320" spans="4:4">
      <c r="D320" s="782"/>
    </row>
    <row r="321" spans="4:4">
      <c r="D321" s="782"/>
    </row>
    <row r="322" spans="4:4">
      <c r="D322" s="782"/>
    </row>
    <row r="323" spans="4:4">
      <c r="D323" s="782"/>
    </row>
    <row r="324" spans="4:4">
      <c r="D324" s="782"/>
    </row>
    <row r="325" spans="4:4">
      <c r="D325" s="782"/>
    </row>
    <row r="326" spans="4:4">
      <c r="D326" s="782"/>
    </row>
    <row r="327" spans="4:4">
      <c r="D327" s="782"/>
    </row>
    <row r="328" spans="4:4">
      <c r="D328" s="782"/>
    </row>
    <row r="329" spans="4:4">
      <c r="D329" s="782"/>
    </row>
    <row r="330" spans="4:4">
      <c r="D330" s="782"/>
    </row>
    <row r="331" spans="4:4">
      <c r="D331" s="782"/>
    </row>
    <row r="332" spans="4:4">
      <c r="D332" s="782"/>
    </row>
    <row r="333" spans="4:4">
      <c r="D333" s="782"/>
    </row>
    <row r="334" spans="4:4">
      <c r="D334" s="782"/>
    </row>
    <row r="335" spans="4:4">
      <c r="D335" s="782"/>
    </row>
    <row r="336" spans="4:4">
      <c r="D336" s="782"/>
    </row>
    <row r="337" spans="4:4">
      <c r="D337" s="782"/>
    </row>
    <row r="338" spans="4:4">
      <c r="D338" s="782"/>
    </row>
    <row r="339" spans="4:4">
      <c r="D339" s="782"/>
    </row>
    <row r="340" spans="4:4">
      <c r="D340" s="782"/>
    </row>
    <row r="341" spans="4:4">
      <c r="D341" s="782"/>
    </row>
    <row r="342" spans="4:4">
      <c r="D342" s="782"/>
    </row>
    <row r="343" spans="4:4">
      <c r="D343" s="782"/>
    </row>
    <row r="344" spans="4:4">
      <c r="D344" s="782"/>
    </row>
    <row r="345" spans="4:4">
      <c r="D345" s="782"/>
    </row>
    <row r="346" spans="4:4">
      <c r="D346" s="782"/>
    </row>
    <row r="347" spans="4:4">
      <c r="D347" s="782"/>
    </row>
    <row r="348" spans="4:4">
      <c r="D348" s="782"/>
    </row>
    <row r="349" spans="4:4">
      <c r="D349" s="782"/>
    </row>
    <row r="350" spans="4:4">
      <c r="D350" s="782"/>
    </row>
    <row r="351" spans="4:4">
      <c r="D351" s="782"/>
    </row>
    <row r="352" spans="4:4">
      <c r="D352" s="782"/>
    </row>
    <row r="353" spans="4:4">
      <c r="D353" s="782"/>
    </row>
    <row r="354" spans="4:4">
      <c r="D354" s="782"/>
    </row>
    <row r="355" spans="4:4">
      <c r="D355" s="782"/>
    </row>
    <row r="356" spans="4:4">
      <c r="D356" s="782"/>
    </row>
    <row r="357" spans="4:4">
      <c r="D357" s="782"/>
    </row>
    <row r="358" spans="4:4">
      <c r="D358" s="782"/>
    </row>
    <row r="359" spans="4:4">
      <c r="D359" s="782"/>
    </row>
    <row r="360" spans="4:4">
      <c r="D360" s="782"/>
    </row>
    <row r="361" spans="4:4">
      <c r="D361" s="782"/>
    </row>
    <row r="362" spans="4:4">
      <c r="D362" s="782"/>
    </row>
    <row r="363" spans="4:4">
      <c r="D363" s="782"/>
    </row>
    <row r="364" spans="4:4">
      <c r="D364" s="782"/>
    </row>
    <row r="365" spans="4:4">
      <c r="D365" s="782"/>
    </row>
    <row r="366" spans="4:4">
      <c r="D366" s="782"/>
    </row>
    <row r="367" spans="4:4">
      <c r="D367" s="782"/>
    </row>
    <row r="368" spans="4:4">
      <c r="D368" s="782"/>
    </row>
    <row r="369" spans="4:4">
      <c r="D369" s="782"/>
    </row>
    <row r="370" spans="4:4">
      <c r="D370" s="782"/>
    </row>
    <row r="371" spans="4:4">
      <c r="D371" s="782"/>
    </row>
    <row r="372" spans="4:4">
      <c r="D372" s="782"/>
    </row>
    <row r="373" spans="4:4">
      <c r="D373" s="782"/>
    </row>
    <row r="374" spans="4:4">
      <c r="D374" s="782"/>
    </row>
    <row r="375" spans="4:4">
      <c r="D375" s="782"/>
    </row>
    <row r="376" spans="4:4">
      <c r="D376" s="782"/>
    </row>
    <row r="377" spans="4:4">
      <c r="D377" s="782"/>
    </row>
    <row r="378" spans="4:4">
      <c r="D378" s="782"/>
    </row>
    <row r="379" spans="4:4">
      <c r="D379" s="782"/>
    </row>
    <row r="380" spans="4:4">
      <c r="D380" s="782"/>
    </row>
    <row r="381" spans="4:4">
      <c r="D381" s="782"/>
    </row>
    <row r="382" spans="4:4">
      <c r="D382" s="782"/>
    </row>
    <row r="383" spans="4:4">
      <c r="D383" s="782"/>
    </row>
    <row r="384" spans="4:4">
      <c r="D384" s="782"/>
    </row>
    <row r="385" spans="4:4">
      <c r="D385" s="782"/>
    </row>
    <row r="386" spans="4:4">
      <c r="D386" s="782"/>
    </row>
    <row r="387" spans="4:4">
      <c r="D387" s="782"/>
    </row>
    <row r="388" spans="4:4">
      <c r="D388" s="782"/>
    </row>
    <row r="389" spans="4:4">
      <c r="D389" s="782"/>
    </row>
    <row r="390" spans="4:4">
      <c r="D390" s="782"/>
    </row>
    <row r="391" spans="4:4">
      <c r="D391" s="782"/>
    </row>
    <row r="392" spans="4:4">
      <c r="D392" s="782"/>
    </row>
    <row r="393" spans="4:4">
      <c r="D393" s="782"/>
    </row>
    <row r="394" spans="4:4">
      <c r="D394" s="782"/>
    </row>
    <row r="395" spans="4:4">
      <c r="D395" s="782"/>
    </row>
    <row r="396" spans="4:4">
      <c r="D396" s="782"/>
    </row>
    <row r="397" spans="4:4">
      <c r="D397" s="782"/>
    </row>
    <row r="398" spans="4:4">
      <c r="D398" s="782"/>
    </row>
    <row r="399" spans="4:4">
      <c r="D399" s="782"/>
    </row>
    <row r="400" spans="4:4">
      <c r="D400" s="782"/>
    </row>
    <row r="401" spans="4:4">
      <c r="D401" s="782"/>
    </row>
    <row r="402" spans="4:4">
      <c r="D402" s="782"/>
    </row>
    <row r="403" spans="4:4">
      <c r="D403" s="782"/>
    </row>
    <row r="404" spans="4:4">
      <c r="D404" s="782"/>
    </row>
    <row r="405" spans="4:4">
      <c r="D405" s="782"/>
    </row>
    <row r="406" spans="4:4">
      <c r="D406" s="782"/>
    </row>
    <row r="407" spans="4:4">
      <c r="D407" s="782"/>
    </row>
    <row r="408" spans="4:4">
      <c r="D408" s="782"/>
    </row>
    <row r="409" spans="4:4">
      <c r="D409" s="782"/>
    </row>
    <row r="410" spans="4:4">
      <c r="D410" s="782"/>
    </row>
    <row r="411" spans="4:4">
      <c r="D411" s="782"/>
    </row>
    <row r="412" spans="4:4">
      <c r="D412" s="782"/>
    </row>
    <row r="413" spans="4:4">
      <c r="D413" s="782"/>
    </row>
    <row r="414" spans="4:4">
      <c r="D414" s="782"/>
    </row>
    <row r="415" spans="4:4">
      <c r="D415" s="782"/>
    </row>
    <row r="416" spans="4:4">
      <c r="D416" s="782"/>
    </row>
    <row r="417" spans="4:4">
      <c r="D417" s="782"/>
    </row>
    <row r="418" spans="4:4">
      <c r="D418" s="782"/>
    </row>
    <row r="419" spans="4:4">
      <c r="D419" s="782"/>
    </row>
    <row r="420" spans="4:4">
      <c r="D420" s="782"/>
    </row>
    <row r="421" spans="4:4">
      <c r="D421" s="782"/>
    </row>
    <row r="422" spans="4:4">
      <c r="D422" s="782"/>
    </row>
    <row r="423" spans="4:4">
      <c r="D423" s="782"/>
    </row>
    <row r="424" spans="4:4">
      <c r="D424" s="782"/>
    </row>
    <row r="425" spans="4:4">
      <c r="D425" s="782"/>
    </row>
    <row r="426" spans="4:4">
      <c r="D426" s="782"/>
    </row>
    <row r="427" spans="4:4">
      <c r="D427" s="782"/>
    </row>
    <row r="428" spans="4:4">
      <c r="D428" s="782"/>
    </row>
    <row r="429" spans="4:4">
      <c r="D429" s="782"/>
    </row>
    <row r="430" spans="4:4">
      <c r="D430" s="782"/>
    </row>
    <row r="431" spans="4:4">
      <c r="D431" s="782"/>
    </row>
    <row r="432" spans="4:4">
      <c r="D432" s="782"/>
    </row>
    <row r="433" spans="4:4">
      <c r="D433" s="782"/>
    </row>
    <row r="434" spans="4:4">
      <c r="D434" s="782"/>
    </row>
    <row r="435" spans="4:4">
      <c r="D435" s="782"/>
    </row>
    <row r="436" spans="4:4">
      <c r="D436" s="782"/>
    </row>
    <row r="437" spans="4:4">
      <c r="D437" s="782"/>
    </row>
    <row r="438" spans="4:4">
      <c r="D438" s="782"/>
    </row>
    <row r="439" spans="4:4">
      <c r="D439" s="782"/>
    </row>
    <row r="440" spans="4:4">
      <c r="D440" s="782"/>
    </row>
    <row r="441" spans="4:4">
      <c r="D441" s="782"/>
    </row>
    <row r="442" spans="4:4">
      <c r="D442" s="782"/>
    </row>
    <row r="443" spans="4:4">
      <c r="D443" s="782"/>
    </row>
    <row r="444" spans="4:4">
      <c r="D444" s="782"/>
    </row>
    <row r="445" spans="4:4">
      <c r="D445" s="782"/>
    </row>
    <row r="446" spans="4:4">
      <c r="D446" s="782"/>
    </row>
    <row r="447" spans="4:4">
      <c r="D447" s="782"/>
    </row>
    <row r="448" spans="4:4">
      <c r="D448" s="782"/>
    </row>
    <row r="449" spans="4:4">
      <c r="D449" s="782"/>
    </row>
    <row r="450" spans="4:4">
      <c r="D450" s="782"/>
    </row>
    <row r="451" spans="4:4">
      <c r="D451" s="782"/>
    </row>
    <row r="452" spans="4:4">
      <c r="D452" s="782"/>
    </row>
    <row r="453" spans="4:4">
      <c r="D453" s="782"/>
    </row>
    <row r="454" spans="4:4">
      <c r="D454" s="782"/>
    </row>
    <row r="455" spans="4:4">
      <c r="D455" s="782"/>
    </row>
    <row r="456" spans="4:4">
      <c r="D456" s="782"/>
    </row>
    <row r="457" spans="4:4">
      <c r="D457" s="782"/>
    </row>
    <row r="458" spans="4:4">
      <c r="D458" s="782"/>
    </row>
    <row r="459" spans="4:4">
      <c r="D459" s="782"/>
    </row>
    <row r="460" spans="4:4">
      <c r="D460" s="782"/>
    </row>
    <row r="461" spans="4:4">
      <c r="D461" s="782"/>
    </row>
    <row r="462" spans="4:4">
      <c r="D462" s="782"/>
    </row>
    <row r="463" spans="4:4">
      <c r="D463" s="782"/>
    </row>
  </sheetData>
  <mergeCells count="2">
    <mergeCell ref="B1:K1"/>
    <mergeCell ref="B4:F4"/>
  </mergeCells>
  <phoneticPr fontId="45" type="noConversion"/>
  <hyperlinks>
    <hyperlink ref="L207" r:id="rId1" xr:uid="{00000000-0004-0000-0400-000000000000}"/>
    <hyperlink ref="K100" r:id="rId2" xr:uid="{00000000-0004-0000-0400-000001000000}"/>
    <hyperlink ref="K101" r:id="rId3" xr:uid="{00000000-0004-0000-0400-000002000000}"/>
    <hyperlink ref="K102" r:id="rId4" display="https://www.brainshark.com/deloittegl/vu?pi=zGczcEHDGzLgXLz0" xr:uid="{00000000-0004-0000-0400-000003000000}"/>
    <hyperlink ref="K103" r:id="rId5" display="https://www.brainshark.com/deloittegl/vu?pi=zIZz3wYwxzLgXLz0" xr:uid="{00000000-0004-0000-0400-000004000000}"/>
    <hyperlink ref="K106" r:id="rId6" display="https://www.brainshark.com/deloittegl/vu?pi=zIGz7wPyhzLgXLz0" xr:uid="{00000000-0004-0000-0400-000005000000}"/>
    <hyperlink ref="K107" r:id="rId7" display="https://www.brainshark.com/deloittegl/vu?pi=zHMzj4GkXzLgXLz0" xr:uid="{00000000-0004-0000-0400-000006000000}"/>
    <hyperlink ref="K108" r:id="rId8" display="https://www.brainshark.com/deloittegl/vu?pi=zHbzO3kuUzLgXLz0" xr:uid="{00000000-0004-0000-0400-000007000000}"/>
    <hyperlink ref="K109" r:id="rId9" display="https://www.brainshark.com/deloittegl/vu?pi=zF6zKDCLzLgXLz0" xr:uid="{00000000-0004-0000-0400-000008000000}"/>
    <hyperlink ref="K110" r:id="rId10" display="https://www.brainshark.com/deloittegl/vu?pi=zHazvZYEHzLgXLz0" xr:uid="{00000000-0004-0000-0400-000009000000}"/>
    <hyperlink ref="K111" r:id="rId11" display="https://www.brainshark.com/deloittegl/vu?pi=zHDz18tFJ2zLgXLz0" xr:uid="{00000000-0004-0000-0400-00000A000000}"/>
    <hyperlink ref="K122" r:id="rId12" display="https://www.brainshark.com/deloittegl/vu?pi=zGozgvBU3z8LNez0" xr:uid="{00000000-0004-0000-0400-00000C000000}"/>
    <hyperlink ref="K123" r:id="rId13" display="https://www.brainshark.com/deloittegl/vu?pi=zGlziMqI8zP5Fhz0&amp;intk=10690627" xr:uid="{00000000-0004-0000-0400-00000D000000}"/>
    <hyperlink ref="K124" r:id="rId14" display="https://www.brainshark.com/deloittegl/vu?pi=zGlz13C8oVz8LNez0" xr:uid="{00000000-0004-0000-0400-00000E000000}"/>
    <hyperlink ref="K125" r:id="rId15" display="https://www.brainshark.com/deloittegl/vu?pi=zGuzm4e7tzP5Fhz0" xr:uid="{00000000-0004-0000-0400-00000F000000}"/>
    <hyperlink ref="K126" r:id="rId16" display="https://www.brainshark.com/deloittegl/vu?pi=zGtzYBTTiz8LNez0" xr:uid="{00000000-0004-0000-0400-000010000000}"/>
    <hyperlink ref="K127" r:id="rId17" display="https://www.brainshark.com/deloittegl/vu?pi=zGnzhdMBKz8LNez0" xr:uid="{00000000-0004-0000-0400-000011000000}"/>
    <hyperlink ref="K128" r:id="rId18" display="https://www.brainshark.com/deloittegl/vu?pi=zFhzeH72QzP5Fhz0" xr:uid="{00000000-0004-0000-0400-000012000000}"/>
    <hyperlink ref="K129" r:id="rId19" display="https://www.brainshark.com/deloittegl/vu?pi=zHhz2sksZz8LNez0" xr:uid="{00000000-0004-0000-0400-000013000000}"/>
    <hyperlink ref="K133" r:id="rId20" display="https://www.brainshark.com/deloittegl/vu?pi=zHHz17TJItz8LNez0" xr:uid="{00000000-0004-0000-0400-000014000000}"/>
    <hyperlink ref="K135" r:id="rId21" display="https://www.brainshark.com/deloittegl/vu?pi=zHwz15gAgwz8LNez0" xr:uid="{00000000-0004-0000-0400-000015000000}"/>
    <hyperlink ref="K136" r:id="rId22" display="https://www.brainshark.com/deloittegl/vu?pi=zGMzDrBPGzP5Fhz0" xr:uid="{00000000-0004-0000-0400-000016000000}"/>
    <hyperlink ref="K137" r:id="rId23" display="https://www.brainshark.com/deloittegl/vu?pi=zHjzsnb3iz8LNez0&amp;intk=621838028" xr:uid="{00000000-0004-0000-0400-000017000000}"/>
    <hyperlink ref="K138" r:id="rId24" display="https://www.brainshark.com/deloittegl/vu?pi=zI7z12woDiz8LNez0&amp;intk=811723527" xr:uid="{00000000-0004-0000-0400-000018000000}"/>
    <hyperlink ref="K139" r:id="rId25" display="https://www.brainshark.com/deloittegl/vu?pi=zGJzr0F6jz8LNez0&amp;intk=803857195" xr:uid="{00000000-0004-0000-0400-000019000000}"/>
    <hyperlink ref="K143" r:id="rId26" display="https://www.brainshark.com/deloittegl/vu?pi=zGWzGkjH5zP5Fhz0" xr:uid="{00000000-0004-0000-0400-00001A000000}"/>
    <hyperlink ref="K144" r:id="rId27" display="https://www.brainshark.com/deloittegl/vu?pi=zIXzpTbvxzP5Fhz0" xr:uid="{00000000-0004-0000-0400-00001B000000}"/>
    <hyperlink ref="K145" r:id="rId28" display="https://www.brainshark.com/deloittegl/vu?pi=zHAzwFRy8zP5Fhz0" xr:uid="{00000000-0004-0000-0400-00001C000000}"/>
    <hyperlink ref="K146" r:id="rId29" display="https://www.brainshark.com/deloittegl/vu?pi=zH8zJPvv8zP5Fhz0" xr:uid="{00000000-0004-0000-0400-00001D000000}"/>
    <hyperlink ref="K141" r:id="rId30" display="https://www.brainshark.com/deloittegl/vu?pi=zGXz13TRBNzP5Fhz0&amp;intk=108590978" xr:uid="{00000000-0004-0000-0400-00001E000000}"/>
    <hyperlink ref="K130" r:id="rId31" xr:uid="{00000000-0004-0000-0400-00001F000000}"/>
    <hyperlink ref="K131" r:id="rId32" xr:uid="{00000000-0004-0000-0400-000020000000}"/>
    <hyperlink ref="K132" r:id="rId33" xr:uid="{00000000-0004-0000-0400-000021000000}"/>
    <hyperlink ref="K140" r:id="rId34" xr:uid="{00000000-0004-0000-0400-000022000000}"/>
    <hyperlink ref="K104" r:id="rId35" xr:uid="{00000000-0004-0000-0400-000023000000}"/>
    <hyperlink ref="L156" r:id="rId36" xr:uid="{00000000-0004-0000-0400-000024000000}"/>
    <hyperlink ref="L157" r:id="rId37" xr:uid="{00000000-0004-0000-0400-000025000000}"/>
    <hyperlink ref="L159" r:id="rId38" xr:uid="{00000000-0004-0000-0400-000027000000}"/>
    <hyperlink ref="L161" r:id="rId39" xr:uid="{00000000-0004-0000-0400-000029000000}"/>
    <hyperlink ref="L162" r:id="rId40" xr:uid="{00000000-0004-0000-0400-00002A000000}"/>
    <hyperlink ref="L164" r:id="rId41" xr:uid="{00000000-0004-0000-0400-00002B000000}"/>
    <hyperlink ref="L166" r:id="rId42" xr:uid="{00000000-0004-0000-0400-00002C000000}"/>
    <hyperlink ref="L168" r:id="rId43" xr:uid="{00000000-0004-0000-0400-00002D000000}"/>
    <hyperlink ref="L169" r:id="rId44" xr:uid="{00000000-0004-0000-0400-00002E000000}"/>
    <hyperlink ref="L170" r:id="rId45" xr:uid="{00000000-0004-0000-0400-00002F000000}"/>
    <hyperlink ref="L100" r:id="rId46" xr:uid="{00000000-0004-0000-0400-000030000000}"/>
    <hyperlink ref="L101" r:id="rId47" xr:uid="{00000000-0004-0000-0400-000031000000}"/>
    <hyperlink ref="L102" r:id="rId48" xr:uid="{00000000-0004-0000-0400-000032000000}"/>
    <hyperlink ref="L103" r:id="rId49" xr:uid="{00000000-0004-0000-0400-000033000000}"/>
    <hyperlink ref="L106" r:id="rId50" xr:uid="{00000000-0004-0000-0400-000034000000}"/>
    <hyperlink ref="L107" r:id="rId51" xr:uid="{00000000-0004-0000-0400-000035000000}"/>
    <hyperlink ref="L108" r:id="rId52" xr:uid="{00000000-0004-0000-0400-000036000000}"/>
    <hyperlink ref="L109" r:id="rId53" xr:uid="{00000000-0004-0000-0400-000037000000}"/>
    <hyperlink ref="L110" r:id="rId54" xr:uid="{00000000-0004-0000-0400-000038000000}"/>
    <hyperlink ref="L111" r:id="rId55" xr:uid="{00000000-0004-0000-0400-000039000000}"/>
    <hyperlink ref="L104" r:id="rId56" xr:uid="{00000000-0004-0000-0400-00003B000000}"/>
    <hyperlink ref="L105" r:id="rId57" xr:uid="{00000000-0004-0000-0400-00003C000000}"/>
    <hyperlink ref="L122" r:id="rId58" xr:uid="{00000000-0004-0000-0400-00003D000000}"/>
    <hyperlink ref="L123" r:id="rId59" xr:uid="{00000000-0004-0000-0400-00003E000000}"/>
    <hyperlink ref="L125" r:id="rId60" xr:uid="{00000000-0004-0000-0400-00003F000000}"/>
    <hyperlink ref="L126" r:id="rId61" xr:uid="{00000000-0004-0000-0400-000040000000}"/>
    <hyperlink ref="L127" r:id="rId62" xr:uid="{00000000-0004-0000-0400-000041000000}"/>
    <hyperlink ref="L128" r:id="rId63" xr:uid="{00000000-0004-0000-0400-000042000000}"/>
    <hyperlink ref="L129" r:id="rId64" xr:uid="{00000000-0004-0000-0400-000043000000}"/>
    <hyperlink ref="L130" r:id="rId65" xr:uid="{00000000-0004-0000-0400-000044000000}"/>
    <hyperlink ref="L131" r:id="rId66" xr:uid="{00000000-0004-0000-0400-000045000000}"/>
    <hyperlink ref="L132" r:id="rId67" xr:uid="{00000000-0004-0000-0400-000046000000}"/>
    <hyperlink ref="L133" r:id="rId68" xr:uid="{00000000-0004-0000-0400-000047000000}"/>
    <hyperlink ref="L135" r:id="rId69" xr:uid="{00000000-0004-0000-0400-000048000000}"/>
    <hyperlink ref="L136" r:id="rId70" xr:uid="{00000000-0004-0000-0400-000049000000}"/>
    <hyperlink ref="L137" r:id="rId71" xr:uid="{00000000-0004-0000-0400-00004A000000}"/>
    <hyperlink ref="L138" r:id="rId72" xr:uid="{00000000-0004-0000-0400-00004B000000}"/>
    <hyperlink ref="L139" r:id="rId73" xr:uid="{00000000-0004-0000-0400-00004C000000}"/>
    <hyperlink ref="L140" r:id="rId74" xr:uid="{00000000-0004-0000-0400-00004D000000}"/>
    <hyperlink ref="L141" r:id="rId75" xr:uid="{00000000-0004-0000-0400-00004E000000}"/>
    <hyperlink ref="L143" r:id="rId76" xr:uid="{00000000-0004-0000-0400-00004F000000}"/>
    <hyperlink ref="L144" r:id="rId77" xr:uid="{00000000-0004-0000-0400-000050000000}"/>
    <hyperlink ref="L145" r:id="rId78" xr:uid="{00000000-0004-0000-0400-000051000000}"/>
    <hyperlink ref="L146" r:id="rId79" xr:uid="{00000000-0004-0000-0400-000052000000}"/>
    <hyperlink ref="L124" r:id="rId80" xr:uid="{00000000-0004-0000-0400-000053000000}"/>
    <hyperlink ref="K105" r:id="rId81" xr:uid="{00000000-0004-0000-0400-000056000000}"/>
    <hyperlink ref="L175" r:id="rId82" xr:uid="{00000000-0004-0000-0400-000057000000}"/>
    <hyperlink ref="K116" r:id="rId83" xr:uid="{00000000-0004-0000-0400-00005A000000}"/>
    <hyperlink ref="L116" r:id="rId84" xr:uid="{00000000-0004-0000-0400-00005C000000}"/>
    <hyperlink ref="L113" r:id="rId85" xr:uid="{00000000-0004-0000-0400-00005D000000}"/>
    <hyperlink ref="L114:L115" r:id="rId86" display="GAAL e-learning Catalog" xr:uid="{00000000-0004-0000-0400-00005E000000}"/>
    <hyperlink ref="L114" r:id="rId87" xr:uid="{00000000-0004-0000-0400-00005F000000}"/>
    <hyperlink ref="L115" r:id="rId88" xr:uid="{00000000-0004-0000-0400-000060000000}"/>
    <hyperlink ref="K115" r:id="rId89" xr:uid="{00000000-0004-0000-0400-000061000000}"/>
    <hyperlink ref="K113" r:id="rId90" xr:uid="{00000000-0004-0000-0400-000062000000}"/>
    <hyperlink ref="K114" r:id="rId91" xr:uid="{00000000-0004-0000-0400-000063000000}"/>
    <hyperlink ref="K175" r:id="rId92" xr:uid="{00000000-0004-0000-0400-000065000000}"/>
    <hyperlink ref="K170" r:id="rId93" xr:uid="{00000000-0004-0000-0400-000066000000}"/>
    <hyperlink ref="K169" r:id="rId94" xr:uid="{00000000-0004-0000-0400-000067000000}"/>
    <hyperlink ref="K168" r:id="rId95" xr:uid="{00000000-0004-0000-0400-000068000000}"/>
    <hyperlink ref="K166" r:id="rId96" xr:uid="{00000000-0004-0000-0400-000069000000}"/>
    <hyperlink ref="K164" r:id="rId97" xr:uid="{00000000-0004-0000-0400-00006A000000}"/>
    <hyperlink ref="K161" r:id="rId98" xr:uid="{00000000-0004-0000-0400-00006B000000}"/>
    <hyperlink ref="K159" r:id="rId99" xr:uid="{00000000-0004-0000-0400-00006D000000}"/>
    <hyperlink ref="K157" r:id="rId100" xr:uid="{00000000-0004-0000-0400-00006F000000}"/>
    <hyperlink ref="K156" r:id="rId101" xr:uid="{00000000-0004-0000-0400-000070000000}"/>
    <hyperlink ref="K162" r:id="rId102" xr:uid="{00000000-0004-0000-0400-000071000000}"/>
    <hyperlink ref="L134" r:id="rId103" xr:uid="{00000000-0004-0000-0400-000072000000}"/>
    <hyperlink ref="K134" r:id="rId104" xr:uid="{00000000-0004-0000-0400-000073000000}"/>
    <hyperlink ref="K112" r:id="rId105" display="https://www.brainshark.com/deloittegl/vu?pi=zIWzxkoe8zLgXLz0" xr:uid="{00000000-0004-0000-0400-000074000000}"/>
    <hyperlink ref="L112" r:id="rId106" xr:uid="{00000000-0004-0000-0400-000075000000}"/>
    <hyperlink ref="K182" r:id="rId107" xr:uid="{00000000-0004-0000-0400-000076000000}"/>
    <hyperlink ref="K183" r:id="rId108" xr:uid="{00000000-0004-0000-0400-000077000000}"/>
    <hyperlink ref="K184" r:id="rId109" xr:uid="{00000000-0004-0000-0400-000078000000}"/>
    <hyperlink ref="K185" r:id="rId110" xr:uid="{00000000-0004-0000-0400-000079000000}"/>
    <hyperlink ref="K186" r:id="rId111" xr:uid="{00000000-0004-0000-0400-00007A000000}"/>
    <hyperlink ref="K187" r:id="rId112" xr:uid="{00000000-0004-0000-0400-00007B000000}"/>
    <hyperlink ref="K188" r:id="rId113" xr:uid="{00000000-0004-0000-0400-00007C000000}"/>
    <hyperlink ref="K189" r:id="rId114" xr:uid="{00000000-0004-0000-0400-00007D000000}"/>
    <hyperlink ref="K190" r:id="rId115" xr:uid="{00000000-0004-0000-0400-00007E000000}"/>
    <hyperlink ref="K191" r:id="rId116" xr:uid="{00000000-0004-0000-0400-00007F000000}"/>
    <hyperlink ref="K197" r:id="rId117" xr:uid="{00000000-0004-0000-0400-000080000000}"/>
    <hyperlink ref="K198" r:id="rId118" xr:uid="{00000000-0004-0000-0400-000081000000}"/>
    <hyperlink ref="K199" r:id="rId119" xr:uid="{00000000-0004-0000-0400-000082000000}"/>
    <hyperlink ref="K200" r:id="rId120" xr:uid="{00000000-0004-0000-0400-000083000000}"/>
    <hyperlink ref="K201" r:id="rId121" xr:uid="{00000000-0004-0000-0400-000084000000}"/>
    <hyperlink ref="K202" r:id="rId122" xr:uid="{00000000-0004-0000-0400-000085000000}"/>
    <hyperlink ref="K203" r:id="rId123" xr:uid="{00000000-0004-0000-0400-000086000000}"/>
    <hyperlink ref="K204" r:id="rId124" xr:uid="{00000000-0004-0000-0400-000087000000}"/>
    <hyperlink ref="K205" r:id="rId125" xr:uid="{00000000-0004-0000-0400-000088000000}"/>
    <hyperlink ref="K206" r:id="rId126" xr:uid="{00000000-0004-0000-0400-000089000000}"/>
    <hyperlink ref="K179" r:id="rId127" xr:uid="{00000000-0004-0000-0400-00008A000000}"/>
    <hyperlink ref="K180" r:id="rId128" xr:uid="{00000000-0004-0000-0400-00008B000000}"/>
    <hyperlink ref="K178" r:id="rId129" xr:uid="{00000000-0004-0000-0400-00008C000000}"/>
    <hyperlink ref="L178" r:id="rId130" xr:uid="{00000000-0004-0000-0400-00008D000000}"/>
    <hyperlink ref="L179" r:id="rId131" xr:uid="{00000000-0004-0000-0400-00008E000000}"/>
    <hyperlink ref="L180" r:id="rId132" xr:uid="{00000000-0004-0000-0400-00008F000000}"/>
    <hyperlink ref="K7" r:id="rId133" location="/app/solution/0901ff81814c92eb#resources" xr:uid="{00000000-0004-0000-0400-000092000000}"/>
    <hyperlink ref="K10" r:id="rId134" location="/app/solution/10017_0901ff81812617da" xr:uid="{00000000-0004-0000-0400-000093000000}"/>
    <hyperlink ref="K11" r:id="rId135" xr:uid="{00000000-0004-0000-0400-000094000000}"/>
    <hyperlink ref="K12" r:id="rId136" xr:uid="{00000000-0004-0000-0400-000095000000}"/>
    <hyperlink ref="K13" r:id="rId137" xr:uid="{00000000-0004-0000-0400-000096000000}"/>
    <hyperlink ref="K15" r:id="rId138" xr:uid="{00000000-0004-0000-0400-000097000000}"/>
    <hyperlink ref="L7" r:id="rId139" xr:uid="{00000000-0004-0000-0400-000098000000}"/>
    <hyperlink ref="L10" r:id="rId140" xr:uid="{00000000-0004-0000-0400-000099000000}"/>
    <hyperlink ref="K46" r:id="rId141" xr:uid="{00000000-0004-0000-0400-00009A000000}"/>
    <hyperlink ref="L44" r:id="rId142" xr:uid="{00000000-0004-0000-0400-00009B000000}"/>
    <hyperlink ref="K37" r:id="rId143" xr:uid="{00000000-0004-0000-0400-00009C000000}"/>
    <hyperlink ref="K44" r:id="rId144" xr:uid="{00000000-0004-0000-0400-00009D000000}"/>
    <hyperlink ref="L69" r:id="rId145" xr:uid="{00000000-0004-0000-0400-00009E000000}"/>
    <hyperlink ref="L70" r:id="rId146" xr:uid="{00000000-0004-0000-0400-00009F000000}"/>
    <hyperlink ref="L71" r:id="rId147" xr:uid="{00000000-0004-0000-0400-0000A0000000}"/>
    <hyperlink ref="L72" r:id="rId148" xr:uid="{00000000-0004-0000-0400-0000A1000000}"/>
    <hyperlink ref="L73" r:id="rId149" xr:uid="{00000000-0004-0000-0400-0000A2000000}"/>
    <hyperlink ref="L74" r:id="rId150" xr:uid="{00000000-0004-0000-0400-0000A3000000}"/>
    <hyperlink ref="L121" r:id="rId151" xr:uid="{00000000-0004-0000-0400-0000A4000000}"/>
    <hyperlink ref="K121" r:id="rId152" xr:uid="{00000000-0004-0000-0400-0000A5000000}"/>
    <hyperlink ref="K153" r:id="rId153" xr:uid="{00000000-0004-0000-0400-0000A6000000}"/>
    <hyperlink ref="L153" r:id="rId154" xr:uid="{00000000-0004-0000-0400-0000A7000000}"/>
    <hyperlink ref="K152" r:id="rId155" xr:uid="{00000000-0004-0000-0400-0000A8000000}"/>
    <hyperlink ref="L152" r:id="rId156" xr:uid="{00000000-0004-0000-0400-0000A9000000}"/>
    <hyperlink ref="K151" r:id="rId157" xr:uid="{00000000-0004-0000-0400-0000AA000000}"/>
    <hyperlink ref="L151" r:id="rId158" xr:uid="{00000000-0004-0000-0400-0000AB000000}"/>
    <hyperlink ref="K163" r:id="rId159" xr:uid="{00000000-0004-0000-0400-0000AC000000}"/>
    <hyperlink ref="L163" r:id="rId160" xr:uid="{00000000-0004-0000-0400-0000AD000000}"/>
    <hyperlink ref="L77" r:id="rId161" xr:uid="{00000000-0004-0000-0400-0000B0000000}"/>
    <hyperlink ref="K117" r:id="rId162" xr:uid="{00000000-0004-0000-0400-0000B1000000}"/>
    <hyperlink ref="L117" r:id="rId163" xr:uid="{00000000-0004-0000-0400-0000B2000000}"/>
    <hyperlink ref="K149" r:id="rId164" xr:uid="{00000000-0004-0000-0400-0000B3000000}"/>
    <hyperlink ref="K148" r:id="rId165" xr:uid="{00000000-0004-0000-0400-0000B4000000}"/>
    <hyperlink ref="L148" r:id="rId166" xr:uid="{00000000-0004-0000-0400-0000B5000000}"/>
    <hyperlink ref="L149" r:id="rId167" xr:uid="{00000000-0004-0000-0400-0000B6000000}"/>
    <hyperlink ref="L83" r:id="rId168" xr:uid="{00000000-0004-0000-0400-0000B7000000}"/>
    <hyperlink ref="L84" r:id="rId169" xr:uid="{00000000-0004-0000-0400-0000B8000000}"/>
    <hyperlink ref="K29" r:id="rId170" xr:uid="{00000000-0004-0000-0400-0000B9000000}"/>
    <hyperlink ref="K74" r:id="rId171" xr:uid="{00000000-0004-0000-0400-0000BA000000}"/>
    <hyperlink ref="K174" r:id="rId172" xr:uid="{00000000-0004-0000-0400-0000BB000000}"/>
    <hyperlink ref="L174" r:id="rId173" xr:uid="{00000000-0004-0000-0400-0000BC000000}"/>
    <hyperlink ref="L85" r:id="rId174" xr:uid="{00000000-0004-0000-0400-0000BD000000}"/>
    <hyperlink ref="L86" r:id="rId175" xr:uid="{00000000-0004-0000-0400-0000BE000000}"/>
    <hyperlink ref="L8" r:id="rId176" xr:uid="{00000000-0004-0000-0400-0000BF000000}"/>
    <hyperlink ref="L9" r:id="rId177" xr:uid="{00000000-0004-0000-0400-0000C0000000}"/>
    <hyperlink ref="L16" r:id="rId178" xr:uid="{00000000-0004-0000-0400-0000C1000000}"/>
    <hyperlink ref="L18" r:id="rId179" xr:uid="{00000000-0004-0000-0400-0000C2000000}"/>
    <hyperlink ref="L20" r:id="rId180" xr:uid="{00000000-0004-0000-0400-0000C3000000}"/>
    <hyperlink ref="L21" r:id="rId181" xr:uid="{00000000-0004-0000-0400-0000C4000000}"/>
    <hyperlink ref="L22" r:id="rId182" xr:uid="{00000000-0004-0000-0400-0000C5000000}"/>
    <hyperlink ref="L23" r:id="rId183" xr:uid="{00000000-0004-0000-0400-0000C6000000}"/>
    <hyperlink ref="L24" r:id="rId184" xr:uid="{00000000-0004-0000-0400-0000C7000000}"/>
    <hyperlink ref="L25" r:id="rId185" xr:uid="{00000000-0004-0000-0400-0000C8000000}"/>
    <hyperlink ref="L35" r:id="rId186" xr:uid="{00000000-0004-0000-0400-0000C9000000}"/>
    <hyperlink ref="L31" r:id="rId187" xr:uid="{00000000-0004-0000-0400-0000CA000000}"/>
    <hyperlink ref="L33" r:id="rId188" xr:uid="{00000000-0004-0000-0400-0000CB000000}"/>
    <hyperlink ref="L34" r:id="rId189" xr:uid="{00000000-0004-0000-0400-0000CC000000}"/>
    <hyperlink ref="L30" r:id="rId190" xr:uid="{00000000-0004-0000-0400-0000CD000000}"/>
    <hyperlink ref="L27" r:id="rId191" xr:uid="{00000000-0004-0000-0400-0000CE000000}"/>
    <hyperlink ref="L36" r:id="rId192" xr:uid="{00000000-0004-0000-0400-0000CF000000}"/>
    <hyperlink ref="L37" r:id="rId193" xr:uid="{00000000-0004-0000-0400-0000D0000000}"/>
    <hyperlink ref="L28" r:id="rId194" xr:uid="{00000000-0004-0000-0400-0000D1000000}"/>
    <hyperlink ref="L32" r:id="rId195" xr:uid="{00000000-0004-0000-0400-0000D2000000}"/>
    <hyperlink ref="L29" r:id="rId196" xr:uid="{00000000-0004-0000-0400-0000D3000000}"/>
    <hyperlink ref="L14" r:id="rId197" xr:uid="{00000000-0004-0000-0400-0000D4000000}"/>
    <hyperlink ref="L17" r:id="rId198" xr:uid="{00000000-0004-0000-0400-0000D5000000}"/>
    <hyperlink ref="L26" r:id="rId199" xr:uid="{00000000-0004-0000-0400-0000D6000000}"/>
    <hyperlink ref="L45" r:id="rId200" xr:uid="{00000000-0004-0000-0400-0000D7000000}"/>
    <hyperlink ref="L47:L54" r:id="rId201" display="GAAL E-learning Catalog" xr:uid="{00000000-0004-0000-0400-0000D8000000}"/>
    <hyperlink ref="L47" r:id="rId202" xr:uid="{00000000-0004-0000-0400-0000D9000000}"/>
    <hyperlink ref="L48" r:id="rId203" xr:uid="{00000000-0004-0000-0400-0000DA000000}"/>
    <hyperlink ref="L49" r:id="rId204" xr:uid="{00000000-0004-0000-0400-0000DB000000}"/>
    <hyperlink ref="L50" r:id="rId205" xr:uid="{00000000-0004-0000-0400-0000DC000000}"/>
    <hyperlink ref="L51" r:id="rId206" xr:uid="{00000000-0004-0000-0400-0000DD000000}"/>
    <hyperlink ref="L52" r:id="rId207" xr:uid="{00000000-0004-0000-0400-0000DE000000}"/>
    <hyperlink ref="L54" r:id="rId208" xr:uid="{00000000-0004-0000-0400-0000DF000000}"/>
    <hyperlink ref="L53" r:id="rId209" xr:uid="{00000000-0004-0000-0400-0000E0000000}"/>
    <hyperlink ref="L57" r:id="rId210" xr:uid="{00000000-0004-0000-0400-0000E1000000}"/>
    <hyperlink ref="L58" r:id="rId211" xr:uid="{00000000-0004-0000-0400-0000E2000000}"/>
    <hyperlink ref="L59" r:id="rId212" xr:uid="{00000000-0004-0000-0400-0000E3000000}"/>
    <hyperlink ref="L64" r:id="rId213" xr:uid="{00000000-0004-0000-0400-0000E4000000}"/>
    <hyperlink ref="L63" r:id="rId214" xr:uid="{00000000-0004-0000-0400-0000E5000000}"/>
    <hyperlink ref="L55" r:id="rId215" xr:uid="{00000000-0004-0000-0400-0000E6000000}"/>
    <hyperlink ref="L62" r:id="rId216" xr:uid="{00000000-0004-0000-0400-0000E7000000}"/>
    <hyperlink ref="L60" r:id="rId217" xr:uid="{00000000-0004-0000-0400-0000E8000000}"/>
    <hyperlink ref="L61" r:id="rId218" xr:uid="{00000000-0004-0000-0400-0000E9000000}"/>
    <hyperlink ref="L75" r:id="rId219" xr:uid="{00000000-0004-0000-0400-0000EA000000}"/>
    <hyperlink ref="L80" r:id="rId220" xr:uid="{00000000-0004-0000-0400-0000EB000000}"/>
    <hyperlink ref="L78" r:id="rId221" xr:uid="{00000000-0004-0000-0400-0000EC000000}"/>
    <hyperlink ref="L79" r:id="rId222" xr:uid="{00000000-0004-0000-0400-0000ED000000}"/>
    <hyperlink ref="L81" r:id="rId223" xr:uid="{00000000-0004-0000-0400-0000EE000000}"/>
    <hyperlink ref="L87" r:id="rId224" xr:uid="{00000000-0004-0000-0400-0000EF000000}"/>
    <hyperlink ref="K209" r:id="rId225" display="https://www.brainshark.com/deloittegl/vu?pi=zHvzgXtrizGf34z0" xr:uid="{00000000-0004-0000-0400-0000F1000000}"/>
    <hyperlink ref="K210" r:id="rId226" display="https://www.brainshark.com/deloittegl/vu?pi=zG7zBqYc0zGf34z0" xr:uid="{00000000-0004-0000-0400-0000F2000000}"/>
    <hyperlink ref="K211" r:id="rId227" display="https://www.brainshark.com/deloittegl/vu?pi=zHSzpsibCzGf34z0" xr:uid="{00000000-0004-0000-0400-0000F3000000}"/>
    <hyperlink ref="K212" r:id="rId228" display="https://www.brainshark.com/deloittegl/vu?pi=zGBzGuBVOzGf34z0" xr:uid="{00000000-0004-0000-0400-0000F4000000}"/>
    <hyperlink ref="K213" r:id="rId229" display="https://www.brainshark.com/deloittegl/vu?pi=zFDzQ9D8bzGf34z0" xr:uid="{00000000-0004-0000-0400-0000F5000000}"/>
    <hyperlink ref="K214" r:id="rId230" display="https://www.brainshark.com/deloittegl/vu?pi=zGezPmcZFzGf34z0" xr:uid="{00000000-0004-0000-0400-0000F6000000}"/>
    <hyperlink ref="K215" r:id="rId231" display="https://www.brainshark.com/deloittegl/vu?pi=zGdzMoDLszGf34z0" xr:uid="{00000000-0004-0000-0400-0000F7000000}"/>
    <hyperlink ref="K216" r:id="rId232" display="https://www.brainshark.com/deloittegl/vu?pi=zFfzIJo2PzGf34z0" xr:uid="{00000000-0004-0000-0400-0000F8000000}"/>
    <hyperlink ref="K217" r:id="rId233" display="https://www.brainshark.com/deloittegl/vu?pi=zGozsN2ubzGf34z0" xr:uid="{00000000-0004-0000-0400-0000F9000000}"/>
    <hyperlink ref="K218" r:id="rId234" display="https://www.brainshark.com/deloittegl/vu?pi=zGqz17RWfUzGf34z0" xr:uid="{00000000-0004-0000-0400-0000FB000000}"/>
    <hyperlink ref="K219" r:id="rId235" display="https://www.brainshark.com/deloittegl/vu?pi=zG9zTSGjIzGf34z0" xr:uid="{00000000-0004-0000-0400-0000FC000000}"/>
    <hyperlink ref="K208" r:id="rId236" xr:uid="{00000000-0004-0000-0400-0000FE000000}"/>
    <hyperlink ref="L208" r:id="rId237" xr:uid="{00000000-0004-0000-0400-0000FF000000}"/>
    <hyperlink ref="L209:L225" r:id="rId238" display="GAAL E-Learning Catalog" xr:uid="{00000000-0004-0000-0400-000000010000}"/>
    <hyperlink ref="L99" r:id="rId239" xr:uid="{00000000-0004-0000-0400-000001010000}"/>
    <hyperlink ref="K99" r:id="rId240" xr:uid="{00000000-0004-0000-0400-000002010000}"/>
    <hyperlink ref="K192" r:id="rId241" xr:uid="{00000000-0004-0000-0400-000003010000}"/>
    <hyperlink ref="L192" r:id="rId242" xr:uid="{00000000-0004-0000-0400-000004010000}"/>
    <hyperlink ref="L193" r:id="rId243" xr:uid="{00000000-0004-0000-0400-000005010000}"/>
    <hyperlink ref="L65:L68" r:id="rId244" display="GAAL E-Learning Catalog" xr:uid="{00000000-0004-0000-0400-000006010000}"/>
    <hyperlink ref="K193" r:id="rId245" xr:uid="{00000000-0004-0000-0400-000007010000}"/>
    <hyperlink ref="K154" r:id="rId246" xr:uid="{00000000-0004-0000-0400-000008010000}"/>
    <hyperlink ref="L154" r:id="rId247" xr:uid="{00000000-0004-0000-0400-000009010000}"/>
    <hyperlink ref="K177" r:id="rId248" xr:uid="{00000000-0004-0000-0400-00000A010000}"/>
    <hyperlink ref="L177" r:id="rId249" xr:uid="{00000000-0004-0000-0400-00000B010000}"/>
    <hyperlink ref="K6" r:id="rId250" xr:uid="{00000000-0004-0000-0400-00000C010000}"/>
    <hyperlink ref="L6" r:id="rId251" xr:uid="{00000000-0004-0000-0400-00000D010000}"/>
    <hyperlink ref="K155" r:id="rId252" xr:uid="{00000000-0004-0000-0400-00000E010000}"/>
    <hyperlink ref="L155" r:id="rId253" xr:uid="{00000000-0004-0000-0400-00000F010000}"/>
    <hyperlink ref="K194" r:id="rId254" xr:uid="{00000000-0004-0000-0400-000010010000}"/>
    <hyperlink ref="L194" r:id="rId255" xr:uid="{00000000-0004-0000-0400-000011010000}"/>
    <hyperlink ref="L56" r:id="rId256" xr:uid="{00000000-0004-0000-0400-000012010000}"/>
    <hyperlink ref="K195" r:id="rId257" xr:uid="{00000000-0004-0000-0400-000013010000}"/>
    <hyperlink ref="L195" r:id="rId258" xr:uid="{00000000-0004-0000-0400-000014010000}"/>
    <hyperlink ref="L19" r:id="rId259" xr:uid="{00000000-0004-0000-0400-000015010000}"/>
    <hyperlink ref="L68" r:id="rId260" xr:uid="{00000000-0004-0000-0400-000016010000}"/>
    <hyperlink ref="L88" r:id="rId261" xr:uid="{00000000-0004-0000-0400-000017010000}"/>
    <hyperlink ref="L196" r:id="rId262" xr:uid="{00000000-0004-0000-0400-000018010000}"/>
    <hyperlink ref="K196" r:id="rId263" xr:uid="{00000000-0004-0000-0400-000019010000}"/>
    <hyperlink ref="K14" r:id="rId264" xr:uid="{00000000-0004-0000-0400-00001A010000}"/>
    <hyperlink ref="K16" r:id="rId265" xr:uid="{00000000-0004-0000-0400-00001B010000}"/>
    <hyperlink ref="K18" r:id="rId266" xr:uid="{00000000-0004-0000-0400-00001C010000}"/>
    <hyperlink ref="K19" r:id="rId267" xr:uid="{00000000-0004-0000-0400-00001D010000}"/>
    <hyperlink ref="K20" r:id="rId268" xr:uid="{00000000-0004-0000-0400-00001E010000}"/>
    <hyperlink ref="K24" r:id="rId269" xr:uid="{00000000-0004-0000-0400-00001F010000}"/>
    <hyperlink ref="K23" r:id="rId270" xr:uid="{00000000-0004-0000-0400-000020010000}"/>
    <hyperlink ref="K25" r:id="rId271" xr:uid="{00000000-0004-0000-0400-000021010000}"/>
    <hyperlink ref="K22" r:id="rId272" xr:uid="{00000000-0004-0000-0400-000022010000}"/>
    <hyperlink ref="K21" r:id="rId273" xr:uid="{00000000-0004-0000-0400-000023010000}"/>
    <hyperlink ref="K27" r:id="rId274" xr:uid="{00000000-0004-0000-0400-000024010000}"/>
    <hyperlink ref="K28" r:id="rId275" xr:uid="{00000000-0004-0000-0400-000025010000}"/>
    <hyperlink ref="K31" r:id="rId276" xr:uid="{00000000-0004-0000-0400-000026010000}"/>
    <hyperlink ref="K33" r:id="rId277" xr:uid="{00000000-0004-0000-0400-000027010000}"/>
    <hyperlink ref="K34" r:id="rId278" xr:uid="{00000000-0004-0000-0400-000028010000}"/>
    <hyperlink ref="K32" r:id="rId279" xr:uid="{00000000-0004-0000-0400-000029010000}"/>
    <hyperlink ref="K36" r:id="rId280" xr:uid="{00000000-0004-0000-0400-00002A010000}"/>
    <hyperlink ref="K38" r:id="rId281" xr:uid="{00000000-0004-0000-0400-00002B010000}"/>
    <hyperlink ref="K39" r:id="rId282" xr:uid="{00000000-0004-0000-0400-00002C010000}"/>
    <hyperlink ref="K40" r:id="rId283" xr:uid="{00000000-0004-0000-0400-00002D010000}"/>
    <hyperlink ref="K42" r:id="rId284" xr:uid="{00000000-0004-0000-0400-00002E010000}"/>
    <hyperlink ref="K43" r:id="rId285" xr:uid="{00000000-0004-0000-0400-00002F010000}"/>
    <hyperlink ref="L38" r:id="rId286" xr:uid="{00000000-0004-0000-0400-000030010000}"/>
    <hyperlink ref="L39" r:id="rId287" xr:uid="{00000000-0004-0000-0400-000031010000}"/>
    <hyperlink ref="L40" r:id="rId288" xr:uid="{00000000-0004-0000-0400-000032010000}"/>
    <hyperlink ref="L41" r:id="rId289" xr:uid="{00000000-0004-0000-0400-000033010000}"/>
    <hyperlink ref="L42" r:id="rId290" xr:uid="{00000000-0004-0000-0400-000034010000}"/>
    <hyperlink ref="L43" r:id="rId291" xr:uid="{00000000-0004-0000-0400-000035010000}"/>
    <hyperlink ref="K47" r:id="rId292" xr:uid="{00000000-0004-0000-0400-000036010000}"/>
    <hyperlink ref="K49" r:id="rId293" xr:uid="{00000000-0004-0000-0400-000037010000}"/>
    <hyperlink ref="K50" r:id="rId294" xr:uid="{00000000-0004-0000-0400-000038010000}"/>
    <hyperlink ref="K51" r:id="rId295" xr:uid="{00000000-0004-0000-0400-000039010000}"/>
    <hyperlink ref="K52" r:id="rId296" xr:uid="{00000000-0004-0000-0400-00003A010000}"/>
    <hyperlink ref="K53" r:id="rId297" xr:uid="{00000000-0004-0000-0400-00003B010000}"/>
    <hyperlink ref="K54" r:id="rId298" xr:uid="{00000000-0004-0000-0400-00003C010000}"/>
    <hyperlink ref="K48" r:id="rId299" xr:uid="{00000000-0004-0000-0400-00003D010000}"/>
    <hyperlink ref="K56" r:id="rId300" xr:uid="{00000000-0004-0000-0400-00003E010000}"/>
    <hyperlink ref="K64" r:id="rId301" xr:uid="{00000000-0004-0000-0400-00003F010000}"/>
    <hyperlink ref="K65" r:id="rId302" xr:uid="{00000000-0004-0000-0400-000040010000}"/>
    <hyperlink ref="K66" r:id="rId303" xr:uid="{00000000-0004-0000-0400-000041010000}"/>
    <hyperlink ref="K67" r:id="rId304" xr:uid="{00000000-0004-0000-0400-000042010000}"/>
    <hyperlink ref="K70" r:id="rId305" xr:uid="{00000000-0004-0000-0400-000043010000}"/>
    <hyperlink ref="K71" r:id="rId306" xr:uid="{00000000-0004-0000-0400-000044010000}"/>
    <hyperlink ref="K72" r:id="rId307" xr:uid="{00000000-0004-0000-0400-000045010000}"/>
    <hyperlink ref="K73" r:id="rId308" xr:uid="{00000000-0004-0000-0400-000046010000}"/>
    <hyperlink ref="K69" r:id="rId309" xr:uid="{00000000-0004-0000-0400-000047010000}"/>
    <hyperlink ref="K63" r:id="rId310" xr:uid="{00000000-0004-0000-0400-000048010000}"/>
    <hyperlink ref="K68" r:id="rId311" xr:uid="{00000000-0004-0000-0400-000049010000}"/>
    <hyperlink ref="K78" r:id="rId312" xr:uid="{00000000-0004-0000-0400-00004A010000}"/>
    <hyperlink ref="K80" r:id="rId313" xr:uid="{00000000-0004-0000-0400-00004B010000}"/>
    <hyperlink ref="L82" r:id="rId314" xr:uid="{00000000-0004-0000-0400-00004C010000}"/>
    <hyperlink ref="K82" r:id="rId315" xr:uid="{00000000-0004-0000-0400-00004D010000}"/>
    <hyperlink ref="K86" r:id="rId316" xr:uid="{00000000-0004-0000-0400-00004E010000}"/>
    <hyperlink ref="K88" r:id="rId317" xr:uid="{00000000-0004-0000-0400-00004F010000}"/>
    <hyperlink ref="L89" r:id="rId318" xr:uid="{00000000-0004-0000-0400-000050010000}"/>
    <hyperlink ref="K90" r:id="rId319" xr:uid="{00000000-0004-0000-0400-000051010000}"/>
    <hyperlink ref="L90" r:id="rId320" xr:uid="{00000000-0004-0000-0400-000052010000}"/>
    <hyperlink ref="K91" r:id="rId321" xr:uid="{00000000-0004-0000-0400-000053010000}"/>
    <hyperlink ref="L91" r:id="rId322" xr:uid="{00000000-0004-0000-0400-000054010000}"/>
    <hyperlink ref="L92" r:id="rId323" xr:uid="{00000000-0004-0000-0400-000055010000}"/>
    <hyperlink ref="L93" r:id="rId324" xr:uid="{00000000-0004-0000-0400-000056010000}"/>
    <hyperlink ref="L94" r:id="rId325" xr:uid="{00000000-0004-0000-0400-000057010000}"/>
    <hyperlink ref="L95" r:id="rId326" xr:uid="{00000000-0004-0000-0400-000058010000}"/>
    <hyperlink ref="L96" r:id="rId327" xr:uid="{00000000-0004-0000-0400-000059010000}"/>
    <hyperlink ref="L97" r:id="rId328" xr:uid="{00000000-0004-0000-0400-00005A010000}"/>
    <hyperlink ref="L98" r:id="rId329" xr:uid="{00000000-0004-0000-0400-00005B010000}"/>
    <hyperlink ref="K172" r:id="rId330" xr:uid="{00000000-0004-0000-0400-00005C010000}"/>
    <hyperlink ref="L172" r:id="rId331" xr:uid="{00000000-0004-0000-0400-00005D010000}"/>
    <hyperlink ref="K173" r:id="rId332" xr:uid="{00000000-0004-0000-0400-00005E010000}"/>
    <hyperlink ref="L173" r:id="rId333" xr:uid="{00000000-0004-0000-0400-00005F010000}"/>
    <hyperlink ref="K55" r:id="rId334" xr:uid="{00000000-0004-0000-0400-000063010000}"/>
    <hyperlink ref="K75" r:id="rId335" xr:uid="{00000000-0004-0000-0400-000068010000}"/>
    <hyperlink ref="K77" r:id="rId336" xr:uid="{00000000-0004-0000-0400-000069010000}"/>
    <hyperlink ref="K87" r:id="rId337" xr:uid="{00000000-0004-0000-0400-00006E010000}"/>
    <hyperlink ref="K9" r:id="rId338" xr:uid="{00000000-0004-0000-0400-000078010000}"/>
    <hyperlink ref="K30" r:id="rId339" display="Link to e-learning" xr:uid="{00000000-0004-0000-0400-000079010000}"/>
    <hyperlink ref="K58" r:id="rId340" xr:uid="{00000000-0004-0000-0400-00007B010000}"/>
    <hyperlink ref="K207" r:id="rId341" display="https://becurious.edcast.eu/insights/ECL-62cfda95-31ba-4f98-bd3b-c11aabdb0c06" xr:uid="{00000000-0004-0000-0400-00007E010000}"/>
    <hyperlink ref="K35" r:id="rId342" xr:uid="{00000000-0004-0000-0400-00007F010000}"/>
    <hyperlink ref="K41" r:id="rId343" display="https://www.brainshark.com/1/player/deloittegl?pi=zGDzTnt0Rz61EUz0&amp;r3f1=&amp;fb=0" xr:uid="{00000000-0004-0000-0400-000080010000}"/>
    <hyperlink ref="K221" r:id="rId344" display="https://www.brainshark.com/deloittegl/vu?pi=zGQzkLWcAzGf34z0" xr:uid="{00000000-0004-0000-0400-000081010000}"/>
    <hyperlink ref="L221" r:id="rId345" xr:uid="{00000000-0004-0000-0400-000082010000}"/>
    <hyperlink ref="L120" r:id="rId346" xr:uid="{9BE250A8-5EFE-46BE-B6D7-71260F5F34AB}"/>
    <hyperlink ref="K120" r:id="rId347" xr:uid="{942F2CCC-560B-4F5C-9F56-689EEF9A5308}"/>
    <hyperlink ref="L167" r:id="rId348" xr:uid="{51F3ED69-676A-4BB1-B142-E8C27332AA17}"/>
    <hyperlink ref="K167" r:id="rId349" xr:uid="{C35BF4CC-47A6-422B-B2D2-0A629F74C28A}"/>
    <hyperlink ref="L158" r:id="rId350" xr:uid="{DFEB6124-1738-4B20-9450-B9CBF64B46B8}"/>
    <hyperlink ref="K158" r:id="rId351" xr:uid="{50E869AE-FEEE-41E7-80E2-94747694FB1C}"/>
    <hyperlink ref="L160" r:id="rId352" xr:uid="{7EF76E49-165C-47E5-9916-A88889B372C4}"/>
    <hyperlink ref="K160" r:id="rId353" xr:uid="{5D99DC48-78D9-4237-96F5-39E7DAA02266}"/>
    <hyperlink ref="K165" r:id="rId354" xr:uid="{72652FD0-12D5-4BEF-BF96-12DB8F0B5A69}"/>
    <hyperlink ref="L165" r:id="rId355" xr:uid="{5B2B63EF-0CD3-4FF4-8261-2072A638210C}"/>
    <hyperlink ref="L142" r:id="rId356" xr:uid="{7A0C48AF-CB22-4A25-BC3E-683D02C52150}"/>
    <hyperlink ref="K142" r:id="rId357" xr:uid="{F30474C8-2CD9-4C43-9C3A-ED9591D8DD1E}"/>
    <hyperlink ref="K181" r:id="rId358" xr:uid="{7695EF31-7969-463A-BE33-1EC807CD2D9C}"/>
    <hyperlink ref="L181" r:id="rId359" xr:uid="{705AEFF5-29B3-45D6-AA3C-0CB52C5CAFEC}"/>
    <hyperlink ref="L176" r:id="rId360" xr:uid="{7CF719AC-5B22-4D4D-B316-64B48C6385B5}"/>
    <hyperlink ref="K176" r:id="rId361" xr:uid="{E09746BA-43D9-4740-8BBF-79F06CAA9A2B}"/>
    <hyperlink ref="K17" r:id="rId362" xr:uid="{0ED19DD6-1957-4200-ACE7-E792ECDC43D9}"/>
    <hyperlink ref="K57" r:id="rId363" xr:uid="{2B357577-852A-4DDA-BDC2-C8467467227C}"/>
    <hyperlink ref="K62" r:id="rId364" xr:uid="{6E0E834B-A8E1-4E69-9CFC-BF28F49D2758}"/>
    <hyperlink ref="K76" r:id="rId365" xr:uid="{78228A83-45AB-4082-AEF6-10773571F23C}"/>
    <hyperlink ref="K81" r:id="rId366" xr:uid="{0D006107-EDE1-40EA-A512-FF50C8B25315}"/>
    <hyperlink ref="K89" r:id="rId367" xr:uid="{6E623EE8-D240-49FA-B5AC-F1B171D98651}"/>
    <hyperlink ref="L15" r:id="rId368" xr:uid="{DFC50674-61D8-4AEA-B2CC-2E2E6821AA39}"/>
    <hyperlink ref="K8" r:id="rId369" xr:uid="{A7D8221D-93A1-4D48-B835-38B74908926C}"/>
    <hyperlink ref="K26" r:id="rId370" xr:uid="{787236B5-8952-412F-BAB9-3C1EE247A926}"/>
    <hyperlink ref="K45" r:id="rId371" xr:uid="{2AF2399A-410D-43E9-B21C-32CCCECDCC7B}"/>
    <hyperlink ref="K59" r:id="rId372" xr:uid="{892E03F2-0F1A-4864-8665-90EE74D70639}"/>
    <hyperlink ref="K60" r:id="rId373" xr:uid="{6AD8FAE0-AC11-4920-99C3-4B8AD22EDF28}"/>
    <hyperlink ref="K61" r:id="rId374" xr:uid="{405A8BCD-EAA5-4E2F-B09C-F4DDA7E7A5D9}"/>
    <hyperlink ref="K79" r:id="rId375" xr:uid="{F1E7EBF1-D9CC-4EA3-BB39-D7D03B268D46}"/>
    <hyperlink ref="K83" r:id="rId376" xr:uid="{94D69EE1-CBCF-403A-B3F3-59BA60E48AC9}"/>
    <hyperlink ref="K84" r:id="rId377" xr:uid="{B3BE61B0-ACD7-4CA4-8306-61CC0863B88E}"/>
    <hyperlink ref="K85" r:id="rId378" xr:uid="{731BF7EE-DB3B-4F6A-9F39-E9ACB1A9EFD6}"/>
    <hyperlink ref="K92" r:id="rId379" xr:uid="{497BD162-F264-4D46-92B2-71BA83FF3003}"/>
    <hyperlink ref="K93" r:id="rId380" xr:uid="{2CEDECAD-4C76-43DD-842F-04ACA5ED0236}"/>
    <hyperlink ref="K94" r:id="rId381" xr:uid="{2A81C79B-9366-4C32-8F6A-81B22FCAE8BC}"/>
    <hyperlink ref="K95" r:id="rId382" xr:uid="{92B33D49-DE44-4D48-A3BB-5527A7B4235D}"/>
    <hyperlink ref="K96" r:id="rId383" xr:uid="{AE164315-EAC1-46C3-80B3-9B4386D66858}"/>
    <hyperlink ref="K97" r:id="rId384" xr:uid="{0AC08DE8-5B38-4E77-A3D7-EDB8521A27D3}"/>
    <hyperlink ref="K98" r:id="rId385" xr:uid="{18B0C4B9-BAF4-47EB-9699-8701C0209781}"/>
    <hyperlink ref="L220" r:id="rId386" xr:uid="{1AB09BA4-408F-4271-90D5-CA50328A98F7}"/>
    <hyperlink ref="K220" r:id="rId387" display="https://www.brainshark.com/deloittegl/vu?pi=zGQzkLWcAzGf34z0" xr:uid="{720877CF-BA7E-4945-A5AA-DF0E76CB3826}"/>
    <hyperlink ref="M222:M223" r:id="rId388" display="GAAL E-Learning Catalog" xr:uid="{1A598A1E-C708-4220-B868-6D962C4B5A00}"/>
    <hyperlink ref="L225" r:id="rId389" xr:uid="{00000000-0004-0000-0400-000084010000}"/>
    <hyperlink ref="K225" r:id="rId390" xr:uid="{00000000-0004-0000-0400-000083010000}"/>
    <hyperlink ref="L222:L224" r:id="rId391" display="GAAL E-Learning Catalog" xr:uid="{FF018A07-D96B-4ABA-93E1-5AC91BF2B7E4}"/>
    <hyperlink ref="K222" r:id="rId392" xr:uid="{1A756993-6526-4E06-8C82-FA79930EFFE0}"/>
    <hyperlink ref="K223" r:id="rId393" xr:uid="{FC953E06-F34F-4D70-9841-7152B1F041B6}"/>
    <hyperlink ref="K224" r:id="rId394" xr:uid="{A1711242-1A07-4F40-B371-83342CD29087}"/>
  </hyperlinks>
  <pageMargins left="0.75" right="0.75" top="1" bottom="1" header="0.5" footer="0.5"/>
  <pageSetup paperSize="9" orientation="portrait" horizontalDpi="4294967293" r:id="rId395"/>
  <headerFooter alignWithMargins="0"/>
  <customProperties>
    <customPr name="EpmWorksheetKeyString_GUID" r:id="rId396"/>
  </customProperties>
  <ignoredErrors>
    <ignoredError sqref="H169 H146" numberStoredAsText="1"/>
  </ignoredErrors>
  <drawing r:id="rId397"/>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8"/>
  </sheetPr>
  <dimension ref="C6:H7"/>
  <sheetViews>
    <sheetView workbookViewId="0"/>
  </sheetViews>
  <sheetFormatPr defaultColWidth="8.7109375" defaultRowHeight="12.5"/>
  <cols>
    <col min="1" max="16384" width="8.7109375" style="790"/>
  </cols>
  <sheetData>
    <row r="6" spans="3:8" ht="18">
      <c r="C6" s="789" t="s">
        <v>1807</v>
      </c>
      <c r="D6" s="789"/>
      <c r="E6" s="789"/>
      <c r="F6" s="789"/>
      <c r="G6" s="789"/>
      <c r="H6" s="789"/>
    </row>
    <row r="7" spans="3:8" ht="18">
      <c r="C7" s="944" t="s">
        <v>1808</v>
      </c>
      <c r="D7" s="789"/>
      <c r="E7" s="789"/>
      <c r="F7" s="789"/>
      <c r="G7" s="789"/>
      <c r="H7" s="789"/>
    </row>
  </sheetData>
  <phoneticPr fontId="45" type="noConversion"/>
  <hyperlinks>
    <hyperlink ref="C7" r:id="rId1" xr:uid="{00000000-0004-0000-0500-000000000000}"/>
  </hyperlinks>
  <pageMargins left="0.75" right="0.75" top="1" bottom="1" header="0.5" footer="0.5"/>
  <pageSetup paperSize="9" orientation="portrait" horizontalDpi="300" verticalDpi="300" r:id="rId2"/>
  <headerFooter alignWithMargins="0"/>
  <customProperties>
    <customPr name="EpmWorksheetKeyString_GUID" r:id="rId3"/>
  </customProperties>
  <drawing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2CD5F3-99EA-410F-BD0A-C30CFFD0ED85}">
  <sheetPr>
    <tabColor theme="6" tint="-0.249977111117893"/>
    <pageSetUpPr fitToPage="1"/>
  </sheetPr>
  <dimension ref="A1:AL116"/>
  <sheetViews>
    <sheetView showGridLines="0" zoomScale="70" zoomScaleNormal="70" workbookViewId="0"/>
  </sheetViews>
  <sheetFormatPr defaultColWidth="8.42578125" defaultRowHeight="15.5" outlineLevelRow="1" outlineLevelCol="1"/>
  <cols>
    <col min="1" max="1" width="20.0703125" style="671" customWidth="1"/>
    <col min="2" max="2" width="11.7109375" style="903" customWidth="1"/>
    <col min="3" max="3" width="52.42578125" style="385" customWidth="1"/>
    <col min="4" max="5" width="22.92578125" style="671" customWidth="1" outlineLevel="1"/>
    <col min="6" max="6" width="11.7109375" style="1" customWidth="1"/>
    <col min="7" max="7" width="11.7109375" style="671" customWidth="1"/>
    <col min="8" max="8" width="6.42578125" style="672" customWidth="1"/>
    <col min="9" max="9" width="12.2109375" style="904" customWidth="1"/>
    <col min="10" max="10" width="11.7109375" style="671" customWidth="1"/>
    <col min="11" max="11" width="15.0703125" style="353" customWidth="1"/>
    <col min="12" max="12" width="12.42578125" style="671" customWidth="1"/>
    <col min="13" max="13" width="11.7109375" style="671" customWidth="1"/>
    <col min="14" max="14" width="16.7109375" style="671" customWidth="1"/>
    <col min="15" max="15" width="14.78515625" style="671" customWidth="1" outlineLevel="1"/>
    <col min="16" max="17" width="15.92578125" style="671" customWidth="1" outlineLevel="1"/>
    <col min="18" max="19" width="18.7109375" style="353" customWidth="1" outlineLevel="1"/>
    <col min="20" max="20" width="136.42578125" style="903" customWidth="1"/>
    <col min="21" max="16384" width="8.42578125" style="385"/>
  </cols>
  <sheetData>
    <row r="1" spans="1:20" s="594" customFormat="1" ht="28">
      <c r="B1" s="1548"/>
      <c r="C1" s="1548"/>
      <c r="D1" s="1548"/>
      <c r="E1" s="1548"/>
      <c r="F1" s="1548"/>
      <c r="G1" s="1548"/>
      <c r="H1" s="1548"/>
      <c r="I1" s="1548"/>
      <c r="J1" s="1548"/>
      <c r="K1" s="1548"/>
      <c r="L1" s="1548"/>
      <c r="M1" s="1548"/>
      <c r="N1" s="1548"/>
      <c r="O1" s="1548"/>
      <c r="P1" s="1548"/>
      <c r="Q1" s="1548"/>
      <c r="R1" s="1548"/>
      <c r="S1" s="1548"/>
      <c r="T1" s="1548"/>
    </row>
    <row r="2" spans="1:20" s="594" customFormat="1" ht="27.5">
      <c r="B2" s="791"/>
      <c r="C2" s="593"/>
      <c r="D2" s="593"/>
      <c r="E2" s="593"/>
      <c r="F2" s="68"/>
      <c r="G2" s="792"/>
      <c r="H2" s="593"/>
      <c r="I2" s="593"/>
      <c r="J2" s="593"/>
      <c r="K2" s="691"/>
      <c r="L2" s="593"/>
      <c r="M2" s="593"/>
      <c r="N2" s="593"/>
      <c r="O2" s="593"/>
      <c r="P2" s="593"/>
      <c r="Q2" s="593"/>
      <c r="R2" s="691"/>
      <c r="S2" s="691"/>
      <c r="T2" s="791"/>
    </row>
    <row r="3" spans="1:20" s="594" customFormat="1" ht="27.5">
      <c r="A3" s="1549" t="s">
        <v>1809</v>
      </c>
      <c r="B3" s="1549"/>
      <c r="C3" s="1549"/>
      <c r="D3" s="1549"/>
      <c r="E3" s="1549"/>
      <c r="F3" s="1549"/>
      <c r="G3" s="1549"/>
      <c r="H3" s="793"/>
      <c r="I3" s="793"/>
      <c r="J3" s="793"/>
      <c r="K3" s="794"/>
      <c r="L3" s="793"/>
      <c r="M3" s="793"/>
      <c r="N3" s="793"/>
      <c r="O3" s="793"/>
      <c r="P3" s="793"/>
      <c r="Q3" s="793"/>
      <c r="R3" s="794"/>
      <c r="S3" s="794"/>
      <c r="T3" s="795"/>
    </row>
    <row r="4" spans="1:20" s="124" customFormat="1" ht="20">
      <c r="A4" s="125" t="s">
        <v>0</v>
      </c>
      <c r="B4" s="694"/>
      <c r="C4" s="695"/>
      <c r="D4" s="1550" t="s">
        <v>1810</v>
      </c>
      <c r="E4" s="1551"/>
      <c r="F4" s="796" t="s">
        <v>5</v>
      </c>
      <c r="G4" s="797"/>
      <c r="H4" s="697"/>
      <c r="I4" s="698"/>
      <c r="J4" s="798"/>
      <c r="K4" s="798"/>
      <c r="L4" s="798"/>
      <c r="M4" s="798"/>
      <c r="N4" s="798"/>
      <c r="O4" s="798"/>
      <c r="P4" s="798"/>
      <c r="Q4" s="798"/>
      <c r="R4" s="798"/>
      <c r="S4" s="798"/>
      <c r="T4" s="799"/>
    </row>
    <row r="5" spans="1:20" s="609" customFormat="1" ht="81.75" customHeight="1">
      <c r="A5" s="800" t="s">
        <v>0</v>
      </c>
      <c r="B5" s="801" t="s">
        <v>6</v>
      </c>
      <c r="C5" s="801" t="s">
        <v>7</v>
      </c>
      <c r="D5" s="1552" t="s">
        <v>1811</v>
      </c>
      <c r="E5" s="1553"/>
      <c r="F5" s="801" t="s">
        <v>16</v>
      </c>
      <c r="G5" s="801" t="s">
        <v>17</v>
      </c>
      <c r="H5" s="801" t="s">
        <v>18</v>
      </c>
      <c r="I5" s="802" t="s">
        <v>553</v>
      </c>
      <c r="J5" s="801" t="s">
        <v>1119</v>
      </c>
      <c r="K5" s="801" t="s">
        <v>1015</v>
      </c>
      <c r="L5" s="801" t="s">
        <v>22</v>
      </c>
      <c r="M5" s="801" t="s">
        <v>554</v>
      </c>
      <c r="N5" s="801" t="s">
        <v>24</v>
      </c>
      <c r="O5" s="801" t="s">
        <v>25</v>
      </c>
      <c r="P5" s="801" t="s">
        <v>1812</v>
      </c>
      <c r="Q5" s="801" t="s">
        <v>1813</v>
      </c>
      <c r="R5" s="801" t="s">
        <v>1814</v>
      </c>
      <c r="S5" s="801" t="s">
        <v>1815</v>
      </c>
      <c r="T5" s="801" t="s">
        <v>1816</v>
      </c>
    </row>
    <row r="6" spans="1:20" s="124" customFormat="1" ht="31">
      <c r="A6" s="125"/>
      <c r="B6" s="803"/>
      <c r="C6" s="803"/>
      <c r="D6" s="804" t="s">
        <v>1817</v>
      </c>
      <c r="E6" s="804" t="s">
        <v>1818</v>
      </c>
      <c r="F6" s="917"/>
      <c r="G6" s="803"/>
      <c r="H6" s="803"/>
      <c r="I6" s="803"/>
      <c r="J6" s="803"/>
      <c r="K6" s="803"/>
      <c r="L6" s="803"/>
      <c r="M6" s="803"/>
      <c r="N6" s="803"/>
      <c r="O6" s="803"/>
      <c r="P6" s="803"/>
      <c r="Q6" s="803"/>
      <c r="R6" s="803"/>
      <c r="S6" s="803"/>
      <c r="T6" s="803"/>
    </row>
    <row r="7" spans="1:20" s="430" customFormat="1" ht="14">
      <c r="F7" s="918"/>
    </row>
    <row r="8" spans="1:20" s="124" customFormat="1" ht="25">
      <c r="A8" s="805" t="s">
        <v>0</v>
      </c>
      <c r="B8" s="1542" t="s">
        <v>1819</v>
      </c>
      <c r="C8" s="1542"/>
      <c r="D8" s="1542"/>
      <c r="E8" s="1542"/>
      <c r="F8" s="919"/>
      <c r="G8" s="807"/>
      <c r="H8" s="806"/>
      <c r="I8" s="808"/>
      <c r="J8" s="809"/>
      <c r="K8" s="806"/>
      <c r="L8" s="806"/>
      <c r="M8" s="806"/>
      <c r="N8" s="806"/>
      <c r="O8" s="806"/>
      <c r="P8" s="806"/>
      <c r="Q8" s="806"/>
      <c r="R8" s="806"/>
      <c r="S8" s="806"/>
      <c r="T8" s="810"/>
    </row>
    <row r="9" spans="1:20" s="141" customFormat="1" ht="42" customHeight="1">
      <c r="A9" s="811" t="s">
        <v>58</v>
      </c>
      <c r="B9" s="730" t="s">
        <v>1820</v>
      </c>
      <c r="C9" s="1201" t="s">
        <v>2363</v>
      </c>
      <c r="D9" s="812" t="s">
        <v>1821</v>
      </c>
      <c r="E9" s="200"/>
      <c r="F9" s="1202" t="s">
        <v>41</v>
      </c>
      <c r="G9" s="1203" t="s">
        <v>42</v>
      </c>
      <c r="H9" s="777">
        <v>60</v>
      </c>
      <c r="I9" s="813">
        <f t="shared" ref="I9:I15" si="0">H9/60</f>
        <v>1</v>
      </c>
      <c r="J9" s="419" t="s">
        <v>43</v>
      </c>
      <c r="K9" s="1303" t="s">
        <v>2441</v>
      </c>
      <c r="L9" s="1205" t="s">
        <v>2442</v>
      </c>
      <c r="M9" s="1303" t="s">
        <v>563</v>
      </c>
      <c r="N9" s="814" t="s">
        <v>40</v>
      </c>
      <c r="O9" s="1521" t="s">
        <v>1829</v>
      </c>
      <c r="P9" s="1521"/>
      <c r="Q9" s="1521"/>
      <c r="R9" s="1521"/>
      <c r="S9" s="1521"/>
      <c r="T9" s="1554" t="s">
        <v>2470</v>
      </c>
    </row>
    <row r="10" spans="1:20" s="141" customFormat="1" ht="48" customHeight="1">
      <c r="A10" s="811" t="s">
        <v>58</v>
      </c>
      <c r="B10" s="730" t="s">
        <v>1822</v>
      </c>
      <c r="C10" s="1201" t="s">
        <v>2364</v>
      </c>
      <c r="D10" s="812" t="s">
        <v>1821</v>
      </c>
      <c r="E10" s="200"/>
      <c r="F10" s="1202" t="s">
        <v>41</v>
      </c>
      <c r="G10" s="1203" t="s">
        <v>42</v>
      </c>
      <c r="H10" s="1269">
        <v>60</v>
      </c>
      <c r="I10" s="1270">
        <f t="shared" si="0"/>
        <v>1</v>
      </c>
      <c r="J10" s="419" t="s">
        <v>43</v>
      </c>
      <c r="K10" s="1303" t="s">
        <v>2443</v>
      </c>
      <c r="L10" s="1205" t="s">
        <v>2444</v>
      </c>
      <c r="M10" s="1303" t="s">
        <v>563</v>
      </c>
      <c r="N10" s="814" t="s">
        <v>40</v>
      </c>
      <c r="O10" s="1521" t="s">
        <v>1829</v>
      </c>
      <c r="P10" s="1521"/>
      <c r="Q10" s="1521"/>
      <c r="R10" s="1521"/>
      <c r="S10" s="1521"/>
      <c r="T10" s="1555"/>
    </row>
    <row r="11" spans="1:20" s="141" customFormat="1" ht="48" customHeight="1">
      <c r="A11" s="811" t="s">
        <v>58</v>
      </c>
      <c r="B11" s="730" t="s">
        <v>1823</v>
      </c>
      <c r="C11" s="1201" t="s">
        <v>2365</v>
      </c>
      <c r="D11" s="812" t="s">
        <v>1821</v>
      </c>
      <c r="E11" s="200"/>
      <c r="F11" s="1202" t="s">
        <v>41</v>
      </c>
      <c r="G11" s="1203" t="s">
        <v>42</v>
      </c>
      <c r="H11" s="1269">
        <v>90</v>
      </c>
      <c r="I11" s="1270">
        <f t="shared" si="0"/>
        <v>1.5</v>
      </c>
      <c r="J11" s="419" t="s">
        <v>43</v>
      </c>
      <c r="K11" s="1303" t="s">
        <v>2445</v>
      </c>
      <c r="L11" s="1205" t="s">
        <v>2446</v>
      </c>
      <c r="M11" s="1303" t="s">
        <v>563</v>
      </c>
      <c r="N11" s="814" t="s">
        <v>40</v>
      </c>
      <c r="O11" s="1521" t="s">
        <v>1829</v>
      </c>
      <c r="P11" s="1521"/>
      <c r="Q11" s="1521"/>
      <c r="R11" s="1521"/>
      <c r="S11" s="1521"/>
      <c r="T11" s="1555"/>
    </row>
    <row r="12" spans="1:20" s="141" customFormat="1" ht="49.75" customHeight="1">
      <c r="A12" s="811" t="s">
        <v>58</v>
      </c>
      <c r="B12" s="730" t="s">
        <v>1824</v>
      </c>
      <c r="C12" s="1201" t="s">
        <v>2366</v>
      </c>
      <c r="D12" s="812" t="s">
        <v>1821</v>
      </c>
      <c r="E12" s="200"/>
      <c r="F12" s="1202" t="s">
        <v>41</v>
      </c>
      <c r="G12" s="1203" t="s">
        <v>42</v>
      </c>
      <c r="H12" s="777">
        <v>60</v>
      </c>
      <c r="I12" s="813">
        <f t="shared" si="0"/>
        <v>1</v>
      </c>
      <c r="J12" s="419" t="s">
        <v>43</v>
      </c>
      <c r="K12" s="1348" t="s">
        <v>2468</v>
      </c>
      <c r="L12" s="1205" t="s">
        <v>2469</v>
      </c>
      <c r="M12" s="1348" t="s">
        <v>563</v>
      </c>
      <c r="N12" s="814" t="s">
        <v>40</v>
      </c>
      <c r="O12" s="1521" t="s">
        <v>1829</v>
      </c>
      <c r="P12" s="1521"/>
      <c r="Q12" s="1521"/>
      <c r="R12" s="1521"/>
      <c r="S12" s="1521"/>
      <c r="T12" s="1555"/>
    </row>
    <row r="13" spans="1:20" s="141" customFormat="1" ht="48.65" customHeight="1">
      <c r="A13" s="811" t="s">
        <v>58</v>
      </c>
      <c r="B13" s="730" t="s">
        <v>1825</v>
      </c>
      <c r="C13" s="1201" t="s">
        <v>2367</v>
      </c>
      <c r="D13" s="812" t="s">
        <v>1821</v>
      </c>
      <c r="E13" s="200"/>
      <c r="F13" s="1202" t="s">
        <v>41</v>
      </c>
      <c r="G13" s="1203" t="s">
        <v>42</v>
      </c>
      <c r="H13" s="777">
        <v>60</v>
      </c>
      <c r="I13" s="813">
        <f t="shared" si="0"/>
        <v>1</v>
      </c>
      <c r="J13" s="419" t="s">
        <v>43</v>
      </c>
      <c r="K13" s="1303" t="s">
        <v>2447</v>
      </c>
      <c r="L13" s="1205" t="s">
        <v>2448</v>
      </c>
      <c r="M13" s="1303" t="s">
        <v>563</v>
      </c>
      <c r="N13" s="814" t="s">
        <v>40</v>
      </c>
      <c r="O13" s="1521" t="s">
        <v>1829</v>
      </c>
      <c r="P13" s="1521"/>
      <c r="Q13" s="1521"/>
      <c r="R13" s="1521"/>
      <c r="S13" s="1521"/>
      <c r="T13" s="1555"/>
    </row>
    <row r="14" spans="1:20" s="141" customFormat="1" ht="48" customHeight="1">
      <c r="A14" s="811" t="s">
        <v>58</v>
      </c>
      <c r="B14" s="730" t="s">
        <v>1826</v>
      </c>
      <c r="C14" s="1201" t="s">
        <v>2368</v>
      </c>
      <c r="D14" s="812" t="s">
        <v>1821</v>
      </c>
      <c r="E14" s="200"/>
      <c r="F14" s="1202" t="s">
        <v>41</v>
      </c>
      <c r="G14" s="1203" t="s">
        <v>42</v>
      </c>
      <c r="H14" s="777">
        <v>60</v>
      </c>
      <c r="I14" s="813">
        <f t="shared" si="0"/>
        <v>1</v>
      </c>
      <c r="J14" s="419" t="s">
        <v>43</v>
      </c>
      <c r="K14" s="1303" t="s">
        <v>2449</v>
      </c>
      <c r="L14" s="1205" t="s">
        <v>2450</v>
      </c>
      <c r="M14" s="1303" t="s">
        <v>563</v>
      </c>
      <c r="N14" s="814" t="s">
        <v>40</v>
      </c>
      <c r="O14" s="1521" t="s">
        <v>1829</v>
      </c>
      <c r="P14" s="1521"/>
      <c r="Q14" s="1521"/>
      <c r="R14" s="1521"/>
      <c r="S14" s="1521"/>
      <c r="T14" s="1556"/>
    </row>
    <row r="15" spans="1:20" s="141" customFormat="1" ht="25">
      <c r="A15" s="811" t="s">
        <v>64</v>
      </c>
      <c r="B15" s="730" t="s">
        <v>1827</v>
      </c>
      <c r="C15" s="1201" t="s">
        <v>2270</v>
      </c>
      <c r="D15" s="812" t="s">
        <v>1821</v>
      </c>
      <c r="E15" s="200"/>
      <c r="F15" s="1202" t="s">
        <v>41</v>
      </c>
      <c r="G15" s="1203" t="s">
        <v>42</v>
      </c>
      <c r="H15" s="777">
        <v>60</v>
      </c>
      <c r="I15" s="813">
        <f t="shared" si="0"/>
        <v>1</v>
      </c>
      <c r="J15" s="419" t="s">
        <v>43</v>
      </c>
      <c r="K15" s="1204" t="s">
        <v>2271</v>
      </c>
      <c r="L15" s="1205" t="s">
        <v>2272</v>
      </c>
      <c r="M15" s="1206" t="s">
        <v>563</v>
      </c>
      <c r="N15" s="339" t="s">
        <v>40</v>
      </c>
      <c r="O15" s="1540" t="s">
        <v>1829</v>
      </c>
      <c r="P15" s="1540"/>
      <c r="Q15" s="1540"/>
      <c r="R15" s="1540"/>
      <c r="S15" s="1540"/>
      <c r="T15" s="1207" t="s">
        <v>2273</v>
      </c>
    </row>
    <row r="16" spans="1:20" s="430" customFormat="1" ht="14">
      <c r="F16" s="918"/>
    </row>
    <row r="17" spans="1:20" s="141" customFormat="1" ht="25">
      <c r="A17" s="811"/>
      <c r="B17" s="1509" t="s">
        <v>1830</v>
      </c>
      <c r="C17" s="1509"/>
      <c r="D17" s="1509"/>
      <c r="E17" s="1509"/>
      <c r="F17" s="919"/>
      <c r="G17" s="807"/>
      <c r="H17" s="806"/>
      <c r="I17" s="808"/>
      <c r="J17" s="809"/>
      <c r="K17" s="806"/>
      <c r="L17" s="806"/>
      <c r="M17" s="806"/>
      <c r="N17" s="806"/>
      <c r="O17" s="806"/>
      <c r="P17" s="806"/>
      <c r="Q17" s="806"/>
      <c r="R17" s="815"/>
      <c r="S17" s="815"/>
      <c r="T17" s="815"/>
    </row>
    <row r="18" spans="1:20" s="141" customFormat="1" ht="31">
      <c r="A18" s="811" t="s">
        <v>58</v>
      </c>
      <c r="B18" s="1233" t="s">
        <v>2451</v>
      </c>
      <c r="C18" s="1201" t="s">
        <v>2452</v>
      </c>
      <c r="D18" s="200"/>
      <c r="E18" s="812" t="s">
        <v>1831</v>
      </c>
      <c r="F18" s="82" t="s">
        <v>41</v>
      </c>
      <c r="G18" s="518">
        <v>44742</v>
      </c>
      <c r="H18" s="1269">
        <v>60</v>
      </c>
      <c r="I18" s="1270">
        <f t="shared" ref="I18:I19" si="1">H18/60</f>
        <v>1</v>
      </c>
      <c r="J18" s="419" t="s">
        <v>43</v>
      </c>
      <c r="K18" s="816"/>
      <c r="L18" s="816"/>
      <c r="M18" s="816"/>
      <c r="N18" s="816"/>
      <c r="O18" s="1540"/>
      <c r="P18" s="1540"/>
      <c r="Q18" s="1540"/>
      <c r="R18" s="1540"/>
      <c r="S18" s="1540"/>
      <c r="T18" s="1304"/>
    </row>
    <row r="19" spans="1:20" s="430" customFormat="1" ht="31">
      <c r="A19" s="1231" t="s">
        <v>58</v>
      </c>
      <c r="B19" s="1233" t="s">
        <v>2453</v>
      </c>
      <c r="C19" s="1201" t="s">
        <v>2454</v>
      </c>
      <c r="D19" s="200"/>
      <c r="E19" s="812" t="s">
        <v>1831</v>
      </c>
      <c r="F19" s="1302" t="s">
        <v>41</v>
      </c>
      <c r="G19" s="1203">
        <v>44742</v>
      </c>
      <c r="H19" s="1269">
        <v>60</v>
      </c>
      <c r="I19" s="1270">
        <f t="shared" si="1"/>
        <v>1</v>
      </c>
      <c r="J19" s="1295" t="s">
        <v>43</v>
      </c>
      <c r="K19" s="1305"/>
      <c r="L19" s="1305"/>
      <c r="M19" s="1305"/>
      <c r="N19" s="1305"/>
      <c r="O19" s="1521"/>
      <c r="P19" s="1521"/>
      <c r="Q19" s="1521"/>
      <c r="R19" s="1521"/>
      <c r="S19" s="1521"/>
      <c r="T19" s="1304"/>
    </row>
    <row r="20" spans="1:20" s="141" customFormat="1" ht="25">
      <c r="A20" s="373"/>
      <c r="B20" s="1547" t="s">
        <v>1832</v>
      </c>
      <c r="C20" s="1547"/>
      <c r="D20" s="1509"/>
      <c r="E20" s="1509"/>
      <c r="F20" s="1547"/>
      <c r="G20" s="1547"/>
      <c r="H20" s="1547"/>
      <c r="I20" s="1547"/>
      <c r="J20" s="1547"/>
      <c r="K20" s="1547"/>
      <c r="L20" s="1547"/>
      <c r="M20" s="1547"/>
      <c r="N20" s="1547"/>
      <c r="O20" s="1547"/>
      <c r="P20" s="1547"/>
      <c r="Q20" s="1547"/>
      <c r="R20" s="1547"/>
      <c r="S20" s="1547"/>
      <c r="T20" s="1547"/>
    </row>
    <row r="21" spans="1:20" s="141" customFormat="1" ht="39" customHeight="1">
      <c r="A21" s="811"/>
      <c r="B21" s="817" t="s">
        <v>1833</v>
      </c>
      <c r="C21" s="818" t="s">
        <v>1834</v>
      </c>
      <c r="D21" s="819"/>
      <c r="E21" s="819"/>
      <c r="F21" s="89" t="s">
        <v>41</v>
      </c>
      <c r="G21" s="820" t="s">
        <v>42</v>
      </c>
      <c r="H21" s="821">
        <v>50</v>
      </c>
      <c r="I21" s="822">
        <v>0.8</v>
      </c>
      <c r="J21" s="823" t="s">
        <v>43</v>
      </c>
      <c r="K21" s="824" t="s">
        <v>1835</v>
      </c>
      <c r="L21" s="825" t="s">
        <v>1836</v>
      </c>
      <c r="M21" s="826" t="s">
        <v>563</v>
      </c>
      <c r="N21" s="825" t="s">
        <v>40</v>
      </c>
      <c r="O21" s="1540" t="s">
        <v>1829</v>
      </c>
      <c r="P21" s="1540"/>
      <c r="Q21" s="1540"/>
      <c r="R21" s="1540"/>
      <c r="S21" s="1540"/>
      <c r="T21" s="730" t="s">
        <v>1837</v>
      </c>
    </row>
    <row r="22" spans="1:20" s="141" customFormat="1" ht="39.65" customHeight="1">
      <c r="A22" s="811"/>
      <c r="B22" s="730" t="s">
        <v>1838</v>
      </c>
      <c r="C22" s="515" t="s">
        <v>1839</v>
      </c>
      <c r="D22" s="819"/>
      <c r="E22" s="819"/>
      <c r="F22" s="90" t="s">
        <v>41</v>
      </c>
      <c r="G22" s="827" t="s">
        <v>42</v>
      </c>
      <c r="H22" s="828">
        <v>50</v>
      </c>
      <c r="I22" s="829">
        <v>0.8</v>
      </c>
      <c r="J22" s="830" t="s">
        <v>43</v>
      </c>
      <c r="K22" s="831" t="s">
        <v>1840</v>
      </c>
      <c r="L22" s="832" t="s">
        <v>1841</v>
      </c>
      <c r="M22" s="831" t="s">
        <v>563</v>
      </c>
      <c r="N22" s="833" t="s">
        <v>40</v>
      </c>
      <c r="O22" s="1540" t="s">
        <v>1829</v>
      </c>
      <c r="P22" s="1540"/>
      <c r="Q22" s="1540"/>
      <c r="R22" s="1540"/>
      <c r="S22" s="1540"/>
      <c r="T22" s="730" t="s">
        <v>1842</v>
      </c>
    </row>
    <row r="23" spans="1:20" s="141" customFormat="1" ht="31">
      <c r="A23" s="811" t="s">
        <v>58</v>
      </c>
      <c r="B23" s="730" t="s">
        <v>1843</v>
      </c>
      <c r="C23" s="515" t="s">
        <v>1844</v>
      </c>
      <c r="D23" s="819"/>
      <c r="E23" s="819"/>
      <c r="F23" s="91" t="s">
        <v>41</v>
      </c>
      <c r="G23" s="834" t="s">
        <v>37</v>
      </c>
      <c r="H23" s="835" t="s">
        <v>37</v>
      </c>
      <c r="I23" s="835" t="s">
        <v>37</v>
      </c>
      <c r="J23" s="419" t="s">
        <v>37</v>
      </c>
      <c r="K23" s="419" t="s">
        <v>37</v>
      </c>
      <c r="L23" s="419" t="s">
        <v>37</v>
      </c>
      <c r="M23" s="419" t="s">
        <v>37</v>
      </c>
      <c r="N23" s="419" t="s">
        <v>37</v>
      </c>
      <c r="O23" s="1540" t="s">
        <v>37</v>
      </c>
      <c r="P23" s="1540"/>
      <c r="Q23" s="1540"/>
      <c r="R23" s="1540"/>
      <c r="S23" s="1540"/>
      <c r="T23" s="730" t="s">
        <v>1845</v>
      </c>
    </row>
    <row r="24" spans="1:20" s="430" customFormat="1" ht="14">
      <c r="F24" s="918"/>
    </row>
    <row r="25" spans="1:20" s="141" customFormat="1" ht="25">
      <c r="A25" s="373"/>
      <c r="B25" s="1541" t="s">
        <v>1846</v>
      </c>
      <c r="C25" s="1541"/>
      <c r="D25" s="1542"/>
      <c r="E25" s="1542"/>
      <c r="F25" s="1541"/>
      <c r="G25" s="1541"/>
      <c r="H25" s="1541"/>
      <c r="I25" s="1541"/>
      <c r="J25" s="1541"/>
      <c r="K25" s="1541"/>
      <c r="L25" s="1541"/>
      <c r="M25" s="1541"/>
      <c r="N25" s="1541"/>
      <c r="O25" s="1541"/>
      <c r="P25" s="1541"/>
      <c r="Q25" s="1541"/>
      <c r="R25" s="1541"/>
      <c r="S25" s="1541"/>
      <c r="T25" s="1541"/>
    </row>
    <row r="26" spans="1:20" s="141" customFormat="1" ht="34.5" customHeight="1">
      <c r="A26" s="811" t="s">
        <v>64</v>
      </c>
      <c r="B26" s="817" t="s">
        <v>1847</v>
      </c>
      <c r="C26" s="818" t="s">
        <v>1848</v>
      </c>
      <c r="D26" s="836" t="s">
        <v>1849</v>
      </c>
      <c r="E26" s="819"/>
      <c r="F26" s="92" t="s">
        <v>41</v>
      </c>
      <c r="G26" s="837">
        <v>44742</v>
      </c>
      <c r="H26" s="838">
        <f>10.5*60</f>
        <v>630</v>
      </c>
      <c r="I26" s="839">
        <f>H26/60</f>
        <v>10.5</v>
      </c>
      <c r="J26" s="837" t="s">
        <v>176</v>
      </c>
      <c r="K26" s="840"/>
      <c r="L26" s="840"/>
      <c r="M26" s="840"/>
      <c r="N26" s="840"/>
      <c r="O26" s="841"/>
      <c r="P26" s="841"/>
      <c r="Q26" s="841"/>
      <c r="R26" s="841"/>
      <c r="S26" s="841"/>
      <c r="T26" s="842" t="s">
        <v>1850</v>
      </c>
    </row>
    <row r="27" spans="1:20" s="851" customFormat="1">
      <c r="A27" s="811"/>
      <c r="B27" s="843"/>
      <c r="C27" s="843"/>
      <c r="D27" s="844"/>
      <c r="E27" s="845"/>
      <c r="F27" s="93"/>
      <c r="G27" s="846"/>
      <c r="H27" s="847"/>
      <c r="I27" s="848"/>
      <c r="J27" s="846"/>
      <c r="K27" s="805"/>
      <c r="L27" s="805"/>
      <c r="M27" s="849"/>
      <c r="N27" s="850"/>
      <c r="O27" s="805"/>
      <c r="P27" s="805"/>
      <c r="Q27" s="805"/>
      <c r="R27" s="805"/>
      <c r="S27" s="805"/>
      <c r="T27" s="843"/>
    </row>
    <row r="28" spans="1:20" s="141" customFormat="1" ht="25">
      <c r="A28" s="373"/>
      <c r="B28" s="1509" t="s">
        <v>1851</v>
      </c>
      <c r="C28" s="1509"/>
      <c r="D28" s="1509"/>
      <c r="E28" s="1509"/>
      <c r="F28" s="1509"/>
      <c r="G28" s="1509"/>
      <c r="H28" s="1509"/>
      <c r="I28" s="1509"/>
      <c r="J28" s="1509"/>
      <c r="K28" s="1509"/>
      <c r="L28" s="1509"/>
      <c r="M28" s="1509"/>
      <c r="N28" s="1509"/>
      <c r="O28" s="1509"/>
      <c r="P28" s="1509"/>
      <c r="Q28" s="1509"/>
      <c r="R28" s="1509"/>
      <c r="S28" s="1509"/>
      <c r="T28" s="1509"/>
    </row>
    <row r="29" spans="1:20" s="141" customFormat="1" ht="46.5">
      <c r="A29" s="811" t="s">
        <v>58</v>
      </c>
      <c r="B29" s="852" t="s">
        <v>579</v>
      </c>
      <c r="C29" s="719" t="s">
        <v>853</v>
      </c>
      <c r="D29" s="836" t="s">
        <v>1852</v>
      </c>
      <c r="E29" s="836" t="s">
        <v>1852</v>
      </c>
      <c r="F29" s="1543" t="s">
        <v>1853</v>
      </c>
      <c r="G29" s="1543"/>
      <c r="H29" s="1543"/>
      <c r="I29" s="1543"/>
      <c r="J29" s="1543"/>
      <c r="K29" s="1543"/>
      <c r="L29" s="1543"/>
      <c r="M29" s="1543"/>
      <c r="N29" s="1543"/>
      <c r="O29" s="1543"/>
      <c r="P29" s="1543"/>
      <c r="Q29" s="1543"/>
      <c r="R29" s="1543"/>
      <c r="S29" s="1543"/>
      <c r="T29" s="853"/>
    </row>
    <row r="30" spans="1:20" s="141" customFormat="1">
      <c r="A30" s="373"/>
      <c r="B30" s="354"/>
      <c r="C30" s="354"/>
      <c r="D30" s="854"/>
      <c r="E30" s="854"/>
      <c r="F30" s="69"/>
      <c r="G30" s="548"/>
      <c r="H30" s="855"/>
      <c r="I30" s="856"/>
      <c r="J30" s="548"/>
      <c r="K30" s="353"/>
      <c r="L30" s="353"/>
      <c r="M30" s="857"/>
      <c r="N30" s="858"/>
      <c r="O30" s="353"/>
      <c r="P30" s="353"/>
      <c r="Q30" s="353"/>
      <c r="R30" s="353"/>
      <c r="S30" s="353"/>
      <c r="T30" s="353"/>
    </row>
    <row r="31" spans="1:20" s="141" customFormat="1" ht="25">
      <c r="A31" s="1544" t="s">
        <v>1854</v>
      </c>
      <c r="B31" s="1544"/>
      <c r="C31" s="1544"/>
      <c r="D31" s="1544"/>
      <c r="E31" s="1544"/>
      <c r="F31" s="1544"/>
      <c r="G31" s="1544"/>
      <c r="H31" s="1544"/>
      <c r="I31" s="1544"/>
      <c r="J31" s="1544"/>
      <c r="K31" s="1544"/>
      <c r="L31" s="1544"/>
      <c r="M31" s="1544"/>
      <c r="N31" s="1544"/>
      <c r="O31" s="1544"/>
      <c r="P31" s="1544"/>
      <c r="Q31" s="1544"/>
      <c r="R31" s="1544"/>
      <c r="S31" s="1544"/>
      <c r="T31" s="1544"/>
    </row>
    <row r="32" spans="1:20" s="141" customFormat="1" ht="31">
      <c r="A32" s="859"/>
      <c r="B32" s="710"/>
      <c r="C32" s="710" t="s">
        <v>7</v>
      </c>
      <c r="D32" s="1545" t="s">
        <v>1811</v>
      </c>
      <c r="E32" s="1546"/>
      <c r="F32" s="710" t="s">
        <v>16</v>
      </c>
      <c r="G32" s="710" t="s">
        <v>17</v>
      </c>
      <c r="H32" s="710" t="s">
        <v>18</v>
      </c>
      <c r="I32" s="710" t="s">
        <v>19</v>
      </c>
      <c r="J32" s="710" t="s">
        <v>20</v>
      </c>
      <c r="K32" s="710" t="s">
        <v>21</v>
      </c>
      <c r="L32" s="710" t="s">
        <v>22</v>
      </c>
      <c r="M32" s="710" t="s">
        <v>1855</v>
      </c>
      <c r="N32" s="710" t="s">
        <v>24</v>
      </c>
      <c r="O32" s="710" t="s">
        <v>25</v>
      </c>
      <c r="P32" s="710" t="s">
        <v>26</v>
      </c>
      <c r="Q32" s="710" t="s">
        <v>27</v>
      </c>
      <c r="R32" s="710" t="s">
        <v>1856</v>
      </c>
      <c r="S32" s="710" t="s">
        <v>29</v>
      </c>
      <c r="T32" s="710" t="s">
        <v>1816</v>
      </c>
    </row>
    <row r="33" spans="1:38" s="124" customFormat="1" ht="31">
      <c r="A33" s="860"/>
      <c r="B33" s="803"/>
      <c r="C33" s="803"/>
      <c r="D33" s="804" t="s">
        <v>1817</v>
      </c>
      <c r="E33" s="804" t="s">
        <v>1818</v>
      </c>
      <c r="F33" s="917"/>
      <c r="G33" s="803"/>
      <c r="H33" s="803"/>
      <c r="I33" s="803"/>
      <c r="J33" s="803"/>
      <c r="K33" s="803"/>
      <c r="L33" s="803"/>
      <c r="M33" s="803"/>
      <c r="N33" s="803"/>
      <c r="O33" s="803"/>
      <c r="P33" s="803"/>
      <c r="Q33" s="803"/>
      <c r="R33" s="803"/>
      <c r="S33" s="803"/>
      <c r="T33" s="803"/>
    </row>
    <row r="34" spans="1:38" s="862" customFormat="1" ht="25">
      <c r="A34" s="861"/>
      <c r="B34" s="1509" t="s">
        <v>1857</v>
      </c>
      <c r="C34" s="1509"/>
      <c r="D34" s="1510"/>
      <c r="E34" s="1510"/>
      <c r="F34" s="1510"/>
      <c r="G34" s="1510"/>
      <c r="H34" s="1510"/>
      <c r="I34" s="1510"/>
      <c r="J34" s="1510"/>
      <c r="K34" s="1510"/>
      <c r="L34" s="1510"/>
      <c r="M34" s="1510"/>
      <c r="N34" s="1510"/>
      <c r="O34" s="1510"/>
      <c r="P34" s="1510"/>
      <c r="Q34" s="1510"/>
      <c r="R34" s="1510"/>
      <c r="S34" s="1510"/>
      <c r="T34" s="1510"/>
    </row>
    <row r="35" spans="1:38" s="862" customFormat="1" ht="20">
      <c r="A35" s="861"/>
      <c r="B35" s="1514" t="s">
        <v>1858</v>
      </c>
      <c r="C35" s="1515"/>
      <c r="D35" s="1515"/>
      <c r="E35" s="1515"/>
      <c r="F35" s="1515"/>
      <c r="G35" s="1515"/>
      <c r="H35" s="1515"/>
      <c r="I35" s="1515"/>
      <c r="J35" s="1515"/>
      <c r="K35" s="1515"/>
      <c r="L35" s="1515"/>
      <c r="M35" s="1515"/>
      <c r="N35" s="1515"/>
      <c r="O35" s="1515"/>
      <c r="P35" s="1515"/>
      <c r="Q35" s="1515"/>
      <c r="R35" s="1515"/>
      <c r="S35" s="1515"/>
      <c r="T35" s="1515"/>
    </row>
    <row r="36" spans="1:38" s="875" customFormat="1" ht="62" outlineLevel="1">
      <c r="A36" s="859" t="s">
        <v>37</v>
      </c>
      <c r="B36" s="863"/>
      <c r="C36" s="864" t="s">
        <v>1859</v>
      </c>
      <c r="D36" s="865"/>
      <c r="E36" s="866"/>
      <c r="F36" s="70"/>
      <c r="G36" s="867"/>
      <c r="H36" s="868"/>
      <c r="I36" s="869"/>
      <c r="J36" s="870"/>
      <c r="K36" s="871"/>
      <c r="L36" s="870"/>
      <c r="M36" s="872"/>
      <c r="N36" s="873"/>
      <c r="O36" s="1535"/>
      <c r="P36" s="1535"/>
      <c r="Q36" s="1535"/>
      <c r="R36" s="1535"/>
      <c r="S36" s="1535"/>
      <c r="T36" s="874"/>
      <c r="U36" s="141"/>
      <c r="V36" s="141"/>
      <c r="W36" s="141"/>
      <c r="X36" s="141"/>
      <c r="Y36" s="141"/>
      <c r="Z36" s="141"/>
      <c r="AA36" s="141"/>
      <c r="AB36" s="141"/>
      <c r="AC36" s="141"/>
      <c r="AD36" s="141"/>
      <c r="AE36" s="141"/>
      <c r="AF36" s="141"/>
      <c r="AG36" s="141"/>
      <c r="AH36" s="141"/>
      <c r="AI36" s="141"/>
      <c r="AJ36" s="141"/>
      <c r="AK36" s="141"/>
      <c r="AL36" s="141"/>
    </row>
    <row r="37" spans="1:38" s="875" customFormat="1" outlineLevel="1">
      <c r="A37" s="859"/>
      <c r="B37" s="863"/>
      <c r="C37" s="863"/>
      <c r="D37" s="865"/>
      <c r="E37" s="865"/>
      <c r="F37" s="71"/>
      <c r="G37" s="867"/>
      <c r="H37" s="868"/>
      <c r="I37" s="869"/>
      <c r="J37" s="867"/>
      <c r="K37" s="870"/>
      <c r="L37" s="870"/>
      <c r="M37" s="872"/>
      <c r="N37" s="873"/>
      <c r="O37" s="870"/>
      <c r="P37" s="870"/>
      <c r="Q37" s="870"/>
      <c r="R37" s="870"/>
      <c r="S37" s="870"/>
      <c r="T37" s="870"/>
      <c r="U37" s="141"/>
      <c r="V37" s="141"/>
      <c r="W37" s="141"/>
      <c r="X37" s="141"/>
      <c r="Y37" s="141"/>
      <c r="Z37" s="141"/>
      <c r="AA37" s="141"/>
      <c r="AB37" s="141"/>
      <c r="AC37" s="141"/>
      <c r="AD37" s="141"/>
      <c r="AE37" s="141"/>
      <c r="AF37" s="141"/>
      <c r="AG37" s="141"/>
      <c r="AH37" s="141"/>
      <c r="AI37" s="141"/>
      <c r="AJ37" s="141"/>
      <c r="AK37" s="141"/>
      <c r="AL37" s="141"/>
    </row>
    <row r="38" spans="1:38" s="141" customFormat="1" ht="20">
      <c r="A38" s="859"/>
      <c r="B38" s="1514" t="s">
        <v>1860</v>
      </c>
      <c r="C38" s="1515"/>
      <c r="D38" s="1515"/>
      <c r="E38" s="1515"/>
      <c r="F38" s="1515"/>
      <c r="G38" s="1515"/>
      <c r="H38" s="1515"/>
      <c r="I38" s="1515"/>
      <c r="J38" s="1515"/>
      <c r="K38" s="1515"/>
      <c r="L38" s="1515"/>
      <c r="M38" s="1515"/>
      <c r="N38" s="1515"/>
      <c r="O38" s="1515"/>
      <c r="P38" s="1515"/>
      <c r="Q38" s="1515"/>
      <c r="R38" s="1515"/>
      <c r="S38" s="1515"/>
      <c r="T38" s="1515"/>
    </row>
    <row r="39" spans="1:38" s="875" customFormat="1" ht="31" outlineLevel="1">
      <c r="A39" s="859" t="s">
        <v>37</v>
      </c>
      <c r="B39" s="867"/>
      <c r="C39" s="864" t="s">
        <v>1861</v>
      </c>
      <c r="D39" s="865"/>
      <c r="E39" s="865"/>
      <c r="F39" s="94"/>
      <c r="G39" s="867"/>
      <c r="H39" s="868"/>
      <c r="I39" s="869"/>
      <c r="J39" s="870"/>
      <c r="K39" s="871"/>
      <c r="L39" s="876"/>
      <c r="M39" s="871"/>
      <c r="N39" s="876"/>
      <c r="O39" s="1535"/>
      <c r="P39" s="1535"/>
      <c r="Q39" s="1535"/>
      <c r="R39" s="1535"/>
      <c r="S39" s="1535"/>
      <c r="T39" s="877"/>
      <c r="U39" s="141"/>
      <c r="V39" s="141"/>
      <c r="W39" s="141"/>
      <c r="X39" s="141"/>
      <c r="Y39" s="141"/>
      <c r="Z39" s="141"/>
      <c r="AA39" s="141"/>
      <c r="AB39" s="141"/>
      <c r="AC39" s="141"/>
      <c r="AD39" s="141"/>
      <c r="AE39" s="141"/>
      <c r="AF39" s="141"/>
      <c r="AG39" s="141"/>
      <c r="AH39" s="141"/>
      <c r="AI39" s="141"/>
      <c r="AJ39" s="141"/>
      <c r="AK39" s="141"/>
      <c r="AL39" s="141"/>
    </row>
    <row r="40" spans="1:38" s="875" customFormat="1" outlineLevel="1">
      <c r="A40" s="859"/>
      <c r="B40" s="863"/>
      <c r="C40" s="878"/>
      <c r="D40" s="1507"/>
      <c r="E40" s="1507"/>
      <c r="F40" s="72"/>
      <c r="G40" s="879"/>
      <c r="H40" s="880"/>
      <c r="I40" s="881"/>
      <c r="J40" s="882"/>
      <c r="K40" s="883"/>
      <c r="L40" s="884"/>
      <c r="M40" s="885"/>
      <c r="N40" s="884"/>
      <c r="O40" s="1508"/>
      <c r="P40" s="1508"/>
      <c r="Q40" s="1508"/>
      <c r="R40" s="1508"/>
      <c r="S40" s="1508"/>
      <c r="T40" s="878"/>
      <c r="U40" s="141"/>
      <c r="V40" s="141"/>
      <c r="W40" s="141"/>
      <c r="X40" s="141"/>
      <c r="Y40" s="141"/>
      <c r="Z40" s="141"/>
      <c r="AA40" s="141"/>
      <c r="AB40" s="141"/>
      <c r="AC40" s="141"/>
      <c r="AD40" s="141"/>
      <c r="AE40" s="141"/>
      <c r="AF40" s="141"/>
      <c r="AG40" s="141"/>
      <c r="AH40" s="141"/>
      <c r="AI40" s="141"/>
      <c r="AJ40" s="141"/>
      <c r="AK40" s="141"/>
      <c r="AL40" s="141"/>
    </row>
    <row r="41" spans="1:38" s="862" customFormat="1" ht="25">
      <c r="A41" s="861"/>
      <c r="B41" s="1509" t="s">
        <v>1862</v>
      </c>
      <c r="C41" s="1509"/>
      <c r="D41" s="1510"/>
      <c r="E41" s="1510"/>
      <c r="F41" s="1510"/>
      <c r="G41" s="1510"/>
      <c r="H41" s="1510"/>
      <c r="I41" s="1510"/>
      <c r="J41" s="1510"/>
      <c r="K41" s="1510"/>
      <c r="L41" s="1510"/>
      <c r="M41" s="1510"/>
      <c r="N41" s="1510"/>
      <c r="O41" s="1510"/>
      <c r="P41" s="1510"/>
      <c r="Q41" s="1510"/>
      <c r="R41" s="1510"/>
      <c r="S41" s="1510"/>
      <c r="T41" s="1510"/>
    </row>
    <row r="42" spans="1:38" s="862" customFormat="1" ht="20">
      <c r="A42" s="861"/>
      <c r="B42" s="1514" t="s">
        <v>1863</v>
      </c>
      <c r="C42" s="1515"/>
      <c r="D42" s="1515"/>
      <c r="E42" s="1515"/>
      <c r="F42" s="1515"/>
      <c r="G42" s="1515"/>
      <c r="H42" s="1515"/>
      <c r="I42" s="1515"/>
      <c r="J42" s="1515"/>
      <c r="K42" s="1515"/>
      <c r="L42" s="1515"/>
      <c r="M42" s="1515"/>
      <c r="N42" s="1515"/>
      <c r="O42" s="1515"/>
      <c r="P42" s="1515"/>
      <c r="Q42" s="1515"/>
      <c r="R42" s="1515"/>
      <c r="S42" s="1515"/>
      <c r="T42" s="1515"/>
    </row>
    <row r="43" spans="1:38" s="862" customFormat="1" ht="31" outlineLevel="1">
      <c r="A43" s="859" t="s">
        <v>58</v>
      </c>
      <c r="B43" s="863"/>
      <c r="C43" s="878" t="s">
        <v>1864</v>
      </c>
      <c r="D43" s="200"/>
      <c r="E43" s="886" t="s">
        <v>1865</v>
      </c>
      <c r="F43" s="95" t="s">
        <v>41</v>
      </c>
      <c r="G43" s="1309">
        <v>44841</v>
      </c>
      <c r="H43" s="880">
        <v>60</v>
      </c>
      <c r="I43" s="887">
        <f>H43/60</f>
        <v>1</v>
      </c>
      <c r="J43" s="882" t="s">
        <v>43</v>
      </c>
      <c r="K43" s="882" t="s">
        <v>37</v>
      </c>
      <c r="L43" s="882" t="s">
        <v>37</v>
      </c>
      <c r="M43" s="883" t="s">
        <v>1866</v>
      </c>
      <c r="N43" s="884" t="s">
        <v>37</v>
      </c>
      <c r="O43" s="1508" t="s">
        <v>37</v>
      </c>
      <c r="P43" s="1508"/>
      <c r="Q43" s="1508"/>
      <c r="R43" s="1508"/>
      <c r="S43" s="1508"/>
      <c r="T43" s="888" t="s">
        <v>1867</v>
      </c>
    </row>
    <row r="44" spans="1:38" s="862" customFormat="1" ht="20">
      <c r="A44" s="859" t="s">
        <v>37</v>
      </c>
      <c r="B44" s="889"/>
      <c r="C44" s="890" t="s">
        <v>1868</v>
      </c>
      <c r="D44" s="891"/>
      <c r="E44" s="891"/>
      <c r="F44" s="920"/>
      <c r="G44" s="891"/>
      <c r="H44" s="891"/>
      <c r="I44" s="891"/>
      <c r="J44" s="891"/>
      <c r="K44" s="891"/>
      <c r="L44" s="891"/>
      <c r="M44" s="891"/>
      <c r="N44" s="891"/>
      <c r="O44" s="891"/>
      <c r="P44" s="891"/>
      <c r="Q44" s="891"/>
      <c r="R44" s="891"/>
      <c r="S44" s="891"/>
      <c r="T44" s="891"/>
    </row>
    <row r="45" spans="1:38" s="862" customFormat="1" ht="25">
      <c r="A45" s="861"/>
      <c r="B45" s="1509" t="s">
        <v>1869</v>
      </c>
      <c r="C45" s="1509"/>
      <c r="D45" s="1510"/>
      <c r="E45" s="1510"/>
      <c r="F45" s="1510"/>
      <c r="G45" s="1510"/>
      <c r="H45" s="1510"/>
      <c r="I45" s="1510"/>
      <c r="J45" s="1510"/>
      <c r="K45" s="1510"/>
      <c r="L45" s="1510"/>
      <c r="M45" s="1510"/>
      <c r="N45" s="1510"/>
      <c r="O45" s="1510"/>
      <c r="P45" s="1510"/>
      <c r="Q45" s="1510"/>
      <c r="R45" s="1510"/>
      <c r="S45" s="1510"/>
      <c r="T45" s="1510"/>
    </row>
    <row r="46" spans="1:38" s="862" customFormat="1" ht="46.5">
      <c r="A46" s="859" t="s">
        <v>58</v>
      </c>
      <c r="B46" s="1310"/>
      <c r="C46" s="1311" t="s">
        <v>2455</v>
      </c>
      <c r="D46" s="1306" t="s">
        <v>2456</v>
      </c>
      <c r="E46" s="1306" t="s">
        <v>2456</v>
      </c>
      <c r="F46" s="95" t="s">
        <v>41</v>
      </c>
      <c r="G46" s="879">
        <v>44742</v>
      </c>
      <c r="H46" s="880">
        <v>510</v>
      </c>
      <c r="I46" s="887">
        <f>H46/60</f>
        <v>8.5</v>
      </c>
      <c r="J46" s="887" t="s">
        <v>2457</v>
      </c>
      <c r="K46" s="1301" t="s">
        <v>579</v>
      </c>
      <c r="L46" s="1301" t="s">
        <v>579</v>
      </c>
      <c r="M46" s="1312" t="s">
        <v>2458</v>
      </c>
      <c r="N46" s="1301" t="s">
        <v>40</v>
      </c>
      <c r="O46" s="1301" t="s">
        <v>37</v>
      </c>
      <c r="P46" s="1301" t="s">
        <v>37</v>
      </c>
      <c r="Q46" s="1301" t="s">
        <v>37</v>
      </c>
      <c r="R46" s="1301" t="s">
        <v>37</v>
      </c>
      <c r="S46" s="1301" t="s">
        <v>37</v>
      </c>
      <c r="T46" s="1313" t="s">
        <v>2459</v>
      </c>
    </row>
    <row r="47" spans="1:38" s="141" customFormat="1">
      <c r="A47" s="548"/>
      <c r="B47" s="548"/>
      <c r="C47" s="548"/>
      <c r="D47" s="548"/>
      <c r="E47" s="548"/>
      <c r="F47" s="921"/>
      <c r="G47" s="548"/>
      <c r="H47" s="548"/>
      <c r="I47" s="548"/>
      <c r="J47" s="548"/>
      <c r="K47" s="548"/>
      <c r="L47" s="548"/>
      <c r="M47" s="548"/>
      <c r="T47" s="892"/>
    </row>
    <row r="48" spans="1:38" s="141" customFormat="1">
      <c r="A48" s="1511" t="s">
        <v>1870</v>
      </c>
      <c r="B48" s="1512"/>
      <c r="C48" s="1512"/>
      <c r="D48" s="1513"/>
      <c r="F48" s="922"/>
      <c r="G48" s="893"/>
      <c r="H48" s="893"/>
      <c r="I48" s="893"/>
      <c r="J48" s="893"/>
      <c r="K48" s="893"/>
      <c r="L48" s="893"/>
      <c r="T48" s="354"/>
    </row>
    <row r="49" spans="1:20" s="141" customFormat="1" ht="53.25" customHeight="1">
      <c r="A49" s="1516" t="s">
        <v>1871</v>
      </c>
      <c r="B49" s="1517"/>
      <c r="C49" s="1517"/>
      <c r="D49" s="1518"/>
      <c r="F49" s="923"/>
      <c r="G49" s="894"/>
      <c r="H49" s="894"/>
      <c r="I49" s="894"/>
      <c r="J49" s="894"/>
      <c r="K49" s="894"/>
      <c r="L49" s="894"/>
      <c r="T49" s="354"/>
    </row>
    <row r="50" spans="1:20" s="141" customFormat="1" ht="98" customHeight="1">
      <c r="A50" s="1536" t="s">
        <v>1872</v>
      </c>
      <c r="B50" s="1533"/>
      <c r="C50" s="1533"/>
      <c r="D50" s="1534"/>
      <c r="F50" s="923"/>
      <c r="G50" s="894"/>
      <c r="H50" s="894"/>
      <c r="I50" s="894"/>
      <c r="J50" s="894"/>
      <c r="K50" s="894"/>
      <c r="L50" s="894"/>
      <c r="T50" s="354"/>
    </row>
    <row r="51" spans="1:20" s="141" customFormat="1">
      <c r="A51" s="894"/>
      <c r="B51" s="894"/>
      <c r="C51" s="894"/>
      <c r="D51" s="894"/>
      <c r="E51" s="354"/>
      <c r="F51" s="923"/>
      <c r="G51" s="894"/>
      <c r="H51" s="894"/>
      <c r="I51" s="894"/>
      <c r="J51" s="894"/>
      <c r="K51" s="894"/>
      <c r="L51" s="894"/>
      <c r="T51" s="354"/>
    </row>
    <row r="52" spans="1:20" s="141" customFormat="1">
      <c r="A52" s="1537" t="s">
        <v>1873</v>
      </c>
      <c r="B52" s="1538"/>
      <c r="C52" s="1538"/>
      <c r="D52" s="1539"/>
      <c r="F52" s="924"/>
      <c r="G52" s="895"/>
      <c r="H52" s="895"/>
      <c r="I52" s="895"/>
      <c r="J52" s="895"/>
      <c r="K52" s="895"/>
      <c r="L52" s="895"/>
      <c r="T52" s="354"/>
    </row>
    <row r="53" spans="1:20" s="141" customFormat="1" ht="66.75" customHeight="1">
      <c r="A53" s="1532" t="s">
        <v>1874</v>
      </c>
      <c r="B53" s="1533"/>
      <c r="C53" s="1533"/>
      <c r="D53" s="1534"/>
      <c r="F53" s="923"/>
      <c r="G53" s="894"/>
      <c r="H53" s="894"/>
      <c r="I53" s="894"/>
      <c r="J53" s="894"/>
      <c r="K53" s="894"/>
      <c r="L53" s="894"/>
      <c r="T53" s="354"/>
    </row>
    <row r="54" spans="1:20" s="141" customFormat="1" ht="11.75" customHeight="1">
      <c r="A54" s="1525"/>
      <c r="B54" s="1526"/>
      <c r="C54" s="1526"/>
      <c r="D54" s="1526"/>
      <c r="E54" s="354"/>
      <c r="F54" s="925"/>
      <c r="G54" s="354"/>
      <c r="H54" s="354"/>
      <c r="I54" s="354"/>
      <c r="J54" s="354"/>
      <c r="K54" s="354"/>
      <c r="L54" s="354"/>
      <c r="T54" s="354"/>
    </row>
    <row r="55" spans="1:20" s="141" customFormat="1" ht="16" thickBot="1">
      <c r="E55" s="896"/>
      <c r="F55" s="926"/>
      <c r="G55" s="354"/>
      <c r="H55" s="897"/>
      <c r="I55" s="897"/>
      <c r="J55" s="897"/>
      <c r="K55" s="897"/>
      <c r="L55" s="897"/>
      <c r="M55" s="897"/>
      <c r="N55" s="897"/>
      <c r="O55" s="897"/>
      <c r="P55" s="897"/>
      <c r="Q55" s="897"/>
      <c r="R55" s="897"/>
      <c r="T55" s="354"/>
    </row>
    <row r="56" spans="1:20" s="141" customFormat="1" ht="16" thickBot="1">
      <c r="A56" s="1527" t="s">
        <v>1875</v>
      </c>
      <c r="B56" s="1528"/>
      <c r="C56" s="1528"/>
      <c r="D56" s="1529"/>
      <c r="E56" s="896"/>
      <c r="F56" s="926"/>
      <c r="G56" s="354"/>
      <c r="H56" s="897"/>
      <c r="I56" s="897"/>
      <c r="J56" s="897"/>
      <c r="K56" s="897"/>
      <c r="L56" s="897"/>
      <c r="M56" s="897"/>
      <c r="N56" s="897"/>
      <c r="O56" s="897"/>
      <c r="P56" s="897"/>
      <c r="Q56" s="897"/>
      <c r="R56" s="897"/>
      <c r="T56" s="354"/>
    </row>
    <row r="57" spans="1:20" s="141" customFormat="1" ht="16" thickBot="1">
      <c r="A57" s="556"/>
      <c r="B57" s="898"/>
      <c r="C57" s="898"/>
      <c r="D57" s="898"/>
      <c r="E57" s="896"/>
      <c r="F57" s="926"/>
      <c r="G57" s="354"/>
      <c r="H57" s="897"/>
      <c r="I57" s="897"/>
      <c r="J57" s="897"/>
      <c r="K57" s="897"/>
      <c r="L57" s="897"/>
      <c r="M57" s="897"/>
      <c r="N57" s="897"/>
      <c r="O57" s="897"/>
      <c r="P57" s="897"/>
      <c r="Q57" s="897"/>
      <c r="R57" s="897"/>
      <c r="T57" s="354"/>
    </row>
    <row r="58" spans="1:20" s="141" customFormat="1">
      <c r="A58" s="573" t="s">
        <v>530</v>
      </c>
      <c r="B58" s="574"/>
      <c r="C58" s="575"/>
      <c r="D58" s="899"/>
      <c r="E58" s="896"/>
      <c r="F58" s="926"/>
      <c r="G58" s="855"/>
      <c r="H58" s="900"/>
      <c r="I58" s="855"/>
      <c r="J58" s="353"/>
      <c r="T58" s="354"/>
    </row>
    <row r="59" spans="1:20" s="141" customFormat="1">
      <c r="A59" s="73" t="s">
        <v>41</v>
      </c>
      <c r="B59" s="1530" t="s">
        <v>531</v>
      </c>
      <c r="C59" s="1530"/>
      <c r="D59" s="1531"/>
      <c r="E59" s="896"/>
      <c r="F59" s="926"/>
      <c r="G59" s="855"/>
      <c r="H59" s="900"/>
      <c r="I59" s="855"/>
      <c r="J59" s="353"/>
      <c r="T59" s="354"/>
    </row>
    <row r="60" spans="1:20" s="141" customFormat="1">
      <c r="A60" s="74" t="s">
        <v>41</v>
      </c>
      <c r="B60" s="1530" t="s">
        <v>532</v>
      </c>
      <c r="C60" s="1530"/>
      <c r="D60" s="1531"/>
      <c r="E60" s="353"/>
      <c r="F60" s="926"/>
      <c r="G60" s="855"/>
      <c r="H60" s="900"/>
      <c r="I60" s="855"/>
      <c r="J60" s="353"/>
      <c r="T60" s="354"/>
    </row>
    <row r="61" spans="1:20" s="141" customFormat="1">
      <c r="A61" s="75" t="s">
        <v>41</v>
      </c>
      <c r="B61" s="1530" t="s">
        <v>533</v>
      </c>
      <c r="C61" s="1530"/>
      <c r="D61" s="1531"/>
      <c r="E61" s="353"/>
      <c r="F61" s="926"/>
      <c r="G61" s="855"/>
      <c r="H61" s="900"/>
      <c r="I61" s="855"/>
      <c r="J61" s="353"/>
      <c r="T61" s="354"/>
    </row>
    <row r="62" spans="1:20" s="141" customFormat="1">
      <c r="A62" s="76" t="s">
        <v>41</v>
      </c>
      <c r="B62" s="1530" t="s">
        <v>534</v>
      </c>
      <c r="C62" s="1530"/>
      <c r="D62" s="1531"/>
      <c r="E62" s="353"/>
      <c r="F62" s="926"/>
      <c r="G62" s="855"/>
      <c r="H62" s="900"/>
      <c r="I62" s="855"/>
      <c r="J62" s="353"/>
      <c r="T62" s="354"/>
    </row>
    <row r="63" spans="1:20" s="141" customFormat="1">
      <c r="A63" s="901"/>
      <c r="B63" s="579"/>
      <c r="C63" s="582"/>
      <c r="D63" s="902"/>
      <c r="F63" s="921"/>
      <c r="T63" s="354"/>
    </row>
    <row r="64" spans="1:20" s="141" customFormat="1" ht="31.5" customHeight="1">
      <c r="A64" s="588" t="s">
        <v>535</v>
      </c>
      <c r="B64" s="1522" t="s">
        <v>1876</v>
      </c>
      <c r="C64" s="1522"/>
      <c r="D64" s="1523"/>
      <c r="F64" s="921"/>
      <c r="T64" s="354"/>
    </row>
    <row r="65" spans="1:20" s="141" customFormat="1" ht="31.5" customHeight="1">
      <c r="A65" s="589" t="s">
        <v>539</v>
      </c>
      <c r="B65" s="1522" t="s">
        <v>540</v>
      </c>
      <c r="C65" s="1522"/>
      <c r="D65" s="1523"/>
      <c r="F65" s="921"/>
      <c r="T65" s="354"/>
    </row>
    <row r="66" spans="1:20" s="141" customFormat="1" ht="31.25" customHeight="1">
      <c r="A66" s="1307" t="s">
        <v>1877</v>
      </c>
      <c r="B66" s="1524" t="s">
        <v>1878</v>
      </c>
      <c r="C66" s="1524"/>
      <c r="D66" s="1523"/>
      <c r="E66" s="353"/>
      <c r="F66" s="926"/>
      <c r="G66" s="855"/>
      <c r="H66" s="855"/>
      <c r="I66" s="900"/>
      <c r="J66" s="353"/>
      <c r="K66" s="353"/>
      <c r="L66" s="353"/>
      <c r="M66" s="353"/>
      <c r="N66" s="353"/>
      <c r="O66" s="353"/>
      <c r="P66" s="353"/>
      <c r="Q66" s="353"/>
      <c r="R66" s="353"/>
      <c r="S66" s="353"/>
      <c r="T66" s="354"/>
    </row>
    <row r="67" spans="1:20" s="141" customFormat="1" ht="31.25" customHeight="1" thickBot="1">
      <c r="A67" s="1308" t="s">
        <v>2460</v>
      </c>
      <c r="B67" s="1519" t="s">
        <v>2461</v>
      </c>
      <c r="C67" s="1519"/>
      <c r="D67" s="1520"/>
      <c r="E67" s="353"/>
      <c r="F67" s="926"/>
      <c r="G67" s="855"/>
      <c r="H67" s="855"/>
      <c r="I67" s="900"/>
      <c r="J67" s="353"/>
      <c r="K67" s="353"/>
      <c r="L67" s="353"/>
      <c r="M67" s="353"/>
      <c r="N67" s="353"/>
      <c r="O67" s="353"/>
      <c r="P67" s="353"/>
      <c r="Q67" s="353"/>
      <c r="R67" s="353"/>
      <c r="S67" s="353"/>
      <c r="T67" s="354"/>
    </row>
    <row r="68" spans="1:20">
      <c r="F68" s="927"/>
      <c r="G68" s="672"/>
    </row>
    <row r="69" spans="1:20">
      <c r="F69" s="927"/>
      <c r="G69" s="672"/>
    </row>
    <row r="70" spans="1:20">
      <c r="F70" s="927"/>
      <c r="G70" s="672"/>
    </row>
    <row r="71" spans="1:20">
      <c r="F71" s="927"/>
      <c r="G71" s="672"/>
    </row>
    <row r="116" spans="1:20" s="916" customFormat="1">
      <c r="A116" s="905"/>
      <c r="B116" s="906"/>
      <c r="C116" s="907"/>
      <c r="D116" s="908"/>
      <c r="E116" s="908"/>
      <c r="F116" s="77"/>
      <c r="G116" s="909"/>
      <c r="H116" s="910"/>
      <c r="I116" s="911"/>
      <c r="J116" s="912"/>
      <c r="K116" s="913"/>
      <c r="L116" s="914"/>
      <c r="M116" s="914"/>
      <c r="N116" s="914"/>
      <c r="O116" s="914"/>
      <c r="P116" s="914"/>
      <c r="Q116" s="914"/>
      <c r="R116" s="913"/>
      <c r="S116" s="913"/>
      <c r="T116" s="915"/>
    </row>
  </sheetData>
  <mergeCells count="51">
    <mergeCell ref="B20:T20"/>
    <mergeCell ref="B1:T1"/>
    <mergeCell ref="A3:G3"/>
    <mergeCell ref="D4:E4"/>
    <mergeCell ref="D5:E5"/>
    <mergeCell ref="B8:E8"/>
    <mergeCell ref="O9:S9"/>
    <mergeCell ref="T9:T14"/>
    <mergeCell ref="O10:S10"/>
    <mergeCell ref="O11:S11"/>
    <mergeCell ref="O12:S12"/>
    <mergeCell ref="O13:S13"/>
    <mergeCell ref="O14:S14"/>
    <mergeCell ref="O15:S15"/>
    <mergeCell ref="B17:E17"/>
    <mergeCell ref="O18:S18"/>
    <mergeCell ref="B38:T38"/>
    <mergeCell ref="O21:S21"/>
    <mergeCell ref="O22:S22"/>
    <mergeCell ref="O23:S23"/>
    <mergeCell ref="B25:T25"/>
    <mergeCell ref="B28:T28"/>
    <mergeCell ref="F29:S29"/>
    <mergeCell ref="A31:T31"/>
    <mergeCell ref="D32:E32"/>
    <mergeCell ref="B34:T34"/>
    <mergeCell ref="B35:T35"/>
    <mergeCell ref="O36:S36"/>
    <mergeCell ref="A49:D49"/>
    <mergeCell ref="B67:D67"/>
    <mergeCell ref="O19:S19"/>
    <mergeCell ref="B64:D64"/>
    <mergeCell ref="B65:D65"/>
    <mergeCell ref="B66:D66"/>
    <mergeCell ref="A54:D54"/>
    <mergeCell ref="A56:D56"/>
    <mergeCell ref="B59:D59"/>
    <mergeCell ref="B60:D60"/>
    <mergeCell ref="B61:D61"/>
    <mergeCell ref="B62:D62"/>
    <mergeCell ref="A53:D53"/>
    <mergeCell ref="O39:S39"/>
    <mergeCell ref="A50:D50"/>
    <mergeCell ref="A52:D52"/>
    <mergeCell ref="D40:E40"/>
    <mergeCell ref="O40:S40"/>
    <mergeCell ref="B41:T41"/>
    <mergeCell ref="B45:T45"/>
    <mergeCell ref="A48:D48"/>
    <mergeCell ref="B42:T42"/>
    <mergeCell ref="O43:S43"/>
  </mergeCells>
  <hyperlinks>
    <hyperlink ref="A56:D56" r:id="rId1" display="Click here for Auditor's Specialist Learning - Frequently Asked Questions." xr:uid="{86EC96E1-67FC-466C-B196-E9C21344D7DB}"/>
    <hyperlink ref="K21" r:id="rId2" xr:uid="{F6A77BA3-C634-4AD6-866F-4DA9D26CDDAD}"/>
    <hyperlink ref="M21" r:id="rId3" xr:uid="{D0681444-5440-4CBA-A56F-18AE3ED5F6A3}"/>
    <hyperlink ref="M43" r:id="rId4" xr:uid="{C764EE57-1847-4B01-B967-8E2802FE8A54}"/>
    <hyperlink ref="K22" r:id="rId5" xr:uid="{DBC17544-C61A-474F-A73A-80B299DF02DD}"/>
    <hyperlink ref="M22" r:id="rId6" xr:uid="{C712042C-3F02-4C5E-902D-612AEE1ACA94}"/>
    <hyperlink ref="K15" r:id="rId7" xr:uid="{F0BC78CE-21DB-405A-A049-549B0753FCF4}"/>
    <hyperlink ref="M15" r:id="rId8" xr:uid="{3720741D-DC8A-44E7-A2D0-3100E373CB0A}"/>
    <hyperlink ref="K9" r:id="rId9" xr:uid="{66862470-6486-450A-BFCB-A9F655F0F30B}"/>
    <hyperlink ref="M9" r:id="rId10" xr:uid="{2C4B342D-E7FB-4E4E-B157-D538CEA564DD}"/>
    <hyperlink ref="K10" r:id="rId11" xr:uid="{D53302F4-240B-4647-B540-678F557C70FB}"/>
    <hyperlink ref="M10" r:id="rId12" xr:uid="{FE0EFCB1-AD35-4A18-9572-A2AA2221A553}"/>
    <hyperlink ref="K11" r:id="rId13" xr:uid="{924B034C-FA36-44A2-A99F-3B343AC4708E}"/>
    <hyperlink ref="M11" r:id="rId14" xr:uid="{3AF7DC29-FFEE-451A-AD40-83C87AAD03A6}"/>
    <hyperlink ref="K13" r:id="rId15" xr:uid="{F22FA71B-3783-4942-BFA5-54B341EAB80B}"/>
    <hyperlink ref="M13" r:id="rId16" xr:uid="{B2D24A44-474D-4E01-AB21-0CBF977BDC4E}"/>
    <hyperlink ref="K14" r:id="rId17" xr:uid="{5DDDCE2A-B4CD-4D96-8E20-93203FECB9E6}"/>
    <hyperlink ref="M14" r:id="rId18" xr:uid="{4C569ED3-DD9A-4E92-8ACA-D1A18B5B1D79}"/>
    <hyperlink ref="M46" r:id="rId19" xr:uid="{DA006469-CD7C-43AD-B406-5A15E94D433B}"/>
    <hyperlink ref="K12" r:id="rId20" xr:uid="{4D83F6DB-036D-4D99-B635-F119DBB29746}"/>
    <hyperlink ref="M12" r:id="rId21" xr:uid="{B72F353A-46D0-4B53-89AC-5E8EBC13BD35}"/>
  </hyperlinks>
  <pageMargins left="0.74803149606299213" right="0.74803149606299213" top="0.98425196850393704" bottom="0.98425196850393704" header="0.51181102362204722" footer="0.51181102362204722"/>
  <pageSetup paperSize="8" scale="46" fitToHeight="0" orientation="landscape" r:id="rId22"/>
  <headerFooter alignWithMargins="0">
    <oddHeader>&amp;F</oddHeader>
    <oddFooter>Page &amp;P&amp;RGAAL Curriculum Chart 2018_5DEC17.xlsx</oddFooter>
  </headerFooter>
  <customProperties>
    <customPr name="EpmWorksheetKeyString_GUID" r:id="rId23"/>
  </customProperties>
  <drawing r:id="rId2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556C3A-5971-4740-BB2F-4E08FF206523}">
  <dimension ref="A1:GD257"/>
  <sheetViews>
    <sheetView zoomScale="70" zoomScaleNormal="70" workbookViewId="0">
      <pane xSplit="3" ySplit="3" topLeftCell="D4" activePane="bottomRight" state="frozen"/>
      <selection pane="topRight" activeCell="C1" sqref="C1"/>
      <selection pane="bottomLeft" activeCell="A3" sqref="A3"/>
      <selection pane="bottomRight" activeCell="D4" sqref="D4"/>
    </sheetView>
  </sheetViews>
  <sheetFormatPr defaultColWidth="9.2109375" defaultRowHeight="20.149999999999999" customHeight="1"/>
  <cols>
    <col min="1" max="1" width="11.28515625" style="955" customWidth="1"/>
    <col min="2" max="2" width="13.35546875" style="955" customWidth="1"/>
    <col min="3" max="3" width="34" style="955" customWidth="1"/>
    <col min="4" max="4" width="12.78515625" style="955" customWidth="1"/>
    <col min="5" max="7" width="12.78515625" style="959" customWidth="1"/>
    <col min="8" max="10" width="13.78515625" style="959" customWidth="1"/>
    <col min="11" max="11" width="9.2109375" style="958" customWidth="1"/>
    <col min="12" max="12" width="10.2109375" style="958" bestFit="1" customWidth="1"/>
    <col min="13" max="13" width="10" style="958" customWidth="1"/>
    <col min="14" max="14" width="11.78515625" style="958" customWidth="1"/>
    <col min="15" max="15" width="19.92578125" style="958" customWidth="1"/>
    <col min="16" max="17" width="10.35546875" style="958" customWidth="1"/>
    <col min="18" max="18" width="12.640625" style="958" bestFit="1" customWidth="1"/>
    <col min="19" max="21" width="11.35546875" style="955" customWidth="1"/>
    <col min="22" max="22" width="31.92578125" style="955" customWidth="1"/>
    <col min="23" max="25" width="11.35546875" style="955" customWidth="1"/>
    <col min="26" max="26" width="61.28515625" style="955" hidden="1" customWidth="1"/>
    <col min="27" max="27" width="56.78515625" style="957" customWidth="1"/>
    <col min="28" max="28" width="48.7109375" style="957" customWidth="1"/>
    <col min="29" max="29" width="63.92578125" style="957" customWidth="1"/>
    <col min="30" max="30" width="0" style="957" hidden="1" customWidth="1"/>
    <col min="31" max="31" width="49" style="955" customWidth="1"/>
    <col min="32" max="32" width="40.2109375" style="956" customWidth="1"/>
    <col min="33" max="33" width="26.2109375" style="956" customWidth="1"/>
    <col min="34" max="186" width="9.2109375" style="956"/>
    <col min="187" max="16384" width="9.2109375" style="955"/>
  </cols>
  <sheetData>
    <row r="1" spans="1:186" s="956" customFormat="1" ht="20.149999999999999" customHeight="1">
      <c r="E1" s="962"/>
      <c r="F1" s="1160" t="s">
        <v>1879</v>
      </c>
      <c r="G1" s="962"/>
      <c r="H1" s="962"/>
      <c r="I1" s="1159" t="s">
        <v>1879</v>
      </c>
      <c r="J1" s="1159" t="s">
        <v>1879</v>
      </c>
      <c r="K1" s="962"/>
      <c r="L1" s="962"/>
      <c r="M1" s="962"/>
      <c r="N1" s="962"/>
      <c r="O1" s="962"/>
      <c r="P1" s="962"/>
      <c r="Q1" s="962"/>
      <c r="R1" s="962"/>
    </row>
    <row r="2" spans="1:186" s="956" customFormat="1" ht="11.15" customHeight="1">
      <c r="E2" s="1558" t="s">
        <v>1880</v>
      </c>
      <c r="F2" s="1558"/>
      <c r="G2" s="1558"/>
      <c r="H2" s="1558"/>
      <c r="I2" s="1360"/>
      <c r="J2" s="1360"/>
      <c r="K2" s="962"/>
      <c r="L2" s="962"/>
      <c r="M2" s="962"/>
      <c r="N2" s="962"/>
      <c r="O2" s="962"/>
      <c r="P2" s="962"/>
      <c r="Q2" s="962"/>
      <c r="R2" s="962"/>
    </row>
    <row r="3" spans="1:186" ht="46.5">
      <c r="B3" s="1012" t="s">
        <v>1881</v>
      </c>
      <c r="C3" s="1012" t="s">
        <v>1882</v>
      </c>
      <c r="D3" s="1012" t="s">
        <v>1883</v>
      </c>
      <c r="E3" s="1031" t="s">
        <v>1884</v>
      </c>
      <c r="F3" s="1031" t="s">
        <v>1885</v>
      </c>
      <c r="G3" s="1031" t="s">
        <v>1886</v>
      </c>
      <c r="H3" s="1031" t="s">
        <v>1887</v>
      </c>
      <c r="I3" s="1031" t="s">
        <v>1888</v>
      </c>
      <c r="J3" s="1031" t="s">
        <v>1889</v>
      </c>
      <c r="K3" s="1031" t="s">
        <v>1890</v>
      </c>
      <c r="L3" s="1031" t="s">
        <v>1891</v>
      </c>
      <c r="M3" s="1031" t="s">
        <v>1892</v>
      </c>
      <c r="N3" s="1031" t="s">
        <v>1893</v>
      </c>
      <c r="O3" s="1031" t="s">
        <v>1894</v>
      </c>
      <c r="P3" s="1031" t="s">
        <v>1895</v>
      </c>
      <c r="Q3" s="1031" t="s">
        <v>19</v>
      </c>
      <c r="R3" s="1031" t="s">
        <v>20</v>
      </c>
      <c r="S3" s="1012" t="s">
        <v>1896</v>
      </c>
      <c r="T3" s="1012" t="s">
        <v>22</v>
      </c>
      <c r="U3" s="1012" t="s">
        <v>1897</v>
      </c>
      <c r="V3" s="1012" t="s">
        <v>25</v>
      </c>
      <c r="W3" s="1012" t="s">
        <v>1898</v>
      </c>
      <c r="X3" s="1012" t="s">
        <v>1899</v>
      </c>
      <c r="Y3" s="1012" t="s">
        <v>29</v>
      </c>
      <c r="Z3" s="1012" t="s">
        <v>1900</v>
      </c>
      <c r="AA3" s="955" t="s">
        <v>1901</v>
      </c>
      <c r="AB3" s="955" t="s">
        <v>1902</v>
      </c>
      <c r="AC3" s="1012" t="s">
        <v>1903</v>
      </c>
      <c r="AD3" s="1012" t="s">
        <v>1904</v>
      </c>
      <c r="AE3" s="956"/>
    </row>
    <row r="4" spans="1:186" ht="22.5" customHeight="1">
      <c r="B4" s="1040" t="s">
        <v>1905</v>
      </c>
      <c r="C4" s="1040"/>
      <c r="D4" s="1038"/>
      <c r="E4" s="1039"/>
      <c r="F4" s="1039"/>
      <c r="G4" s="1039"/>
      <c r="H4" s="1039"/>
      <c r="I4" s="1039"/>
      <c r="J4" s="1039"/>
      <c r="K4" s="1039"/>
      <c r="L4" s="1039"/>
      <c r="M4" s="1039"/>
      <c r="N4" s="1039"/>
      <c r="O4" s="1039"/>
      <c r="P4" s="1039"/>
      <c r="Q4" s="1039">
        <f>Table24[[#This Row],[Minutes]]/60</f>
        <v>0</v>
      </c>
      <c r="R4" s="1039"/>
      <c r="S4" s="1038"/>
      <c r="T4" s="1038"/>
      <c r="U4" s="1038"/>
      <c r="V4" s="1038"/>
      <c r="W4" s="1038"/>
      <c r="X4" s="1038"/>
      <c r="Y4" s="1038"/>
      <c r="Z4" s="1038"/>
      <c r="AA4" s="1038"/>
      <c r="AB4" s="1038"/>
      <c r="AC4" s="1038"/>
      <c r="AD4" s="1038"/>
      <c r="AE4" s="956"/>
    </row>
    <row r="5" spans="1:186" s="956" customFormat="1" ht="46.5">
      <c r="A5" s="1094"/>
      <c r="B5" s="1036" t="s">
        <v>1906</v>
      </c>
      <c r="C5" s="1042" t="s">
        <v>1907</v>
      </c>
      <c r="D5" s="1007" t="s">
        <v>1908</v>
      </c>
      <c r="E5" s="1034" t="s">
        <v>40</v>
      </c>
      <c r="F5" s="1059"/>
      <c r="G5" s="1059"/>
      <c r="H5" s="1059"/>
      <c r="I5" s="1035" t="s">
        <v>1909</v>
      </c>
      <c r="J5" s="1033" t="s">
        <v>1910</v>
      </c>
      <c r="K5" s="96" t="s">
        <v>41</v>
      </c>
      <c r="L5" s="1156" t="s">
        <v>42</v>
      </c>
      <c r="M5" s="1156" t="s">
        <v>42</v>
      </c>
      <c r="N5" s="43" t="s">
        <v>41</v>
      </c>
      <c r="O5" s="1156" t="s">
        <v>42</v>
      </c>
      <c r="P5" s="1031">
        <v>3230</v>
      </c>
      <c r="Q5" s="1030">
        <f>Table24[[#This Row],[Minutes]]/60</f>
        <v>53.833333333333336</v>
      </c>
      <c r="R5" s="1008" t="s">
        <v>578</v>
      </c>
      <c r="S5" s="1158" t="s">
        <v>579</v>
      </c>
      <c r="T5" s="1158" t="s">
        <v>579</v>
      </c>
      <c r="U5" s="1008" t="s">
        <v>40</v>
      </c>
      <c r="V5" s="1156" t="s">
        <v>1906</v>
      </c>
      <c r="W5" s="1008">
        <v>1</v>
      </c>
      <c r="X5" s="1008" t="s">
        <v>1911</v>
      </c>
      <c r="Y5" s="1084">
        <v>1639955</v>
      </c>
      <c r="Z5" s="1007" t="s">
        <v>1912</v>
      </c>
      <c r="AA5" s="1320" t="s">
        <v>1913</v>
      </c>
      <c r="AB5" s="1344"/>
      <c r="AC5" s="1157" t="s">
        <v>1914</v>
      </c>
      <c r="AD5" s="1007"/>
    </row>
    <row r="6" spans="1:186" s="956" customFormat="1" ht="31">
      <c r="A6" s="1094"/>
      <c r="B6" s="1036" t="s">
        <v>65</v>
      </c>
      <c r="C6" s="1036" t="s">
        <v>66</v>
      </c>
      <c r="D6" s="1007" t="s">
        <v>1908</v>
      </c>
      <c r="E6" s="1034" t="s">
        <v>40</v>
      </c>
      <c r="F6" s="1059"/>
      <c r="G6" s="1059"/>
      <c r="H6" s="1059"/>
      <c r="I6" s="1034" t="s">
        <v>40</v>
      </c>
      <c r="J6" s="1031"/>
      <c r="K6" s="97" t="s">
        <v>41</v>
      </c>
      <c r="L6" s="1156" t="s">
        <v>42</v>
      </c>
      <c r="M6" s="1156" t="s">
        <v>42</v>
      </c>
      <c r="N6" s="43" t="s">
        <v>41</v>
      </c>
      <c r="O6" s="1156" t="s">
        <v>42</v>
      </c>
      <c r="P6" s="1008">
        <v>230</v>
      </c>
      <c r="Q6" s="1030">
        <f>Table24[[#This Row],[Minutes]]/60</f>
        <v>3.8333333333333335</v>
      </c>
      <c r="R6" s="1008" t="s">
        <v>43</v>
      </c>
      <c r="S6" s="1169" t="s">
        <v>67</v>
      </c>
      <c r="T6" s="1155" t="s">
        <v>68</v>
      </c>
      <c r="U6" s="1008" t="s">
        <v>40</v>
      </c>
      <c r="V6" s="1007" t="s">
        <v>1915</v>
      </c>
      <c r="W6" s="1029"/>
      <c r="X6" s="1029"/>
      <c r="Y6" s="1029"/>
      <c r="Z6" s="1007" t="s">
        <v>1916</v>
      </c>
      <c r="AA6" s="1320" t="s">
        <v>1917</v>
      </c>
      <c r="AB6" s="1082" t="s">
        <v>1918</v>
      </c>
      <c r="AC6" s="1007"/>
      <c r="AD6" s="1007"/>
    </row>
    <row r="7" spans="1:186" s="956" customFormat="1" ht="31">
      <c r="B7" s="1007" t="s">
        <v>579</v>
      </c>
      <c r="C7" s="1036" t="s">
        <v>1919</v>
      </c>
      <c r="D7" s="1007" t="s">
        <v>1908</v>
      </c>
      <c r="E7" s="1034" t="s">
        <v>40</v>
      </c>
      <c r="F7" s="1059"/>
      <c r="G7" s="1059"/>
      <c r="H7" s="1059"/>
      <c r="I7" s="1035" t="s">
        <v>51</v>
      </c>
      <c r="J7" s="1031"/>
      <c r="K7" s="39" t="s">
        <v>41</v>
      </c>
      <c r="L7" s="982" t="s">
        <v>42</v>
      </c>
      <c r="M7" s="1008" t="s">
        <v>579</v>
      </c>
      <c r="N7" s="1085"/>
      <c r="O7" s="1032"/>
      <c r="P7" s="1031">
        <v>30</v>
      </c>
      <c r="Q7" s="1030">
        <f>Table24[[#This Row],[Minutes]]/60</f>
        <v>0.5</v>
      </c>
      <c r="R7" s="1008" t="s">
        <v>24</v>
      </c>
      <c r="S7" s="1008" t="s">
        <v>579</v>
      </c>
      <c r="T7" s="1008" t="s">
        <v>579</v>
      </c>
      <c r="U7" s="1008" t="s">
        <v>51</v>
      </c>
      <c r="V7" s="1029"/>
      <c r="W7" s="1029"/>
      <c r="X7" s="1029"/>
      <c r="Y7" s="1029"/>
      <c r="Z7" s="1007" t="s">
        <v>1920</v>
      </c>
      <c r="AA7" s="1154" t="s">
        <v>1921</v>
      </c>
      <c r="AB7" s="1153"/>
      <c r="AC7" s="1137" t="s">
        <v>1922</v>
      </c>
      <c r="AD7" s="1007"/>
    </row>
    <row r="8" spans="1:186" s="956" customFormat="1" ht="31">
      <c r="A8" s="1094"/>
      <c r="B8" s="1037" t="s">
        <v>73</v>
      </c>
      <c r="C8" s="1036" t="s">
        <v>74</v>
      </c>
      <c r="D8" s="1007" t="s">
        <v>1908</v>
      </c>
      <c r="E8" s="1034" t="s">
        <v>40</v>
      </c>
      <c r="F8" s="1059"/>
      <c r="G8" s="1059"/>
      <c r="H8" s="1059"/>
      <c r="I8" s="1034" t="s">
        <v>40</v>
      </c>
      <c r="J8" s="1031"/>
      <c r="K8" s="39" t="s">
        <v>41</v>
      </c>
      <c r="L8" s="982" t="s">
        <v>42</v>
      </c>
      <c r="M8" s="1008" t="s">
        <v>579</v>
      </c>
      <c r="N8" s="43" t="s">
        <v>41</v>
      </c>
      <c r="O8" s="1152" t="s">
        <v>42</v>
      </c>
      <c r="P8" s="1142">
        <v>90</v>
      </c>
      <c r="Q8" s="1030">
        <f>Table24[[#This Row],[Minutes]]/60</f>
        <v>1.5</v>
      </c>
      <c r="R8" s="1008" t="s">
        <v>43</v>
      </c>
      <c r="S8" s="1170" t="s">
        <v>75</v>
      </c>
      <c r="T8" s="1148" t="s">
        <v>76</v>
      </c>
      <c r="U8" s="1008" t="s">
        <v>40</v>
      </c>
      <c r="V8" s="1007" t="s">
        <v>1915</v>
      </c>
      <c r="W8" s="1029"/>
      <c r="X8" s="1029"/>
      <c r="Y8" s="1029"/>
      <c r="Z8" s="1007" t="s">
        <v>1923</v>
      </c>
      <c r="AA8" s="1346" t="s">
        <v>1924</v>
      </c>
      <c r="AB8" s="1345"/>
      <c r="AC8" s="1007"/>
      <c r="AD8" s="1007"/>
    </row>
    <row r="9" spans="1:186" s="956" customFormat="1" ht="31">
      <c r="A9" s="1094"/>
      <c r="B9" s="992" t="s">
        <v>53</v>
      </c>
      <c r="C9" s="1036" t="s">
        <v>1925</v>
      </c>
      <c r="D9" s="1007" t="s">
        <v>1908</v>
      </c>
      <c r="E9" s="1034" t="s">
        <v>40</v>
      </c>
      <c r="F9" s="1059"/>
      <c r="G9" s="1059"/>
      <c r="H9" s="1059"/>
      <c r="I9" s="1034" t="s">
        <v>40</v>
      </c>
      <c r="J9" s="1031"/>
      <c r="K9" s="39" t="s">
        <v>41</v>
      </c>
      <c r="L9" s="982" t="s">
        <v>42</v>
      </c>
      <c r="M9" s="1010" t="s">
        <v>579</v>
      </c>
      <c r="N9" s="43" t="s">
        <v>41</v>
      </c>
      <c r="O9" s="1010" t="s">
        <v>42</v>
      </c>
      <c r="P9" s="1031">
        <v>120</v>
      </c>
      <c r="Q9" s="1030">
        <f>Table24[[#This Row],[Minutes]]/60</f>
        <v>2</v>
      </c>
      <c r="R9" s="1008" t="s">
        <v>43</v>
      </c>
      <c r="S9" s="1204" t="s">
        <v>55</v>
      </c>
      <c r="T9" s="1151" t="s">
        <v>56</v>
      </c>
      <c r="U9" s="1008" t="s">
        <v>40</v>
      </c>
      <c r="V9" s="1007" t="s">
        <v>1915</v>
      </c>
      <c r="W9" s="1029"/>
      <c r="X9" s="1029"/>
      <c r="Y9" s="1029"/>
      <c r="Z9" s="1007" t="s">
        <v>1923</v>
      </c>
      <c r="AA9" s="1320" t="s">
        <v>1926</v>
      </c>
      <c r="AB9" s="1344"/>
      <c r="AC9" s="1007" t="s">
        <v>1927</v>
      </c>
      <c r="AD9" s="1007"/>
    </row>
    <row r="10" spans="1:186" s="956" customFormat="1" ht="93">
      <c r="B10" s="1150" t="s">
        <v>38</v>
      </c>
      <c r="C10" s="1149" t="s">
        <v>39</v>
      </c>
      <c r="D10" s="1007" t="s">
        <v>1908</v>
      </c>
      <c r="E10" s="1034" t="s">
        <v>40</v>
      </c>
      <c r="F10" s="1059"/>
      <c r="G10" s="1059"/>
      <c r="H10" s="1059"/>
      <c r="I10" s="1034" t="s">
        <v>40</v>
      </c>
      <c r="J10" s="1031"/>
      <c r="K10" s="39" t="s">
        <v>41</v>
      </c>
      <c r="L10" s="982" t="s">
        <v>42</v>
      </c>
      <c r="M10" s="1010" t="s">
        <v>579</v>
      </c>
      <c r="N10" s="43" t="s">
        <v>41</v>
      </c>
      <c r="O10" s="1010" t="s">
        <v>42</v>
      </c>
      <c r="P10" s="1008">
        <v>75</v>
      </c>
      <c r="Q10" s="1030">
        <f>Table24[[#This Row],[Minutes]]/60</f>
        <v>1.25</v>
      </c>
      <c r="R10" s="1008" t="s">
        <v>43</v>
      </c>
      <c r="S10" s="1167" t="s">
        <v>44</v>
      </c>
      <c r="T10" s="1148" t="s">
        <v>45</v>
      </c>
      <c r="U10" s="1008" t="s">
        <v>40</v>
      </c>
      <c r="V10" s="1007" t="s">
        <v>1915</v>
      </c>
      <c r="W10" s="1029"/>
      <c r="X10" s="1029"/>
      <c r="Y10" s="1029"/>
      <c r="Z10" s="1007" t="s">
        <v>1923</v>
      </c>
      <c r="AA10" s="1326" t="s">
        <v>1928</v>
      </c>
      <c r="AB10" s="1341"/>
      <c r="AC10" s="1147" t="s">
        <v>1929</v>
      </c>
      <c r="AD10" s="1007"/>
    </row>
    <row r="11" spans="1:186" ht="31">
      <c r="B11" s="1146" t="s">
        <v>381</v>
      </c>
      <c r="C11" s="1036" t="s">
        <v>1930</v>
      </c>
      <c r="D11" s="1012" t="s">
        <v>1908</v>
      </c>
      <c r="E11" s="1034" t="s">
        <v>40</v>
      </c>
      <c r="F11" s="1059"/>
      <c r="G11" s="1059"/>
      <c r="H11" s="1059"/>
      <c r="I11" s="1034" t="s">
        <v>40</v>
      </c>
      <c r="J11" s="1033" t="s">
        <v>1931</v>
      </c>
      <c r="K11" s="39" t="s">
        <v>41</v>
      </c>
      <c r="L11" s="982" t="s">
        <v>42</v>
      </c>
      <c r="M11" s="1010" t="s">
        <v>579</v>
      </c>
      <c r="N11" s="43" t="s">
        <v>41</v>
      </c>
      <c r="O11" s="1010" t="s">
        <v>42</v>
      </c>
      <c r="P11" s="1031">
        <v>120</v>
      </c>
      <c r="Q11" s="1030">
        <f>Table24[[#This Row],[Minutes]]/60</f>
        <v>2</v>
      </c>
      <c r="R11" s="1008" t="s">
        <v>43</v>
      </c>
      <c r="S11" s="1342" t="s">
        <v>383</v>
      </c>
      <c r="T11" s="1064" t="s">
        <v>384</v>
      </c>
      <c r="U11" s="1008" t="s">
        <v>40</v>
      </c>
      <c r="V11" s="1007" t="s">
        <v>1915</v>
      </c>
      <c r="W11" s="1029"/>
      <c r="X11" s="1029"/>
      <c r="Y11" s="1029"/>
      <c r="Z11" s="1007" t="s">
        <v>1923</v>
      </c>
      <c r="AA11" s="1321" t="s">
        <v>1932</v>
      </c>
      <c r="AB11" s="1343"/>
      <c r="AC11" s="1007" t="s">
        <v>1933</v>
      </c>
      <c r="AD11" s="1012"/>
      <c r="AE11" s="956"/>
    </row>
    <row r="12" spans="1:186" ht="46.5">
      <c r="A12" s="1094"/>
      <c r="B12" s="1145" t="s">
        <v>373</v>
      </c>
      <c r="C12" s="1145" t="s">
        <v>374</v>
      </c>
      <c r="D12" s="1012" t="s">
        <v>1908</v>
      </c>
      <c r="E12" s="1034" t="s">
        <v>40</v>
      </c>
      <c r="F12" s="1059"/>
      <c r="G12" s="1059"/>
      <c r="H12" s="1059"/>
      <c r="I12" s="1034" t="s">
        <v>40</v>
      </c>
      <c r="J12" s="1033" t="s">
        <v>1934</v>
      </c>
      <c r="K12" s="39" t="s">
        <v>41</v>
      </c>
      <c r="L12" s="982" t="s">
        <v>42</v>
      </c>
      <c r="M12" s="1010" t="s">
        <v>579</v>
      </c>
      <c r="N12" s="43" t="s">
        <v>41</v>
      </c>
      <c r="O12" s="1010" t="s">
        <v>42</v>
      </c>
      <c r="P12" s="1008">
        <v>60</v>
      </c>
      <c r="Q12" s="1030">
        <f>Table24[[#This Row],[Minutes]]/60</f>
        <v>1</v>
      </c>
      <c r="R12" s="1008" t="s">
        <v>43</v>
      </c>
      <c r="S12" s="1342" t="s">
        <v>375</v>
      </c>
      <c r="T12" s="1144" t="s">
        <v>376</v>
      </c>
      <c r="U12" s="1008" t="s">
        <v>40</v>
      </c>
      <c r="V12" s="1007" t="s">
        <v>1915</v>
      </c>
      <c r="W12" s="1029"/>
      <c r="X12" s="1029"/>
      <c r="Y12" s="1029"/>
      <c r="Z12" s="1007" t="s">
        <v>1923</v>
      </c>
      <c r="AA12" s="1326" t="s">
        <v>1935</v>
      </c>
      <c r="AB12" s="1341"/>
      <c r="AC12" s="1092" t="s">
        <v>1936</v>
      </c>
      <c r="AD12" s="1012"/>
      <c r="AE12" s="1062"/>
    </row>
    <row r="13" spans="1:186" s="1128" customFormat="1" ht="73.5" customHeight="1">
      <c r="A13" s="1094" t="s">
        <v>58</v>
      </c>
      <c r="B13" s="1007" t="s">
        <v>1937</v>
      </c>
      <c r="C13" s="1036" t="s">
        <v>1938</v>
      </c>
      <c r="D13" s="1012" t="s">
        <v>579</v>
      </c>
      <c r="E13" s="1059"/>
      <c r="F13" s="1034" t="s">
        <v>40</v>
      </c>
      <c r="G13" s="1059"/>
      <c r="H13" s="1059"/>
      <c r="I13" s="1034" t="s">
        <v>40</v>
      </c>
      <c r="J13" s="1033" t="s">
        <v>1939</v>
      </c>
      <c r="K13" s="39" t="s">
        <v>41</v>
      </c>
      <c r="L13" s="982" t="s">
        <v>42</v>
      </c>
      <c r="M13" s="1010" t="s">
        <v>579</v>
      </c>
      <c r="N13" s="43" t="s">
        <v>41</v>
      </c>
      <c r="O13" s="1010" t="s">
        <v>42</v>
      </c>
      <c r="P13" s="1008">
        <v>45</v>
      </c>
      <c r="Q13" s="1030">
        <f>Table24[[#This Row],[Minutes]]/60</f>
        <v>0.75</v>
      </c>
      <c r="R13" s="1031" t="s">
        <v>43</v>
      </c>
      <c r="S13" s="1340" t="s">
        <v>1940</v>
      </c>
      <c r="T13" s="1143" t="s">
        <v>1941</v>
      </c>
      <c r="U13" s="1008" t="s">
        <v>40</v>
      </c>
      <c r="V13" s="1007" t="s">
        <v>1915</v>
      </c>
      <c r="W13" s="1029"/>
      <c r="X13" s="1029"/>
      <c r="Y13" s="1029"/>
      <c r="Z13" s="1007" t="s">
        <v>1942</v>
      </c>
      <c r="AA13" s="1340" t="s">
        <v>1943</v>
      </c>
      <c r="AB13" s="1326" t="s">
        <v>1944</v>
      </c>
      <c r="AC13" s="1134" t="s">
        <v>1945</v>
      </c>
      <c r="AD13" s="1007"/>
      <c r="AE13" s="1062"/>
      <c r="AF13" s="956"/>
      <c r="AG13" s="956"/>
      <c r="AH13" s="956"/>
      <c r="AI13" s="956"/>
      <c r="AJ13" s="956"/>
      <c r="AK13" s="956"/>
      <c r="AL13" s="956"/>
      <c r="AM13" s="956"/>
      <c r="AN13" s="956"/>
      <c r="AO13" s="956"/>
      <c r="AP13" s="956"/>
      <c r="AQ13" s="956"/>
      <c r="AR13" s="956"/>
      <c r="AS13" s="956"/>
      <c r="AT13" s="956"/>
      <c r="AU13" s="956"/>
      <c r="AV13" s="956"/>
      <c r="AW13" s="956"/>
      <c r="AX13" s="956"/>
      <c r="AY13" s="956"/>
      <c r="AZ13" s="956"/>
      <c r="BA13" s="956"/>
      <c r="BB13" s="956"/>
      <c r="BC13" s="956"/>
      <c r="BD13" s="956"/>
      <c r="BE13" s="956"/>
      <c r="BF13" s="956"/>
      <c r="BG13" s="956"/>
      <c r="BH13" s="956"/>
      <c r="BI13" s="956"/>
      <c r="BJ13" s="956"/>
      <c r="BK13" s="956"/>
      <c r="BL13" s="956"/>
      <c r="BM13" s="956"/>
      <c r="BN13" s="956"/>
      <c r="BO13" s="956"/>
      <c r="BP13" s="956"/>
      <c r="BQ13" s="956"/>
      <c r="BR13" s="956"/>
      <c r="BS13" s="956"/>
      <c r="BT13" s="956"/>
      <c r="BU13" s="956"/>
      <c r="BV13" s="956"/>
      <c r="BW13" s="956"/>
      <c r="BX13" s="956"/>
      <c r="BY13" s="956"/>
      <c r="BZ13" s="956"/>
      <c r="CA13" s="956"/>
      <c r="CB13" s="956"/>
      <c r="CC13" s="956"/>
      <c r="CD13" s="956"/>
      <c r="CE13" s="956"/>
      <c r="CF13" s="956"/>
      <c r="CG13" s="956"/>
      <c r="CH13" s="956"/>
      <c r="CI13" s="956"/>
      <c r="CJ13" s="956"/>
      <c r="CK13" s="956"/>
      <c r="CL13" s="956"/>
      <c r="CM13" s="956"/>
      <c r="CN13" s="956"/>
      <c r="CO13" s="956"/>
      <c r="CP13" s="956"/>
      <c r="CQ13" s="956"/>
      <c r="CR13" s="956"/>
      <c r="CS13" s="956"/>
      <c r="CT13" s="956"/>
      <c r="CU13" s="956"/>
      <c r="CV13" s="956"/>
      <c r="CW13" s="956"/>
      <c r="CX13" s="956"/>
      <c r="CY13" s="956"/>
      <c r="CZ13" s="956"/>
      <c r="DA13" s="956"/>
      <c r="DB13" s="956"/>
      <c r="DC13" s="956"/>
      <c r="DD13" s="956"/>
      <c r="DE13" s="956"/>
      <c r="DF13" s="956"/>
      <c r="DG13" s="956"/>
      <c r="DH13" s="956"/>
      <c r="DI13" s="956"/>
      <c r="DJ13" s="956"/>
      <c r="DK13" s="956"/>
      <c r="DL13" s="956"/>
      <c r="DM13" s="956"/>
      <c r="DN13" s="956"/>
      <c r="DO13" s="956"/>
      <c r="DP13" s="956"/>
      <c r="DQ13" s="956"/>
      <c r="DR13" s="956"/>
      <c r="DS13" s="956"/>
      <c r="DT13" s="956"/>
      <c r="DU13" s="956"/>
      <c r="DV13" s="956"/>
      <c r="DW13" s="956"/>
      <c r="DX13" s="956"/>
      <c r="DY13" s="956"/>
      <c r="DZ13" s="956"/>
      <c r="EA13" s="956"/>
      <c r="EB13" s="956"/>
      <c r="EC13" s="956"/>
      <c r="ED13" s="956"/>
      <c r="EE13" s="956"/>
      <c r="EF13" s="956"/>
      <c r="EG13" s="956"/>
      <c r="EH13" s="956"/>
      <c r="EI13" s="956"/>
      <c r="EJ13" s="956"/>
      <c r="EK13" s="956"/>
      <c r="EL13" s="956"/>
      <c r="EM13" s="956"/>
      <c r="EN13" s="956"/>
      <c r="EO13" s="956"/>
      <c r="EP13" s="956"/>
      <c r="EQ13" s="956"/>
      <c r="ER13" s="956"/>
      <c r="ES13" s="956"/>
      <c r="ET13" s="956"/>
      <c r="EU13" s="956"/>
      <c r="EV13" s="956"/>
      <c r="EW13" s="956"/>
      <c r="EX13" s="956"/>
      <c r="EY13" s="956"/>
      <c r="EZ13" s="956"/>
      <c r="FA13" s="956"/>
      <c r="FB13" s="956"/>
      <c r="FC13" s="956"/>
      <c r="FD13" s="956"/>
      <c r="FE13" s="956"/>
      <c r="FF13" s="956"/>
      <c r="FG13" s="956"/>
      <c r="FH13" s="956"/>
      <c r="FI13" s="956"/>
      <c r="FJ13" s="956"/>
      <c r="FK13" s="956"/>
      <c r="FL13" s="956"/>
      <c r="FM13" s="956"/>
      <c r="FN13" s="956"/>
      <c r="FO13" s="956"/>
      <c r="FP13" s="956"/>
      <c r="FQ13" s="956"/>
      <c r="FR13" s="956"/>
      <c r="FS13" s="956"/>
      <c r="FT13" s="956"/>
      <c r="FU13" s="956"/>
      <c r="FV13" s="956"/>
      <c r="FW13" s="956"/>
      <c r="FX13" s="956"/>
      <c r="FY13" s="956"/>
      <c r="FZ13" s="956"/>
      <c r="GA13" s="956"/>
      <c r="GB13" s="956"/>
      <c r="GC13" s="956"/>
      <c r="GD13" s="956"/>
    </row>
    <row r="14" spans="1:186" s="1128" customFormat="1" ht="73.5" customHeight="1">
      <c r="A14" s="1094" t="s">
        <v>58</v>
      </c>
      <c r="B14" s="1007" t="s">
        <v>1946</v>
      </c>
      <c r="C14" s="1036" t="s">
        <v>1947</v>
      </c>
      <c r="D14" s="1012" t="s">
        <v>579</v>
      </c>
      <c r="E14" s="1059"/>
      <c r="F14" s="1034" t="s">
        <v>40</v>
      </c>
      <c r="G14" s="1059"/>
      <c r="H14" s="1059"/>
      <c r="I14" s="1034" t="s">
        <v>40</v>
      </c>
      <c r="J14" s="1033" t="s">
        <v>1939</v>
      </c>
      <c r="K14" s="39" t="s">
        <v>41</v>
      </c>
      <c r="L14" s="982" t="s">
        <v>42</v>
      </c>
      <c r="M14" s="1010" t="s">
        <v>579</v>
      </c>
      <c r="N14" s="43" t="s">
        <v>41</v>
      </c>
      <c r="O14" s="1010" t="s">
        <v>42</v>
      </c>
      <c r="P14" s="1008">
        <v>60</v>
      </c>
      <c r="Q14" s="1030">
        <f>Table24[[#This Row],[Minutes]]/60</f>
        <v>1</v>
      </c>
      <c r="R14" s="1031" t="s">
        <v>43</v>
      </c>
      <c r="S14" s="1082" t="s">
        <v>1948</v>
      </c>
      <c r="T14" s="1095" t="s">
        <v>1949</v>
      </c>
      <c r="U14" s="1008" t="s">
        <v>40</v>
      </c>
      <c r="V14" s="1007" t="s">
        <v>1915</v>
      </c>
      <c r="W14" s="1029"/>
      <c r="X14" s="1029"/>
      <c r="Y14" s="1029"/>
      <c r="Z14" s="1007" t="s">
        <v>1942</v>
      </c>
      <c r="AA14" s="1082" t="s">
        <v>1950</v>
      </c>
      <c r="AB14" s="1326" t="s">
        <v>1944</v>
      </c>
      <c r="AC14" s="1134" t="s">
        <v>1945</v>
      </c>
      <c r="AD14" s="1007"/>
      <c r="AE14" s="1062"/>
      <c r="AF14" s="956"/>
      <c r="AG14" s="956"/>
      <c r="AH14" s="956"/>
      <c r="AI14" s="956"/>
      <c r="AJ14" s="956"/>
      <c r="AK14" s="956"/>
      <c r="AL14" s="956"/>
      <c r="AM14" s="956"/>
      <c r="AN14" s="956"/>
      <c r="AO14" s="956"/>
      <c r="AP14" s="956"/>
      <c r="AQ14" s="956"/>
      <c r="AR14" s="956"/>
      <c r="AS14" s="956"/>
      <c r="AT14" s="956"/>
      <c r="AU14" s="956"/>
      <c r="AV14" s="956"/>
      <c r="AW14" s="956"/>
      <c r="AX14" s="956"/>
      <c r="AY14" s="956"/>
      <c r="AZ14" s="956"/>
      <c r="BA14" s="956"/>
      <c r="BB14" s="956"/>
      <c r="BC14" s="956"/>
      <c r="BD14" s="956"/>
      <c r="BE14" s="956"/>
      <c r="BF14" s="956"/>
      <c r="BG14" s="956"/>
      <c r="BH14" s="956"/>
      <c r="BI14" s="956"/>
      <c r="BJ14" s="956"/>
      <c r="BK14" s="956"/>
      <c r="BL14" s="956"/>
      <c r="BM14" s="956"/>
      <c r="BN14" s="956"/>
      <c r="BO14" s="956"/>
      <c r="BP14" s="956"/>
      <c r="BQ14" s="956"/>
      <c r="BR14" s="956"/>
      <c r="BS14" s="956"/>
      <c r="BT14" s="956"/>
      <c r="BU14" s="956"/>
      <c r="BV14" s="956"/>
      <c r="BW14" s="956"/>
      <c r="BX14" s="956"/>
      <c r="BY14" s="956"/>
      <c r="BZ14" s="956"/>
      <c r="CA14" s="956"/>
      <c r="CB14" s="956"/>
      <c r="CC14" s="956"/>
      <c r="CD14" s="956"/>
      <c r="CE14" s="956"/>
      <c r="CF14" s="956"/>
      <c r="CG14" s="956"/>
      <c r="CH14" s="956"/>
      <c r="CI14" s="956"/>
      <c r="CJ14" s="956"/>
      <c r="CK14" s="956"/>
      <c r="CL14" s="956"/>
      <c r="CM14" s="956"/>
      <c r="CN14" s="956"/>
      <c r="CO14" s="956"/>
      <c r="CP14" s="956"/>
      <c r="CQ14" s="956"/>
      <c r="CR14" s="956"/>
      <c r="CS14" s="956"/>
      <c r="CT14" s="956"/>
      <c r="CU14" s="956"/>
      <c r="CV14" s="956"/>
      <c r="CW14" s="956"/>
      <c r="CX14" s="956"/>
      <c r="CY14" s="956"/>
      <c r="CZ14" s="956"/>
      <c r="DA14" s="956"/>
      <c r="DB14" s="956"/>
      <c r="DC14" s="956"/>
      <c r="DD14" s="956"/>
      <c r="DE14" s="956"/>
      <c r="DF14" s="956"/>
      <c r="DG14" s="956"/>
      <c r="DH14" s="956"/>
      <c r="DI14" s="956"/>
      <c r="DJ14" s="956"/>
      <c r="DK14" s="956"/>
      <c r="DL14" s="956"/>
      <c r="DM14" s="956"/>
      <c r="DN14" s="956"/>
      <c r="DO14" s="956"/>
      <c r="DP14" s="956"/>
      <c r="DQ14" s="956"/>
      <c r="DR14" s="956"/>
      <c r="DS14" s="956"/>
      <c r="DT14" s="956"/>
      <c r="DU14" s="956"/>
      <c r="DV14" s="956"/>
      <c r="DW14" s="956"/>
      <c r="DX14" s="956"/>
      <c r="DY14" s="956"/>
      <c r="DZ14" s="956"/>
      <c r="EA14" s="956"/>
      <c r="EB14" s="956"/>
      <c r="EC14" s="956"/>
      <c r="ED14" s="956"/>
      <c r="EE14" s="956"/>
      <c r="EF14" s="956"/>
      <c r="EG14" s="956"/>
      <c r="EH14" s="956"/>
      <c r="EI14" s="956"/>
      <c r="EJ14" s="956"/>
      <c r="EK14" s="956"/>
      <c r="EL14" s="956"/>
      <c r="EM14" s="956"/>
      <c r="EN14" s="956"/>
      <c r="EO14" s="956"/>
      <c r="EP14" s="956"/>
      <c r="EQ14" s="956"/>
      <c r="ER14" s="956"/>
      <c r="ES14" s="956"/>
      <c r="ET14" s="956"/>
      <c r="EU14" s="956"/>
      <c r="EV14" s="956"/>
      <c r="EW14" s="956"/>
      <c r="EX14" s="956"/>
      <c r="EY14" s="956"/>
      <c r="EZ14" s="956"/>
      <c r="FA14" s="956"/>
      <c r="FB14" s="956"/>
      <c r="FC14" s="956"/>
      <c r="FD14" s="956"/>
      <c r="FE14" s="956"/>
      <c r="FF14" s="956"/>
      <c r="FG14" s="956"/>
      <c r="FH14" s="956"/>
      <c r="FI14" s="956"/>
      <c r="FJ14" s="956"/>
      <c r="FK14" s="956"/>
      <c r="FL14" s="956"/>
      <c r="FM14" s="956"/>
      <c r="FN14" s="956"/>
      <c r="FO14" s="956"/>
      <c r="FP14" s="956"/>
      <c r="FQ14" s="956"/>
      <c r="FR14" s="956"/>
      <c r="FS14" s="956"/>
      <c r="FT14" s="956"/>
      <c r="FU14" s="956"/>
      <c r="FV14" s="956"/>
      <c r="FW14" s="956"/>
      <c r="FX14" s="956"/>
      <c r="FY14" s="956"/>
      <c r="FZ14" s="956"/>
      <c r="GA14" s="956"/>
      <c r="GB14" s="956"/>
      <c r="GC14" s="956"/>
      <c r="GD14" s="956"/>
    </row>
    <row r="15" spans="1:186" s="1128" customFormat="1" ht="73.5" customHeight="1">
      <c r="A15" s="1094" t="s">
        <v>58</v>
      </c>
      <c r="B15" s="1007" t="s">
        <v>1951</v>
      </c>
      <c r="C15" s="1036" t="s">
        <v>1952</v>
      </c>
      <c r="D15" s="1012" t="s">
        <v>579</v>
      </c>
      <c r="E15" s="1059"/>
      <c r="F15" s="1034" t="s">
        <v>40</v>
      </c>
      <c r="G15" s="1059"/>
      <c r="H15" s="1059"/>
      <c r="I15" s="1034" t="s">
        <v>40</v>
      </c>
      <c r="J15" s="1033" t="s">
        <v>1939</v>
      </c>
      <c r="K15" s="39" t="s">
        <v>41</v>
      </c>
      <c r="L15" s="982" t="s">
        <v>42</v>
      </c>
      <c r="M15" s="1010" t="s">
        <v>579</v>
      </c>
      <c r="N15" s="1085"/>
      <c r="O15" s="1032"/>
      <c r="P15" s="1008">
        <v>30</v>
      </c>
      <c r="Q15" s="1030">
        <f>Table24[[#This Row],[Minutes]]/60</f>
        <v>0.5</v>
      </c>
      <c r="R15" s="1079" t="s">
        <v>43</v>
      </c>
      <c r="S15" s="1326" t="s">
        <v>1953</v>
      </c>
      <c r="T15" s="1142">
        <v>1824540</v>
      </c>
      <c r="U15" s="1008" t="s">
        <v>51</v>
      </c>
      <c r="V15" s="1029"/>
      <c r="W15" s="1029"/>
      <c r="X15" s="1029"/>
      <c r="Y15" s="1029"/>
      <c r="Z15" s="1007" t="s">
        <v>1942</v>
      </c>
      <c r="AA15" s="1339" t="s">
        <v>1953</v>
      </c>
      <c r="AB15" s="1326" t="s">
        <v>1944</v>
      </c>
      <c r="AC15" s="1134" t="s">
        <v>1945</v>
      </c>
      <c r="AD15" s="1007"/>
      <c r="AE15" s="1062"/>
      <c r="AF15" s="956"/>
      <c r="AG15" s="956"/>
      <c r="AH15" s="956"/>
      <c r="AI15" s="956"/>
      <c r="AJ15" s="956"/>
      <c r="AK15" s="956"/>
      <c r="AL15" s="956"/>
      <c r="AM15" s="956"/>
      <c r="AN15" s="956"/>
      <c r="AO15" s="956"/>
      <c r="AP15" s="956"/>
      <c r="AQ15" s="956"/>
      <c r="AR15" s="956"/>
      <c r="AS15" s="956"/>
      <c r="AT15" s="956"/>
      <c r="AU15" s="956"/>
      <c r="AV15" s="956"/>
      <c r="AW15" s="956"/>
      <c r="AX15" s="956"/>
      <c r="AY15" s="956"/>
      <c r="AZ15" s="956"/>
      <c r="BA15" s="956"/>
      <c r="BB15" s="956"/>
      <c r="BC15" s="956"/>
      <c r="BD15" s="956"/>
      <c r="BE15" s="956"/>
      <c r="BF15" s="956"/>
      <c r="BG15" s="956"/>
      <c r="BH15" s="956"/>
      <c r="BI15" s="956"/>
      <c r="BJ15" s="956"/>
      <c r="BK15" s="956"/>
      <c r="BL15" s="956"/>
      <c r="BM15" s="956"/>
      <c r="BN15" s="956"/>
      <c r="BO15" s="956"/>
      <c r="BP15" s="956"/>
      <c r="BQ15" s="956"/>
      <c r="BR15" s="956"/>
      <c r="BS15" s="956"/>
      <c r="BT15" s="956"/>
      <c r="BU15" s="956"/>
      <c r="BV15" s="956"/>
      <c r="BW15" s="956"/>
      <c r="BX15" s="956"/>
      <c r="BY15" s="956"/>
      <c r="BZ15" s="956"/>
      <c r="CA15" s="956"/>
      <c r="CB15" s="956"/>
      <c r="CC15" s="956"/>
      <c r="CD15" s="956"/>
      <c r="CE15" s="956"/>
      <c r="CF15" s="956"/>
      <c r="CG15" s="956"/>
      <c r="CH15" s="956"/>
      <c r="CI15" s="956"/>
      <c r="CJ15" s="956"/>
      <c r="CK15" s="956"/>
      <c r="CL15" s="956"/>
      <c r="CM15" s="956"/>
      <c r="CN15" s="956"/>
      <c r="CO15" s="956"/>
      <c r="CP15" s="956"/>
      <c r="CQ15" s="956"/>
      <c r="CR15" s="956"/>
      <c r="CS15" s="956"/>
      <c r="CT15" s="956"/>
      <c r="CU15" s="956"/>
      <c r="CV15" s="956"/>
      <c r="CW15" s="956"/>
      <c r="CX15" s="956"/>
      <c r="CY15" s="956"/>
      <c r="CZ15" s="956"/>
      <c r="DA15" s="956"/>
      <c r="DB15" s="956"/>
      <c r="DC15" s="956"/>
      <c r="DD15" s="956"/>
      <c r="DE15" s="956"/>
      <c r="DF15" s="956"/>
      <c r="DG15" s="956"/>
      <c r="DH15" s="956"/>
      <c r="DI15" s="956"/>
      <c r="DJ15" s="956"/>
      <c r="DK15" s="956"/>
      <c r="DL15" s="956"/>
      <c r="DM15" s="956"/>
      <c r="DN15" s="956"/>
      <c r="DO15" s="956"/>
      <c r="DP15" s="956"/>
      <c r="DQ15" s="956"/>
      <c r="DR15" s="956"/>
      <c r="DS15" s="956"/>
      <c r="DT15" s="956"/>
      <c r="DU15" s="956"/>
      <c r="DV15" s="956"/>
      <c r="DW15" s="956"/>
      <c r="DX15" s="956"/>
      <c r="DY15" s="956"/>
      <c r="DZ15" s="956"/>
      <c r="EA15" s="956"/>
      <c r="EB15" s="956"/>
      <c r="EC15" s="956"/>
      <c r="ED15" s="956"/>
      <c r="EE15" s="956"/>
      <c r="EF15" s="956"/>
      <c r="EG15" s="956"/>
      <c r="EH15" s="956"/>
      <c r="EI15" s="956"/>
      <c r="EJ15" s="956"/>
      <c r="EK15" s="956"/>
      <c r="EL15" s="956"/>
      <c r="EM15" s="956"/>
      <c r="EN15" s="956"/>
      <c r="EO15" s="956"/>
      <c r="EP15" s="956"/>
      <c r="EQ15" s="956"/>
      <c r="ER15" s="956"/>
      <c r="ES15" s="956"/>
      <c r="ET15" s="956"/>
      <c r="EU15" s="956"/>
      <c r="EV15" s="956"/>
      <c r="EW15" s="956"/>
      <c r="EX15" s="956"/>
      <c r="EY15" s="956"/>
      <c r="EZ15" s="956"/>
      <c r="FA15" s="956"/>
      <c r="FB15" s="956"/>
      <c r="FC15" s="956"/>
      <c r="FD15" s="956"/>
      <c r="FE15" s="956"/>
      <c r="FF15" s="956"/>
      <c r="FG15" s="956"/>
      <c r="FH15" s="956"/>
      <c r="FI15" s="956"/>
      <c r="FJ15" s="956"/>
      <c r="FK15" s="956"/>
      <c r="FL15" s="956"/>
      <c r="FM15" s="956"/>
      <c r="FN15" s="956"/>
      <c r="FO15" s="956"/>
      <c r="FP15" s="956"/>
      <c r="FQ15" s="956"/>
      <c r="FR15" s="956"/>
      <c r="FS15" s="956"/>
      <c r="FT15" s="956"/>
      <c r="FU15" s="956"/>
      <c r="FV15" s="956"/>
      <c r="FW15" s="956"/>
      <c r="FX15" s="956"/>
      <c r="FY15" s="956"/>
      <c r="FZ15" s="956"/>
      <c r="GA15" s="956"/>
      <c r="GB15" s="956"/>
      <c r="GC15" s="956"/>
      <c r="GD15" s="956"/>
    </row>
    <row r="16" spans="1:186" s="956" customFormat="1" ht="27" customHeight="1">
      <c r="B16" s="1045"/>
      <c r="C16" s="1036"/>
      <c r="D16" s="1007"/>
      <c r="E16" s="1008"/>
      <c r="F16" s="1008"/>
      <c r="G16" s="1008"/>
      <c r="H16" s="1008"/>
      <c r="I16" s="1008"/>
      <c r="J16" s="1008"/>
      <c r="K16" s="44"/>
      <c r="L16" s="1008"/>
      <c r="M16" s="1008"/>
      <c r="N16" s="44"/>
      <c r="O16" s="1008"/>
      <c r="P16" s="1008"/>
      <c r="Q16" s="1008"/>
      <c r="R16" s="1008"/>
      <c r="S16" s="1008"/>
      <c r="T16" s="1007"/>
      <c r="U16" s="1007"/>
      <c r="V16" s="1007"/>
      <c r="W16" s="1007"/>
      <c r="X16" s="1007"/>
      <c r="Y16" s="1007"/>
      <c r="Z16" s="1007"/>
      <c r="AA16" s="1007"/>
      <c r="AB16" s="1007"/>
      <c r="AC16" s="1007"/>
      <c r="AD16" s="1007"/>
    </row>
    <row r="17" spans="1:186" s="956" customFormat="1" ht="27" customHeight="1">
      <c r="A17" s="955"/>
      <c r="B17" s="1040" t="s">
        <v>1954</v>
      </c>
      <c r="C17" s="1040"/>
      <c r="D17" s="1038"/>
      <c r="E17" s="1039"/>
      <c r="F17" s="1039"/>
      <c r="G17" s="1039"/>
      <c r="H17" s="1039"/>
      <c r="I17" s="1039"/>
      <c r="J17" s="1039"/>
      <c r="K17" s="45"/>
      <c r="L17" s="1039"/>
      <c r="M17" s="1039"/>
      <c r="N17" s="45"/>
      <c r="O17" s="1039"/>
      <c r="P17" s="1039"/>
      <c r="Q17" s="1039">
        <f>Table24[[#This Row],[Minutes]]/60</f>
        <v>0</v>
      </c>
      <c r="R17" s="1039"/>
      <c r="S17" s="1038"/>
      <c r="T17" s="1038"/>
      <c r="U17" s="1038"/>
      <c r="V17" s="1038"/>
      <c r="W17" s="1038"/>
      <c r="X17" s="1038"/>
      <c r="Y17" s="1038"/>
      <c r="Z17" s="1038"/>
      <c r="AA17" s="1038"/>
      <c r="AB17" s="1038"/>
      <c r="AC17" s="1038"/>
      <c r="AD17" s="1038"/>
      <c r="AE17" s="1141"/>
    </row>
    <row r="18" spans="1:186" ht="46.5">
      <c r="A18" s="956"/>
      <c r="B18" s="1036" t="s">
        <v>1955</v>
      </c>
      <c r="C18" s="1042" t="s">
        <v>1956</v>
      </c>
      <c r="D18" s="1036" t="s">
        <v>1957</v>
      </c>
      <c r="E18" s="1050"/>
      <c r="F18" s="1050"/>
      <c r="G18" s="1050"/>
      <c r="H18" s="1034" t="s">
        <v>40</v>
      </c>
      <c r="I18" s="1034" t="s">
        <v>1958</v>
      </c>
      <c r="J18" s="1033"/>
      <c r="K18" s="39" t="s">
        <v>41</v>
      </c>
      <c r="L18" s="982" t="s">
        <v>42</v>
      </c>
      <c r="M18" s="1010" t="s">
        <v>579</v>
      </c>
      <c r="N18" s="1085"/>
      <c r="O18" s="1032"/>
      <c r="P18" s="1140">
        <v>720</v>
      </c>
      <c r="Q18" s="1136">
        <f>Table24[[#This Row],[Minutes]]/60</f>
        <v>12</v>
      </c>
      <c r="R18" s="1132" t="s">
        <v>578</v>
      </c>
      <c r="S18" s="1132" t="s">
        <v>579</v>
      </c>
      <c r="T18" s="1132" t="s">
        <v>579</v>
      </c>
      <c r="U18" s="1132" t="s">
        <v>51</v>
      </c>
      <c r="V18" s="1029"/>
      <c r="W18" s="1029"/>
      <c r="X18" s="1029"/>
      <c r="Y18" s="1029"/>
      <c r="Z18" s="1036" t="s">
        <v>1959</v>
      </c>
      <c r="AA18" s="1327" t="s">
        <v>1913</v>
      </c>
      <c r="AB18" s="1338"/>
      <c r="AC18" s="1129" t="s">
        <v>1960</v>
      </c>
      <c r="AD18" s="1007"/>
      <c r="AE18" s="1139"/>
    </row>
    <row r="19" spans="1:186" s="956" customFormat="1" ht="46.5" customHeight="1">
      <c r="B19" s="1007" t="s">
        <v>579</v>
      </c>
      <c r="C19" s="1036" t="s">
        <v>1919</v>
      </c>
      <c r="D19" s="1036" t="s">
        <v>1957</v>
      </c>
      <c r="E19" s="1050"/>
      <c r="F19" s="1050"/>
      <c r="G19" s="1050"/>
      <c r="H19" s="1034" t="s">
        <v>40</v>
      </c>
      <c r="I19" s="1034" t="s">
        <v>1958</v>
      </c>
      <c r="J19" s="1033"/>
      <c r="K19" s="39" t="s">
        <v>41</v>
      </c>
      <c r="L19" s="1010" t="s">
        <v>42</v>
      </c>
      <c r="M19" s="1010" t="s">
        <v>579</v>
      </c>
      <c r="N19" s="1085"/>
      <c r="O19" s="1032"/>
      <c r="P19" s="1031">
        <v>30</v>
      </c>
      <c r="Q19" s="1030">
        <f>Table24[[#This Row],[Minutes]]/60</f>
        <v>0.5</v>
      </c>
      <c r="R19" s="1008" t="s">
        <v>24</v>
      </c>
      <c r="S19" s="1008" t="s">
        <v>579</v>
      </c>
      <c r="T19" s="1008" t="s">
        <v>579</v>
      </c>
      <c r="U19" s="1008" t="s">
        <v>51</v>
      </c>
      <c r="V19" s="1029"/>
      <c r="W19" s="1029"/>
      <c r="X19" s="1029"/>
      <c r="Y19" s="1029"/>
      <c r="Z19" s="1007" t="s">
        <v>1961</v>
      </c>
      <c r="AA19" s="1084" t="s">
        <v>1921</v>
      </c>
      <c r="AB19" s="1042"/>
      <c r="AC19" s="1137" t="s">
        <v>1922</v>
      </c>
      <c r="AD19" s="1007"/>
    </row>
    <row r="20" spans="1:186" s="956" customFormat="1" ht="46.5" customHeight="1">
      <c r="B20" s="1138" t="s">
        <v>53</v>
      </c>
      <c r="C20" s="1048" t="s">
        <v>1925</v>
      </c>
      <c r="D20" s="1012" t="s">
        <v>579</v>
      </c>
      <c r="E20" s="1050"/>
      <c r="F20" s="1050"/>
      <c r="G20" s="1050"/>
      <c r="H20" s="1050"/>
      <c r="I20" s="1034" t="s">
        <v>40</v>
      </c>
      <c r="J20" s="1033"/>
      <c r="K20" s="39" t="s">
        <v>41</v>
      </c>
      <c r="L20" s="982" t="s">
        <v>42</v>
      </c>
      <c r="M20" s="1010" t="s">
        <v>579</v>
      </c>
      <c r="N20" s="43" t="s">
        <v>41</v>
      </c>
      <c r="O20" s="1010" t="s">
        <v>42</v>
      </c>
      <c r="P20" s="1031">
        <v>120</v>
      </c>
      <c r="Q20" s="1030">
        <f>Table24[[#This Row],[Minutes]]/60</f>
        <v>2</v>
      </c>
      <c r="R20" s="1008" t="s">
        <v>43</v>
      </c>
      <c r="S20" s="1337" t="s">
        <v>214</v>
      </c>
      <c r="T20" s="1095" t="s">
        <v>215</v>
      </c>
      <c r="U20" s="1008" t="s">
        <v>40</v>
      </c>
      <c r="V20" s="1007" t="s">
        <v>1915</v>
      </c>
      <c r="W20" s="1029"/>
      <c r="X20" s="1029"/>
      <c r="Y20" s="1029"/>
      <c r="Z20" s="1007"/>
      <c r="AA20" s="1303" t="s">
        <v>1962</v>
      </c>
      <c r="AB20" s="1042"/>
      <c r="AC20" s="1137"/>
      <c r="AD20" s="1007"/>
    </row>
    <row r="21" spans="1:186" s="956" customFormat="1" ht="53.25" customHeight="1">
      <c r="A21" s="1094"/>
      <c r="B21" s="1007" t="s">
        <v>1963</v>
      </c>
      <c r="C21" s="1048" t="s">
        <v>1964</v>
      </c>
      <c r="D21" s="1012" t="s">
        <v>579</v>
      </c>
      <c r="E21" s="1034" t="s">
        <v>1958</v>
      </c>
      <c r="F21" s="1034" t="s">
        <v>1958</v>
      </c>
      <c r="G21" s="1034" t="s">
        <v>40</v>
      </c>
      <c r="H21" s="1034" t="s">
        <v>40</v>
      </c>
      <c r="I21" s="1034" t="s">
        <v>40</v>
      </c>
      <c r="J21" s="1033" t="s">
        <v>1939</v>
      </c>
      <c r="K21" s="39" t="s">
        <v>41</v>
      </c>
      <c r="L21" s="1009" t="s">
        <v>42</v>
      </c>
      <c r="M21" s="1010" t="s">
        <v>579</v>
      </c>
      <c r="N21" s="1085"/>
      <c r="O21" s="1032"/>
      <c r="P21" s="1031">
        <v>150</v>
      </c>
      <c r="Q21" s="1136">
        <f>Table24[[#This Row],[Minutes]]/60</f>
        <v>2.5</v>
      </c>
      <c r="R21" s="1132" t="s">
        <v>578</v>
      </c>
      <c r="S21" s="1008" t="s">
        <v>579</v>
      </c>
      <c r="T21" s="1008" t="s">
        <v>579</v>
      </c>
      <c r="U21" s="1076">
        <v>44773</v>
      </c>
      <c r="V21" s="1008" t="s">
        <v>1965</v>
      </c>
      <c r="W21" s="1007">
        <v>0.5</v>
      </c>
      <c r="X21" s="1007" t="s">
        <v>1966</v>
      </c>
      <c r="Y21" s="1007" t="s">
        <v>1966</v>
      </c>
      <c r="Z21" s="1007"/>
      <c r="AA21" s="1328" t="s">
        <v>1913</v>
      </c>
      <c r="AB21" s="1008" t="s">
        <v>1967</v>
      </c>
      <c r="AC21" s="1135" t="s">
        <v>1968</v>
      </c>
      <c r="AD21" s="1007"/>
      <c r="AE21" s="1062"/>
    </row>
    <row r="22" spans="1:186" s="1128" customFormat="1" ht="31">
      <c r="A22" s="1094"/>
      <c r="B22" s="1007" t="s">
        <v>1969</v>
      </c>
      <c r="C22" s="1036" t="s">
        <v>1970</v>
      </c>
      <c r="D22" s="1012" t="s">
        <v>579</v>
      </c>
      <c r="E22" s="1050"/>
      <c r="F22" s="1050"/>
      <c r="G22" s="1034" t="s">
        <v>40</v>
      </c>
      <c r="H22" s="1035" t="s">
        <v>51</v>
      </c>
      <c r="I22" s="1034" t="s">
        <v>1958</v>
      </c>
      <c r="J22" s="1033"/>
      <c r="K22" s="39" t="s">
        <v>41</v>
      </c>
      <c r="L22" s="1133" t="s">
        <v>42</v>
      </c>
      <c r="M22" s="1010" t="s">
        <v>579</v>
      </c>
      <c r="N22" s="1085"/>
      <c r="O22" s="1032"/>
      <c r="P22" s="1031">
        <v>155</v>
      </c>
      <c r="Q22" s="1136">
        <f>Table24[[#This Row],[Minutes]]/60</f>
        <v>2.5833333333333335</v>
      </c>
      <c r="R22" s="1132" t="s">
        <v>578</v>
      </c>
      <c r="S22" s="1008" t="s">
        <v>579</v>
      </c>
      <c r="T22" s="1008" t="s">
        <v>579</v>
      </c>
      <c r="U22" s="1008" t="s">
        <v>1966</v>
      </c>
      <c r="V22" s="1029"/>
      <c r="W22" s="1029"/>
      <c r="X22" s="1029"/>
      <c r="Y22" s="1029"/>
      <c r="Z22" s="1007"/>
      <c r="AA22" s="1328" t="s">
        <v>1913</v>
      </c>
      <c r="AB22" s="1336"/>
      <c r="AC22" s="1135" t="s">
        <v>1968</v>
      </c>
      <c r="AD22" s="1007"/>
      <c r="AE22" s="1062"/>
      <c r="AF22" s="956"/>
      <c r="AG22" s="956"/>
      <c r="AH22" s="956"/>
      <c r="AI22" s="956"/>
      <c r="AJ22" s="956"/>
      <c r="AK22" s="956"/>
      <c r="AL22" s="956"/>
      <c r="AM22" s="956"/>
      <c r="AN22" s="956"/>
      <c r="AO22" s="956"/>
      <c r="AP22" s="956"/>
      <c r="AQ22" s="956"/>
      <c r="AR22" s="956"/>
      <c r="AS22" s="956"/>
      <c r="AT22" s="956"/>
      <c r="AU22" s="956"/>
      <c r="AV22" s="956"/>
      <c r="AW22" s="956"/>
      <c r="AX22" s="956"/>
      <c r="AY22" s="956"/>
      <c r="AZ22" s="956"/>
      <c r="BA22" s="956"/>
      <c r="BB22" s="956"/>
      <c r="BC22" s="956"/>
      <c r="BD22" s="956"/>
      <c r="BE22" s="956"/>
      <c r="BF22" s="956"/>
      <c r="BG22" s="956"/>
      <c r="BH22" s="956"/>
      <c r="BI22" s="956"/>
      <c r="BJ22" s="956"/>
      <c r="BK22" s="956"/>
      <c r="BL22" s="956"/>
      <c r="BM22" s="956"/>
      <c r="BN22" s="956"/>
      <c r="BO22" s="956"/>
      <c r="BP22" s="956"/>
      <c r="BQ22" s="956"/>
      <c r="BR22" s="956"/>
      <c r="BS22" s="956"/>
      <c r="BT22" s="956"/>
      <c r="BU22" s="956"/>
      <c r="BV22" s="956"/>
      <c r="BW22" s="956"/>
      <c r="BX22" s="956"/>
      <c r="BY22" s="956"/>
      <c r="BZ22" s="956"/>
      <c r="CA22" s="956"/>
      <c r="CB22" s="956"/>
      <c r="CC22" s="956"/>
      <c r="CD22" s="956"/>
      <c r="CE22" s="956"/>
      <c r="CF22" s="956"/>
      <c r="CG22" s="956"/>
      <c r="CH22" s="956"/>
      <c r="CI22" s="956"/>
      <c r="CJ22" s="956"/>
      <c r="CK22" s="956"/>
      <c r="CL22" s="956"/>
      <c r="CM22" s="956"/>
      <c r="CN22" s="956"/>
      <c r="CO22" s="956"/>
      <c r="CP22" s="956"/>
      <c r="CQ22" s="956"/>
      <c r="CR22" s="956"/>
      <c r="CS22" s="956"/>
      <c r="CT22" s="956"/>
      <c r="CU22" s="956"/>
      <c r="CV22" s="956"/>
      <c r="CW22" s="956"/>
      <c r="CX22" s="956"/>
      <c r="CY22" s="956"/>
      <c r="CZ22" s="956"/>
      <c r="DA22" s="956"/>
      <c r="DB22" s="956"/>
      <c r="DC22" s="956"/>
      <c r="DD22" s="956"/>
      <c r="DE22" s="956"/>
      <c r="DF22" s="956"/>
      <c r="DG22" s="956"/>
      <c r="DH22" s="956"/>
      <c r="DI22" s="956"/>
      <c r="DJ22" s="956"/>
      <c r="DK22" s="956"/>
      <c r="DL22" s="956"/>
      <c r="DM22" s="956"/>
      <c r="DN22" s="956"/>
      <c r="DO22" s="956"/>
      <c r="DP22" s="956"/>
      <c r="DQ22" s="956"/>
      <c r="DR22" s="956"/>
      <c r="DS22" s="956"/>
      <c r="DT22" s="956"/>
      <c r="DU22" s="956"/>
      <c r="DV22" s="956"/>
      <c r="DW22" s="956"/>
      <c r="DX22" s="956"/>
      <c r="DY22" s="956"/>
      <c r="DZ22" s="956"/>
      <c r="EA22" s="956"/>
      <c r="EB22" s="956"/>
      <c r="EC22" s="956"/>
      <c r="ED22" s="956"/>
      <c r="EE22" s="956"/>
      <c r="EF22" s="956"/>
      <c r="EG22" s="956"/>
      <c r="EH22" s="956"/>
      <c r="EI22" s="956"/>
      <c r="EJ22" s="956"/>
      <c r="EK22" s="956"/>
      <c r="EL22" s="956"/>
      <c r="EM22" s="956"/>
      <c r="EN22" s="956"/>
      <c r="EO22" s="956"/>
      <c r="EP22" s="956"/>
      <c r="EQ22" s="956"/>
      <c r="ER22" s="956"/>
      <c r="ES22" s="956"/>
      <c r="ET22" s="956"/>
      <c r="EU22" s="956"/>
      <c r="EV22" s="956"/>
      <c r="EW22" s="956"/>
      <c r="EX22" s="956"/>
      <c r="EY22" s="956"/>
      <c r="EZ22" s="956"/>
      <c r="FA22" s="956"/>
      <c r="FB22" s="956"/>
      <c r="FC22" s="956"/>
      <c r="FD22" s="956"/>
      <c r="FE22" s="956"/>
      <c r="FF22" s="956"/>
      <c r="FG22" s="956"/>
      <c r="FH22" s="956"/>
      <c r="FI22" s="956"/>
      <c r="FJ22" s="956"/>
      <c r="FK22" s="956"/>
      <c r="FL22" s="956"/>
      <c r="FM22" s="956"/>
      <c r="FN22" s="956"/>
      <c r="FO22" s="956"/>
      <c r="FP22" s="956"/>
      <c r="FQ22" s="956"/>
      <c r="FR22" s="956"/>
      <c r="FS22" s="956"/>
      <c r="FT22" s="956"/>
      <c r="FU22" s="956"/>
      <c r="FV22" s="956"/>
      <c r="FW22" s="956"/>
      <c r="FX22" s="956"/>
      <c r="FY22" s="956"/>
      <c r="FZ22" s="956"/>
      <c r="GA22" s="956"/>
      <c r="GB22" s="956"/>
      <c r="GC22" s="956"/>
      <c r="GD22" s="956"/>
    </row>
    <row r="23" spans="1:186" s="1128" customFormat="1" ht="108.5">
      <c r="A23" s="1094"/>
      <c r="B23" s="1007" t="s">
        <v>1971</v>
      </c>
      <c r="C23" s="1036" t="s">
        <v>1972</v>
      </c>
      <c r="D23" s="1012" t="s">
        <v>579</v>
      </c>
      <c r="E23" s="1050"/>
      <c r="F23" s="1050"/>
      <c r="G23" s="1034" t="s">
        <v>40</v>
      </c>
      <c r="H23" s="1035" t="s">
        <v>51</v>
      </c>
      <c r="I23" s="1034" t="s">
        <v>1958</v>
      </c>
      <c r="J23" s="1033"/>
      <c r="K23" s="39" t="s">
        <v>41</v>
      </c>
      <c r="L23" s="1133" t="s">
        <v>42</v>
      </c>
      <c r="M23" s="1010" t="s">
        <v>579</v>
      </c>
      <c r="N23" s="1085"/>
      <c r="O23" s="1032"/>
      <c r="P23" s="1031">
        <v>235</v>
      </c>
      <c r="Q23" s="1030">
        <f>Table24[[#This Row],[Minutes]]/60</f>
        <v>3.9166666666666665</v>
      </c>
      <c r="R23" s="1132" t="s">
        <v>578</v>
      </c>
      <c r="S23" s="1008" t="s">
        <v>579</v>
      </c>
      <c r="T23" s="1008" t="s">
        <v>579</v>
      </c>
      <c r="U23" s="1008" t="s">
        <v>1966</v>
      </c>
      <c r="V23" s="1029"/>
      <c r="W23" s="1029"/>
      <c r="X23" s="1029"/>
      <c r="Y23" s="1029"/>
      <c r="Z23" s="1007"/>
      <c r="AA23" s="1328" t="s">
        <v>1913</v>
      </c>
      <c r="AB23" s="1335"/>
      <c r="AC23" s="1134" t="s">
        <v>1973</v>
      </c>
      <c r="AD23" s="1007"/>
      <c r="AE23" s="1062"/>
      <c r="AF23" s="956"/>
      <c r="AG23" s="956"/>
      <c r="AH23" s="956"/>
      <c r="AI23" s="956"/>
      <c r="AJ23" s="956"/>
      <c r="AK23" s="956"/>
      <c r="AL23" s="956"/>
      <c r="AM23" s="956"/>
      <c r="AN23" s="956"/>
      <c r="AO23" s="956"/>
      <c r="AP23" s="956"/>
      <c r="AQ23" s="956"/>
      <c r="AR23" s="956"/>
      <c r="AS23" s="956"/>
      <c r="AT23" s="956"/>
      <c r="AU23" s="956"/>
      <c r="AV23" s="956"/>
      <c r="AW23" s="956"/>
      <c r="AX23" s="956"/>
      <c r="AY23" s="956"/>
      <c r="AZ23" s="956"/>
      <c r="BA23" s="956"/>
      <c r="BB23" s="956"/>
      <c r="BC23" s="956"/>
      <c r="BD23" s="956"/>
      <c r="BE23" s="956"/>
      <c r="BF23" s="956"/>
      <c r="BG23" s="956"/>
      <c r="BH23" s="956"/>
      <c r="BI23" s="956"/>
      <c r="BJ23" s="956"/>
      <c r="BK23" s="956"/>
      <c r="BL23" s="956"/>
      <c r="BM23" s="956"/>
      <c r="BN23" s="956"/>
      <c r="BO23" s="956"/>
      <c r="BP23" s="956"/>
      <c r="BQ23" s="956"/>
      <c r="BR23" s="956"/>
      <c r="BS23" s="956"/>
      <c r="BT23" s="956"/>
      <c r="BU23" s="956"/>
      <c r="BV23" s="956"/>
      <c r="BW23" s="956"/>
      <c r="BX23" s="956"/>
      <c r="BY23" s="956"/>
      <c r="BZ23" s="956"/>
      <c r="CA23" s="956"/>
      <c r="CB23" s="956"/>
      <c r="CC23" s="956"/>
      <c r="CD23" s="956"/>
      <c r="CE23" s="956"/>
      <c r="CF23" s="956"/>
      <c r="CG23" s="956"/>
      <c r="CH23" s="956"/>
      <c r="CI23" s="956"/>
      <c r="CJ23" s="956"/>
      <c r="CK23" s="956"/>
      <c r="CL23" s="956"/>
      <c r="CM23" s="956"/>
      <c r="CN23" s="956"/>
      <c r="CO23" s="956"/>
      <c r="CP23" s="956"/>
      <c r="CQ23" s="956"/>
      <c r="CR23" s="956"/>
      <c r="CS23" s="956"/>
      <c r="CT23" s="956"/>
      <c r="CU23" s="956"/>
      <c r="CV23" s="956"/>
      <c r="CW23" s="956"/>
      <c r="CX23" s="956"/>
      <c r="CY23" s="956"/>
      <c r="CZ23" s="956"/>
      <c r="DA23" s="956"/>
      <c r="DB23" s="956"/>
      <c r="DC23" s="956"/>
      <c r="DD23" s="956"/>
      <c r="DE23" s="956"/>
      <c r="DF23" s="956"/>
      <c r="DG23" s="956"/>
      <c r="DH23" s="956"/>
      <c r="DI23" s="956"/>
      <c r="DJ23" s="956"/>
      <c r="DK23" s="956"/>
      <c r="DL23" s="956"/>
      <c r="DM23" s="956"/>
      <c r="DN23" s="956"/>
      <c r="DO23" s="956"/>
      <c r="DP23" s="956"/>
      <c r="DQ23" s="956"/>
      <c r="DR23" s="956"/>
      <c r="DS23" s="956"/>
      <c r="DT23" s="956"/>
      <c r="DU23" s="956"/>
      <c r="DV23" s="956"/>
      <c r="DW23" s="956"/>
      <c r="DX23" s="956"/>
      <c r="DY23" s="956"/>
      <c r="DZ23" s="956"/>
      <c r="EA23" s="956"/>
      <c r="EB23" s="956"/>
      <c r="EC23" s="956"/>
      <c r="ED23" s="956"/>
      <c r="EE23" s="956"/>
      <c r="EF23" s="956"/>
      <c r="EG23" s="956"/>
      <c r="EH23" s="956"/>
      <c r="EI23" s="956"/>
      <c r="EJ23" s="956"/>
      <c r="EK23" s="956"/>
      <c r="EL23" s="956"/>
      <c r="EM23" s="956"/>
      <c r="EN23" s="956"/>
      <c r="EO23" s="956"/>
      <c r="EP23" s="956"/>
      <c r="EQ23" s="956"/>
      <c r="ER23" s="956"/>
      <c r="ES23" s="956"/>
      <c r="ET23" s="956"/>
      <c r="EU23" s="956"/>
      <c r="EV23" s="956"/>
      <c r="EW23" s="956"/>
      <c r="EX23" s="956"/>
      <c r="EY23" s="956"/>
      <c r="EZ23" s="956"/>
      <c r="FA23" s="956"/>
      <c r="FB23" s="956"/>
      <c r="FC23" s="956"/>
      <c r="FD23" s="956"/>
      <c r="FE23" s="956"/>
      <c r="FF23" s="956"/>
      <c r="FG23" s="956"/>
      <c r="FH23" s="956"/>
      <c r="FI23" s="956"/>
      <c r="FJ23" s="956"/>
      <c r="FK23" s="956"/>
      <c r="FL23" s="956"/>
      <c r="FM23" s="956"/>
      <c r="FN23" s="956"/>
      <c r="FO23" s="956"/>
      <c r="FP23" s="956"/>
      <c r="FQ23" s="956"/>
      <c r="FR23" s="956"/>
      <c r="FS23" s="956"/>
      <c r="FT23" s="956"/>
      <c r="FU23" s="956"/>
      <c r="FV23" s="956"/>
      <c r="FW23" s="956"/>
      <c r="FX23" s="956"/>
      <c r="FY23" s="956"/>
      <c r="FZ23" s="956"/>
      <c r="GA23" s="956"/>
      <c r="GB23" s="956"/>
      <c r="GC23" s="956"/>
      <c r="GD23" s="956"/>
    </row>
    <row r="24" spans="1:186" s="1128" customFormat="1" ht="73.5" customHeight="1">
      <c r="A24" s="1094" t="s">
        <v>58</v>
      </c>
      <c r="B24" s="1007" t="s">
        <v>1974</v>
      </c>
      <c r="C24" s="1036" t="s">
        <v>1975</v>
      </c>
      <c r="D24" s="1012" t="s">
        <v>579</v>
      </c>
      <c r="E24" s="1050"/>
      <c r="F24" s="1050"/>
      <c r="G24" s="1050"/>
      <c r="H24" s="1034" t="s">
        <v>40</v>
      </c>
      <c r="I24" s="1034" t="s">
        <v>1958</v>
      </c>
      <c r="J24" s="1033"/>
      <c r="K24" s="46" t="s">
        <v>41</v>
      </c>
      <c r="L24" s="1133">
        <v>44773</v>
      </c>
      <c r="M24" s="1010" t="s">
        <v>579</v>
      </c>
      <c r="N24" s="46" t="s">
        <v>41</v>
      </c>
      <c r="O24" s="1133">
        <v>44773</v>
      </c>
      <c r="P24" s="1031" t="s">
        <v>1966</v>
      </c>
      <c r="Q24" s="1030" t="s">
        <v>1966</v>
      </c>
      <c r="R24" s="1132" t="s">
        <v>1976</v>
      </c>
      <c r="S24" s="1008" t="s">
        <v>579</v>
      </c>
      <c r="T24" s="1008" t="s">
        <v>579</v>
      </c>
      <c r="U24" s="1076">
        <v>44773</v>
      </c>
      <c r="V24" s="1008" t="s">
        <v>1974</v>
      </c>
      <c r="W24" s="1007">
        <v>0.5</v>
      </c>
      <c r="X24" s="1007" t="s">
        <v>1966</v>
      </c>
      <c r="Y24" s="1007" t="s">
        <v>1966</v>
      </c>
      <c r="Z24" s="1007"/>
      <c r="AA24" s="1328" t="s">
        <v>1913</v>
      </c>
      <c r="AB24" s="1008" t="s">
        <v>1967</v>
      </c>
      <c r="AC24" s="1131"/>
      <c r="AD24" s="1007"/>
      <c r="AE24" s="1062"/>
      <c r="AF24" s="956"/>
      <c r="AG24" s="956"/>
      <c r="AH24" s="956"/>
      <c r="AI24" s="956"/>
      <c r="AJ24" s="956"/>
      <c r="AK24" s="956"/>
      <c r="AL24" s="956"/>
      <c r="AM24" s="956"/>
      <c r="AN24" s="956"/>
      <c r="AO24" s="956"/>
      <c r="AP24" s="956"/>
      <c r="AQ24" s="956"/>
      <c r="AR24" s="956"/>
      <c r="AS24" s="956"/>
      <c r="AT24" s="956"/>
      <c r="AU24" s="956"/>
      <c r="AV24" s="956"/>
      <c r="AW24" s="956"/>
      <c r="AX24" s="956"/>
      <c r="AY24" s="956"/>
      <c r="AZ24" s="956"/>
      <c r="BA24" s="956"/>
      <c r="BB24" s="956"/>
      <c r="BC24" s="956"/>
      <c r="BD24" s="956"/>
      <c r="BE24" s="956"/>
      <c r="BF24" s="956"/>
      <c r="BG24" s="956"/>
      <c r="BH24" s="956"/>
      <c r="BI24" s="956"/>
      <c r="BJ24" s="956"/>
      <c r="BK24" s="956"/>
      <c r="BL24" s="956"/>
      <c r="BM24" s="956"/>
      <c r="BN24" s="956"/>
      <c r="BO24" s="956"/>
      <c r="BP24" s="956"/>
      <c r="BQ24" s="956"/>
      <c r="BR24" s="956"/>
      <c r="BS24" s="956"/>
      <c r="BT24" s="956"/>
      <c r="BU24" s="956"/>
      <c r="BV24" s="956"/>
      <c r="BW24" s="956"/>
      <c r="BX24" s="956"/>
      <c r="BY24" s="956"/>
      <c r="BZ24" s="956"/>
      <c r="CA24" s="956"/>
      <c r="CB24" s="956"/>
      <c r="CC24" s="956"/>
      <c r="CD24" s="956"/>
      <c r="CE24" s="956"/>
      <c r="CF24" s="956"/>
      <c r="CG24" s="956"/>
      <c r="CH24" s="956"/>
      <c r="CI24" s="956"/>
      <c r="CJ24" s="956"/>
      <c r="CK24" s="956"/>
      <c r="CL24" s="956"/>
      <c r="CM24" s="956"/>
      <c r="CN24" s="956"/>
      <c r="CO24" s="956"/>
      <c r="CP24" s="956"/>
      <c r="CQ24" s="956"/>
      <c r="CR24" s="956"/>
      <c r="CS24" s="956"/>
      <c r="CT24" s="956"/>
      <c r="CU24" s="956"/>
      <c r="CV24" s="956"/>
      <c r="CW24" s="956"/>
      <c r="CX24" s="956"/>
      <c r="CY24" s="956"/>
      <c r="CZ24" s="956"/>
      <c r="DA24" s="956"/>
      <c r="DB24" s="956"/>
      <c r="DC24" s="956"/>
      <c r="DD24" s="956"/>
      <c r="DE24" s="956"/>
      <c r="DF24" s="956"/>
      <c r="DG24" s="956"/>
      <c r="DH24" s="956"/>
      <c r="DI24" s="956"/>
      <c r="DJ24" s="956"/>
      <c r="DK24" s="956"/>
      <c r="DL24" s="956"/>
      <c r="DM24" s="956"/>
      <c r="DN24" s="956"/>
      <c r="DO24" s="956"/>
      <c r="DP24" s="956"/>
      <c r="DQ24" s="956"/>
      <c r="DR24" s="956"/>
      <c r="DS24" s="956"/>
      <c r="DT24" s="956"/>
      <c r="DU24" s="956"/>
      <c r="DV24" s="956"/>
      <c r="DW24" s="956"/>
      <c r="DX24" s="956"/>
      <c r="DY24" s="956"/>
      <c r="DZ24" s="956"/>
      <c r="EA24" s="956"/>
      <c r="EB24" s="956"/>
      <c r="EC24" s="956"/>
      <c r="ED24" s="956"/>
      <c r="EE24" s="956"/>
      <c r="EF24" s="956"/>
      <c r="EG24" s="956"/>
      <c r="EH24" s="956"/>
      <c r="EI24" s="956"/>
      <c r="EJ24" s="956"/>
      <c r="EK24" s="956"/>
      <c r="EL24" s="956"/>
      <c r="EM24" s="956"/>
      <c r="EN24" s="956"/>
      <c r="EO24" s="956"/>
      <c r="EP24" s="956"/>
      <c r="EQ24" s="956"/>
      <c r="ER24" s="956"/>
      <c r="ES24" s="956"/>
      <c r="ET24" s="956"/>
      <c r="EU24" s="956"/>
      <c r="EV24" s="956"/>
      <c r="EW24" s="956"/>
      <c r="EX24" s="956"/>
      <c r="EY24" s="956"/>
      <c r="EZ24" s="956"/>
      <c r="FA24" s="956"/>
      <c r="FB24" s="956"/>
      <c r="FC24" s="956"/>
      <c r="FD24" s="956"/>
      <c r="FE24" s="956"/>
      <c r="FF24" s="956"/>
      <c r="FG24" s="956"/>
      <c r="FH24" s="956"/>
      <c r="FI24" s="956"/>
      <c r="FJ24" s="956"/>
      <c r="FK24" s="956"/>
      <c r="FL24" s="956"/>
      <c r="FM24" s="956"/>
      <c r="FN24" s="956"/>
      <c r="FO24" s="956"/>
      <c r="FP24" s="956"/>
      <c r="FQ24" s="956"/>
      <c r="FR24" s="956"/>
      <c r="FS24" s="956"/>
      <c r="FT24" s="956"/>
      <c r="FU24" s="956"/>
      <c r="FV24" s="956"/>
      <c r="FW24" s="956"/>
      <c r="FX24" s="956"/>
      <c r="FY24" s="956"/>
      <c r="FZ24" s="956"/>
      <c r="GA24" s="956"/>
      <c r="GB24" s="956"/>
      <c r="GC24" s="956"/>
      <c r="GD24" s="956"/>
    </row>
    <row r="25" spans="1:186" s="1128" customFormat="1" ht="27" customHeight="1">
      <c r="A25" s="956"/>
      <c r="B25" s="1045"/>
      <c r="C25" s="1036"/>
      <c r="D25" s="1012"/>
      <c r="E25" s="1008"/>
      <c r="F25" s="1008"/>
      <c r="G25" s="1008"/>
      <c r="H25" s="1008"/>
      <c r="I25" s="1008"/>
      <c r="J25" s="1008"/>
      <c r="K25" s="79"/>
      <c r="L25" s="1044"/>
      <c r="M25" s="1044"/>
      <c r="N25" s="1130"/>
      <c r="O25" s="1044"/>
      <c r="P25" s="1010"/>
      <c r="Q25" s="1043"/>
      <c r="R25" s="1008"/>
      <c r="S25" s="1007"/>
      <c r="T25" s="1007"/>
      <c r="U25" s="1007"/>
      <c r="V25" s="1007"/>
      <c r="W25" s="1007"/>
      <c r="X25" s="1007"/>
      <c r="Y25" s="1007"/>
      <c r="Z25" s="1007"/>
      <c r="AA25" s="1007"/>
      <c r="AB25" s="1007"/>
      <c r="AC25" s="1129"/>
      <c r="AD25" s="1007"/>
      <c r="AE25" s="956"/>
      <c r="AF25" s="956"/>
      <c r="AG25" s="956"/>
      <c r="AH25" s="956"/>
      <c r="AI25" s="956"/>
      <c r="AJ25" s="956"/>
      <c r="AK25" s="956"/>
      <c r="AL25" s="956"/>
      <c r="AM25" s="956"/>
      <c r="AN25" s="956"/>
      <c r="AO25" s="956"/>
      <c r="AP25" s="956"/>
      <c r="AQ25" s="956"/>
      <c r="AR25" s="956"/>
      <c r="AS25" s="956"/>
      <c r="AT25" s="956"/>
      <c r="AU25" s="956"/>
      <c r="AV25" s="956"/>
      <c r="AW25" s="956"/>
      <c r="AX25" s="956"/>
      <c r="AY25" s="956"/>
      <c r="AZ25" s="956"/>
      <c r="BA25" s="956"/>
      <c r="BB25" s="956"/>
      <c r="BC25" s="956"/>
      <c r="BD25" s="956"/>
      <c r="BE25" s="956"/>
      <c r="BF25" s="956"/>
      <c r="BG25" s="956"/>
      <c r="BH25" s="956"/>
      <c r="BI25" s="956"/>
      <c r="BJ25" s="956"/>
      <c r="BK25" s="956"/>
      <c r="BL25" s="956"/>
      <c r="BM25" s="956"/>
      <c r="BN25" s="956"/>
      <c r="BO25" s="956"/>
      <c r="BP25" s="956"/>
      <c r="BQ25" s="956"/>
      <c r="BR25" s="956"/>
      <c r="BS25" s="956"/>
      <c r="BT25" s="956"/>
      <c r="BU25" s="956"/>
      <c r="BV25" s="956"/>
      <c r="BW25" s="956"/>
      <c r="BX25" s="956"/>
      <c r="BY25" s="956"/>
      <c r="BZ25" s="956"/>
      <c r="CA25" s="956"/>
      <c r="CB25" s="956"/>
      <c r="CC25" s="956"/>
      <c r="CD25" s="956"/>
      <c r="CE25" s="956"/>
      <c r="CF25" s="956"/>
      <c r="CG25" s="956"/>
      <c r="CH25" s="956"/>
      <c r="CI25" s="956"/>
      <c r="CJ25" s="956"/>
      <c r="CK25" s="956"/>
      <c r="CL25" s="956"/>
      <c r="CM25" s="956"/>
      <c r="CN25" s="956"/>
      <c r="CO25" s="956"/>
      <c r="CP25" s="956"/>
      <c r="CQ25" s="956"/>
      <c r="CR25" s="956"/>
      <c r="CS25" s="956"/>
      <c r="CT25" s="956"/>
      <c r="CU25" s="956"/>
      <c r="CV25" s="956"/>
      <c r="CW25" s="956"/>
      <c r="CX25" s="956"/>
      <c r="CY25" s="956"/>
      <c r="CZ25" s="956"/>
      <c r="DA25" s="956"/>
      <c r="DB25" s="956"/>
      <c r="DC25" s="956"/>
      <c r="DD25" s="956"/>
      <c r="DE25" s="956"/>
      <c r="DF25" s="956"/>
      <c r="DG25" s="956"/>
      <c r="DH25" s="956"/>
      <c r="DI25" s="956"/>
      <c r="DJ25" s="956"/>
      <c r="DK25" s="956"/>
      <c r="DL25" s="956"/>
      <c r="DM25" s="956"/>
      <c r="DN25" s="956"/>
      <c r="DO25" s="956"/>
      <c r="DP25" s="956"/>
      <c r="DQ25" s="956"/>
      <c r="DR25" s="956"/>
      <c r="DS25" s="956"/>
      <c r="DT25" s="956"/>
      <c r="DU25" s="956"/>
      <c r="DV25" s="956"/>
      <c r="DW25" s="956"/>
      <c r="DX25" s="956"/>
      <c r="DY25" s="956"/>
      <c r="DZ25" s="956"/>
      <c r="EA25" s="956"/>
      <c r="EB25" s="956"/>
      <c r="EC25" s="956"/>
      <c r="ED25" s="956"/>
      <c r="EE25" s="956"/>
      <c r="EF25" s="956"/>
      <c r="EG25" s="956"/>
      <c r="EH25" s="956"/>
      <c r="EI25" s="956"/>
      <c r="EJ25" s="956"/>
      <c r="EK25" s="956"/>
      <c r="EL25" s="956"/>
      <c r="EM25" s="956"/>
      <c r="EN25" s="956"/>
      <c r="EO25" s="956"/>
      <c r="EP25" s="956"/>
      <c r="EQ25" s="956"/>
      <c r="ER25" s="956"/>
      <c r="ES25" s="956"/>
      <c r="ET25" s="956"/>
      <c r="EU25" s="956"/>
      <c r="EV25" s="956"/>
      <c r="EW25" s="956"/>
      <c r="EX25" s="956"/>
      <c r="EY25" s="956"/>
      <c r="EZ25" s="956"/>
      <c r="FA25" s="956"/>
      <c r="FB25" s="956"/>
      <c r="FC25" s="956"/>
      <c r="FD25" s="956"/>
      <c r="FE25" s="956"/>
      <c r="FF25" s="956"/>
      <c r="FG25" s="956"/>
      <c r="FH25" s="956"/>
      <c r="FI25" s="956"/>
      <c r="FJ25" s="956"/>
      <c r="FK25" s="956"/>
      <c r="FL25" s="956"/>
      <c r="FM25" s="956"/>
      <c r="FN25" s="956"/>
      <c r="FO25" s="956"/>
      <c r="FP25" s="956"/>
      <c r="FQ25" s="956"/>
      <c r="FR25" s="956"/>
      <c r="FS25" s="956"/>
      <c r="FT25" s="956"/>
      <c r="FU25" s="956"/>
      <c r="FV25" s="956"/>
      <c r="FW25" s="956"/>
      <c r="FX25" s="956"/>
      <c r="FY25" s="956"/>
      <c r="FZ25" s="956"/>
      <c r="GA25" s="956"/>
      <c r="GB25" s="956"/>
      <c r="GC25" s="956"/>
      <c r="GD25" s="956"/>
    </row>
    <row r="26" spans="1:186" s="956" customFormat="1" ht="27" customHeight="1">
      <c r="A26" s="955"/>
      <c r="B26" s="1040" t="s">
        <v>1977</v>
      </c>
      <c r="C26" s="1040"/>
      <c r="D26" s="1038"/>
      <c r="E26" s="1039"/>
      <c r="F26" s="1039"/>
      <c r="G26" s="1039"/>
      <c r="H26" s="1039"/>
      <c r="I26" s="1039"/>
      <c r="J26" s="1039"/>
      <c r="K26" s="45"/>
      <c r="L26" s="1039"/>
      <c r="M26" s="1039"/>
      <c r="N26" s="45"/>
      <c r="O26" s="1039"/>
      <c r="P26" s="1039"/>
      <c r="Q26" s="1039">
        <f>Table24[[#This Row],[Minutes]]/60</f>
        <v>0</v>
      </c>
      <c r="R26" s="1039"/>
      <c r="S26" s="1038"/>
      <c r="T26" s="1038"/>
      <c r="U26" s="1038"/>
      <c r="V26" s="1038"/>
      <c r="W26" s="1038"/>
      <c r="X26" s="1038"/>
      <c r="Y26" s="1038"/>
      <c r="Z26" s="1038"/>
      <c r="AA26" s="1038"/>
      <c r="AB26" s="1038"/>
      <c r="AC26" s="1038"/>
      <c r="AD26" s="1038"/>
    </row>
    <row r="27" spans="1:186" ht="31">
      <c r="A27" s="1094"/>
      <c r="B27" s="1012" t="s">
        <v>1978</v>
      </c>
      <c r="C27" s="1012" t="s">
        <v>1979</v>
      </c>
      <c r="D27" s="1007" t="s">
        <v>1908</v>
      </c>
      <c r="E27" s="1034" t="s">
        <v>1980</v>
      </c>
      <c r="F27" s="1050"/>
      <c r="G27" s="1050"/>
      <c r="H27" s="1035" t="s">
        <v>51</v>
      </c>
      <c r="I27" s="1034" t="s">
        <v>1958</v>
      </c>
      <c r="J27" s="1033" t="s">
        <v>1939</v>
      </c>
      <c r="K27" s="39" t="s">
        <v>41</v>
      </c>
      <c r="L27" s="982" t="s">
        <v>42</v>
      </c>
      <c r="M27" s="1078" t="s">
        <v>1981</v>
      </c>
      <c r="N27" s="1097" t="s">
        <v>41</v>
      </c>
      <c r="O27" s="1083" t="s">
        <v>1982</v>
      </c>
      <c r="P27" s="1031">
        <f>7*60+10</f>
        <v>430</v>
      </c>
      <c r="Q27" s="1030">
        <f>Table24[[#This Row],[Minutes]]/60</f>
        <v>7.166666666666667</v>
      </c>
      <c r="R27" s="1008" t="s">
        <v>578</v>
      </c>
      <c r="S27" s="1008" t="s">
        <v>579</v>
      </c>
      <c r="T27" s="1008" t="s">
        <v>579</v>
      </c>
      <c r="U27" s="1031" t="s">
        <v>40</v>
      </c>
      <c r="V27" s="1077" t="s">
        <v>1983</v>
      </c>
      <c r="W27" s="1093">
        <v>1</v>
      </c>
      <c r="X27" s="1326" t="s">
        <v>1984</v>
      </c>
      <c r="Y27" s="1174" t="s">
        <v>1985</v>
      </c>
      <c r="Z27" s="1007"/>
      <c r="AA27" s="1326" t="s">
        <v>1913</v>
      </c>
      <c r="AB27" s="1173" t="s">
        <v>1944</v>
      </c>
      <c r="AC27" s="1007"/>
      <c r="AD27" s="1007"/>
    </row>
    <row r="28" spans="1:186" s="956" customFormat="1" ht="31">
      <c r="B28" s="1012" t="s">
        <v>1986</v>
      </c>
      <c r="C28" s="1012" t="s">
        <v>1987</v>
      </c>
      <c r="D28" s="1007" t="s">
        <v>1908</v>
      </c>
      <c r="E28" s="1034" t="s">
        <v>1980</v>
      </c>
      <c r="F28" s="1050"/>
      <c r="G28" s="1050"/>
      <c r="H28" s="1035" t="s">
        <v>51</v>
      </c>
      <c r="I28" s="1034" t="s">
        <v>1958</v>
      </c>
      <c r="J28" s="1033" t="s">
        <v>1939</v>
      </c>
      <c r="K28" s="39" t="s">
        <v>41</v>
      </c>
      <c r="L28" s="982" t="s">
        <v>42</v>
      </c>
      <c r="M28" s="1078" t="s">
        <v>1981</v>
      </c>
      <c r="N28" s="1097" t="s">
        <v>41</v>
      </c>
      <c r="O28" s="1083" t="s">
        <v>1988</v>
      </c>
      <c r="P28" s="1031">
        <v>630</v>
      </c>
      <c r="Q28" s="1030">
        <f>Table24[[#This Row],[Minutes]]/60</f>
        <v>10.5</v>
      </c>
      <c r="R28" s="1008" t="s">
        <v>578</v>
      </c>
      <c r="S28" s="1008" t="s">
        <v>579</v>
      </c>
      <c r="T28" s="1008" t="s">
        <v>579</v>
      </c>
      <c r="U28" s="1031" t="s">
        <v>40</v>
      </c>
      <c r="V28" s="1077" t="s">
        <v>1989</v>
      </c>
      <c r="W28" s="1093">
        <v>1.5</v>
      </c>
      <c r="X28" s="1326" t="s">
        <v>1990</v>
      </c>
      <c r="Y28" s="1333" t="s">
        <v>1991</v>
      </c>
      <c r="Z28" s="1007"/>
      <c r="AA28" s="1326" t="s">
        <v>1913</v>
      </c>
      <c r="AB28" s="1173" t="s">
        <v>1944</v>
      </c>
      <c r="AC28" s="1007"/>
      <c r="AD28" s="1007"/>
    </row>
    <row r="29" spans="1:186" s="956" customFormat="1" ht="40.5" customHeight="1">
      <c r="B29" s="1007" t="s">
        <v>1992</v>
      </c>
      <c r="C29" s="1036" t="s">
        <v>1993</v>
      </c>
      <c r="D29" s="1007" t="s">
        <v>579</v>
      </c>
      <c r="E29" s="1034" t="s">
        <v>1958</v>
      </c>
      <c r="F29" s="1034" t="s">
        <v>1958</v>
      </c>
      <c r="G29" s="1034" t="s">
        <v>1958</v>
      </c>
      <c r="H29" s="1035" t="s">
        <v>51</v>
      </c>
      <c r="I29" s="1034" t="s">
        <v>1958</v>
      </c>
      <c r="J29" s="1033" t="s">
        <v>1939</v>
      </c>
      <c r="K29" s="39" t="s">
        <v>41</v>
      </c>
      <c r="L29" s="982" t="s">
        <v>42</v>
      </c>
      <c r="M29" s="1078" t="s">
        <v>1981</v>
      </c>
      <c r="N29" s="1127" t="s">
        <v>41</v>
      </c>
      <c r="O29" s="1076">
        <v>44773</v>
      </c>
      <c r="P29" s="1031">
        <v>460</v>
      </c>
      <c r="Q29" s="1030">
        <f>Table24[[#This Row],[Minutes]]/60</f>
        <v>7.666666666666667</v>
      </c>
      <c r="R29" s="1008" t="s">
        <v>578</v>
      </c>
      <c r="S29" s="1008" t="s">
        <v>579</v>
      </c>
      <c r="T29" s="1008" t="s">
        <v>579</v>
      </c>
      <c r="U29" s="1073" t="s">
        <v>40</v>
      </c>
      <c r="V29" s="1077" t="s">
        <v>1992</v>
      </c>
      <c r="W29" s="1093">
        <v>0.5</v>
      </c>
      <c r="X29" s="1089" t="s">
        <v>1994</v>
      </c>
      <c r="Y29" s="1333" t="s">
        <v>1995</v>
      </c>
      <c r="Z29" s="1007" t="s">
        <v>1996</v>
      </c>
      <c r="AA29" s="1326" t="s">
        <v>1913</v>
      </c>
      <c r="AB29" s="1319" t="s">
        <v>1944</v>
      </c>
      <c r="AC29" s="1334"/>
      <c r="AD29" s="1007"/>
    </row>
    <row r="30" spans="1:186" s="956" customFormat="1" ht="48.75" customHeight="1">
      <c r="B30" s="1007" t="s">
        <v>1997</v>
      </c>
      <c r="C30" s="1036" t="s">
        <v>1998</v>
      </c>
      <c r="D30" s="1007" t="s">
        <v>579</v>
      </c>
      <c r="E30" s="1034" t="s">
        <v>1958</v>
      </c>
      <c r="F30" s="1034" t="s">
        <v>1958</v>
      </c>
      <c r="G30" s="1034" t="s">
        <v>1958</v>
      </c>
      <c r="H30" s="1035" t="s">
        <v>51</v>
      </c>
      <c r="I30" s="1034" t="s">
        <v>1958</v>
      </c>
      <c r="J30" s="1033" t="s">
        <v>1939</v>
      </c>
      <c r="K30" s="39" t="s">
        <v>41</v>
      </c>
      <c r="L30" s="982" t="s">
        <v>42</v>
      </c>
      <c r="M30" s="1078" t="s">
        <v>1981</v>
      </c>
      <c r="N30" s="46" t="s">
        <v>41</v>
      </c>
      <c r="O30" s="1076">
        <v>44773</v>
      </c>
      <c r="P30" s="1031">
        <v>430</v>
      </c>
      <c r="Q30" s="1030">
        <f>Table24[[#This Row],[Minutes]]/60</f>
        <v>7.166666666666667</v>
      </c>
      <c r="R30" s="1008" t="s">
        <v>578</v>
      </c>
      <c r="S30" s="1008" t="s">
        <v>579</v>
      </c>
      <c r="T30" s="1008" t="s">
        <v>579</v>
      </c>
      <c r="U30" s="1077">
        <v>44773</v>
      </c>
      <c r="V30" s="1077" t="s">
        <v>1997</v>
      </c>
      <c r="W30" s="1093">
        <v>0.5</v>
      </c>
      <c r="X30" s="1077">
        <v>44773</v>
      </c>
      <c r="Y30" s="1077">
        <v>44773</v>
      </c>
      <c r="Z30" s="1007" t="s">
        <v>1996</v>
      </c>
      <c r="AA30" s="1326" t="s">
        <v>1913</v>
      </c>
      <c r="AB30" s="1008" t="s">
        <v>1967</v>
      </c>
      <c r="AC30" s="1092"/>
      <c r="AD30" s="1007"/>
      <c r="AE30" s="1062"/>
    </row>
    <row r="31" spans="1:186" s="956" customFormat="1" ht="31">
      <c r="B31" s="1007" t="s">
        <v>1999</v>
      </c>
      <c r="C31" s="1036" t="s">
        <v>2000</v>
      </c>
      <c r="D31" s="1007" t="s">
        <v>579</v>
      </c>
      <c r="E31" s="1034" t="s">
        <v>1958</v>
      </c>
      <c r="F31" s="1034" t="s">
        <v>1958</v>
      </c>
      <c r="G31" s="1034" t="s">
        <v>1958</v>
      </c>
      <c r="H31" s="1035" t="s">
        <v>51</v>
      </c>
      <c r="I31" s="1034" t="s">
        <v>1958</v>
      </c>
      <c r="J31" s="1033" t="s">
        <v>1939</v>
      </c>
      <c r="K31" s="39" t="s">
        <v>41</v>
      </c>
      <c r="L31" s="982" t="s">
        <v>42</v>
      </c>
      <c r="M31" s="1078" t="s">
        <v>1981</v>
      </c>
      <c r="N31" s="46" t="s">
        <v>41</v>
      </c>
      <c r="O31" s="1009" t="s">
        <v>1966</v>
      </c>
      <c r="P31" s="1031">
        <v>500</v>
      </c>
      <c r="Q31" s="1030">
        <f>Table24[[#This Row],[Minutes]]/60</f>
        <v>8.3333333333333339</v>
      </c>
      <c r="R31" s="1008" t="s">
        <v>578</v>
      </c>
      <c r="S31" s="1008" t="s">
        <v>579</v>
      </c>
      <c r="T31" s="1008" t="s">
        <v>579</v>
      </c>
      <c r="U31" s="1077" t="s">
        <v>1966</v>
      </c>
      <c r="V31" s="1079" t="s">
        <v>1999</v>
      </c>
      <c r="W31" s="1093">
        <v>0.5</v>
      </c>
      <c r="X31" s="1075" t="s">
        <v>1966</v>
      </c>
      <c r="Y31" s="1333" t="s">
        <v>1966</v>
      </c>
      <c r="Z31" s="1007" t="s">
        <v>1996</v>
      </c>
      <c r="AA31" s="1326" t="s">
        <v>1913</v>
      </c>
      <c r="AB31" s="1008" t="s">
        <v>2001</v>
      </c>
      <c r="AC31" s="1092"/>
      <c r="AD31" s="1007"/>
      <c r="AE31" s="1062"/>
    </row>
    <row r="32" spans="1:186" s="956" customFormat="1" ht="55.5" customHeight="1">
      <c r="A32" s="1094"/>
      <c r="B32" s="1126" t="s">
        <v>2002</v>
      </c>
      <c r="C32" s="1125" t="s">
        <v>2003</v>
      </c>
      <c r="D32" s="1111" t="s">
        <v>579</v>
      </c>
      <c r="E32" s="1123" t="s">
        <v>1958</v>
      </c>
      <c r="F32" s="1123" t="s">
        <v>1958</v>
      </c>
      <c r="G32" s="1123" t="s">
        <v>1958</v>
      </c>
      <c r="H32" s="1124" t="s">
        <v>51</v>
      </c>
      <c r="I32" s="1123" t="s">
        <v>1958</v>
      </c>
      <c r="J32" s="1122" t="s">
        <v>1939</v>
      </c>
      <c r="K32" s="98" t="s">
        <v>41</v>
      </c>
      <c r="L32" s="1121" t="s">
        <v>42</v>
      </c>
      <c r="M32" s="1120" t="s">
        <v>1981</v>
      </c>
      <c r="N32" s="1097" t="s">
        <v>41</v>
      </c>
      <c r="O32" s="1119" t="s">
        <v>1988</v>
      </c>
      <c r="P32" s="1118">
        <v>530</v>
      </c>
      <c r="Q32" s="1117">
        <f>Table24[[#This Row],[Minutes]]/60</f>
        <v>8.8333333333333339</v>
      </c>
      <c r="R32" s="1116" t="s">
        <v>578</v>
      </c>
      <c r="S32" s="1115" t="s">
        <v>579</v>
      </c>
      <c r="T32" s="1116" t="s">
        <v>579</v>
      </c>
      <c r="U32" s="1115" t="s">
        <v>40</v>
      </c>
      <c r="V32" s="958" t="s">
        <v>2004</v>
      </c>
      <c r="W32" s="1114">
        <v>0.5</v>
      </c>
      <c r="X32" s="1113" t="s">
        <v>2005</v>
      </c>
      <c r="Y32" s="1112" t="s">
        <v>2006</v>
      </c>
      <c r="Z32" s="1111" t="s">
        <v>1996</v>
      </c>
      <c r="AA32" s="1206" t="s">
        <v>1913</v>
      </c>
      <c r="AB32" s="1319" t="s">
        <v>1944</v>
      </c>
      <c r="AC32" s="1090"/>
      <c r="AD32" s="1007"/>
      <c r="AE32" s="1062"/>
    </row>
    <row r="33" spans="1:31" s="956" customFormat="1" ht="55.5" customHeight="1">
      <c r="A33" s="1094"/>
      <c r="B33" s="1007"/>
      <c r="C33" s="1036"/>
      <c r="D33" s="1100"/>
      <c r="E33" s="1034"/>
      <c r="F33" s="1034"/>
      <c r="G33" s="1034"/>
      <c r="H33" s="1110"/>
      <c r="I33" s="1034"/>
      <c r="J33" s="1109"/>
      <c r="K33" s="99"/>
      <c r="L33" s="1108"/>
      <c r="M33" s="1071"/>
      <c r="N33" s="1107" t="s">
        <v>41</v>
      </c>
      <c r="O33" s="1076">
        <v>44773</v>
      </c>
      <c r="P33" s="1106"/>
      <c r="Q33" s="1105"/>
      <c r="R33" s="1104"/>
      <c r="S33" s="1099"/>
      <c r="T33" s="1008"/>
      <c r="U33" s="1099"/>
      <c r="V33" s="1103" t="s">
        <v>2007</v>
      </c>
      <c r="W33" s="1102">
        <v>0.5</v>
      </c>
      <c r="X33" s="1101">
        <v>44773</v>
      </c>
      <c r="Y33" s="1101">
        <v>44773</v>
      </c>
      <c r="Z33" s="1100"/>
      <c r="AA33" s="1332"/>
      <c r="AB33" s="1099" t="s">
        <v>1967</v>
      </c>
      <c r="AC33" s="1098"/>
      <c r="AD33" s="1007"/>
      <c r="AE33" s="1062"/>
    </row>
    <row r="34" spans="1:31" s="956" customFormat="1" ht="31">
      <c r="B34" s="1007" t="s">
        <v>2008</v>
      </c>
      <c r="C34" s="1036" t="s">
        <v>2009</v>
      </c>
      <c r="D34" s="1007" t="s">
        <v>579</v>
      </c>
      <c r="E34" s="1034" t="s">
        <v>1958</v>
      </c>
      <c r="F34" s="1034" t="s">
        <v>1958</v>
      </c>
      <c r="G34" s="1034" t="s">
        <v>1958</v>
      </c>
      <c r="H34" s="1035" t="s">
        <v>51</v>
      </c>
      <c r="I34" s="1034" t="s">
        <v>1958</v>
      </c>
      <c r="J34" s="1033" t="s">
        <v>1939</v>
      </c>
      <c r="K34" s="39" t="s">
        <v>41</v>
      </c>
      <c r="L34" s="982" t="s">
        <v>42</v>
      </c>
      <c r="M34" s="1078" t="s">
        <v>1981</v>
      </c>
      <c r="N34" s="1097" t="s">
        <v>41</v>
      </c>
      <c r="O34" s="1083" t="s">
        <v>42</v>
      </c>
      <c r="P34" s="1031">
        <v>300</v>
      </c>
      <c r="Q34" s="1030">
        <f>Table24[[#This Row],[Minutes]]/60</f>
        <v>5</v>
      </c>
      <c r="R34" s="1008" t="s">
        <v>578</v>
      </c>
      <c r="S34" s="1008" t="s">
        <v>579</v>
      </c>
      <c r="T34" s="1008" t="s">
        <v>579</v>
      </c>
      <c r="U34" s="1008" t="s">
        <v>40</v>
      </c>
      <c r="V34" s="1077" t="s">
        <v>2008</v>
      </c>
      <c r="W34" s="1093">
        <v>0.5</v>
      </c>
      <c r="X34" s="1331" t="s">
        <v>2010</v>
      </c>
      <c r="Y34" s="1095" t="s">
        <v>2011</v>
      </c>
      <c r="Z34" s="1007" t="s">
        <v>1996</v>
      </c>
      <c r="AA34" s="1326" t="s">
        <v>1913</v>
      </c>
      <c r="AB34" s="1319" t="s">
        <v>1944</v>
      </c>
      <c r="AC34" s="1090"/>
      <c r="AD34" s="1007"/>
    </row>
    <row r="35" spans="1:31" s="956" customFormat="1" ht="31">
      <c r="B35" s="1007" t="s">
        <v>2012</v>
      </c>
      <c r="C35" s="1036" t="s">
        <v>2013</v>
      </c>
      <c r="D35" s="1007" t="s">
        <v>579</v>
      </c>
      <c r="E35" s="1034" t="s">
        <v>1958</v>
      </c>
      <c r="F35" s="1034" t="s">
        <v>1958</v>
      </c>
      <c r="G35" s="1034" t="s">
        <v>1958</v>
      </c>
      <c r="H35" s="1035" t="s">
        <v>51</v>
      </c>
      <c r="I35" s="1034" t="s">
        <v>1958</v>
      </c>
      <c r="J35" s="1033" t="s">
        <v>1939</v>
      </c>
      <c r="K35" s="39" t="s">
        <v>41</v>
      </c>
      <c r="L35" s="982" t="s">
        <v>42</v>
      </c>
      <c r="M35" s="1071" t="s">
        <v>579</v>
      </c>
      <c r="N35" s="46" t="s">
        <v>41</v>
      </c>
      <c r="O35" s="1009" t="s">
        <v>1966</v>
      </c>
      <c r="P35" s="1031">
        <v>530</v>
      </c>
      <c r="Q35" s="1030">
        <f>Table24[[#This Row],[Minutes]]/60</f>
        <v>8.8333333333333339</v>
      </c>
      <c r="R35" s="1008" t="s">
        <v>578</v>
      </c>
      <c r="S35" s="1008" t="s">
        <v>579</v>
      </c>
      <c r="T35" s="1008" t="s">
        <v>579</v>
      </c>
      <c r="U35" s="1008" t="s">
        <v>1966</v>
      </c>
      <c r="V35" s="1077" t="s">
        <v>2012</v>
      </c>
      <c r="W35" s="1093">
        <v>0.5</v>
      </c>
      <c r="X35" s="1080" t="s">
        <v>1966</v>
      </c>
      <c r="Y35" s="1031" t="s">
        <v>1966</v>
      </c>
      <c r="Z35" s="1007" t="s">
        <v>1996</v>
      </c>
      <c r="AA35" s="1082" t="s">
        <v>1913</v>
      </c>
      <c r="AB35" s="1008" t="s">
        <v>2001</v>
      </c>
      <c r="AC35" s="1007"/>
      <c r="AD35" s="1007"/>
    </row>
    <row r="36" spans="1:31" s="956" customFormat="1" ht="31">
      <c r="B36" s="1007" t="s">
        <v>2014</v>
      </c>
      <c r="C36" s="1036" t="s">
        <v>2015</v>
      </c>
      <c r="D36" s="1007" t="s">
        <v>579</v>
      </c>
      <c r="E36" s="1034" t="s">
        <v>1958</v>
      </c>
      <c r="F36" s="1034" t="s">
        <v>1958</v>
      </c>
      <c r="G36" s="1034" t="s">
        <v>1958</v>
      </c>
      <c r="H36" s="1035" t="s">
        <v>51</v>
      </c>
      <c r="I36" s="1034" t="s">
        <v>1958</v>
      </c>
      <c r="J36" s="1033" t="s">
        <v>1939</v>
      </c>
      <c r="K36" s="39" t="s">
        <v>41</v>
      </c>
      <c r="L36" s="982" t="s">
        <v>42</v>
      </c>
      <c r="M36" s="1071" t="s">
        <v>1981</v>
      </c>
      <c r="N36" s="43" t="s">
        <v>41</v>
      </c>
      <c r="O36" s="1009" t="s">
        <v>42</v>
      </c>
      <c r="P36" s="1031">
        <v>310</v>
      </c>
      <c r="Q36" s="1030">
        <f>Table24[[#This Row],[Minutes]]/60</f>
        <v>5.166666666666667</v>
      </c>
      <c r="R36" s="1008" t="s">
        <v>578</v>
      </c>
      <c r="S36" s="1008" t="s">
        <v>579</v>
      </c>
      <c r="T36" s="1008" t="s">
        <v>579</v>
      </c>
      <c r="U36" s="1008" t="s">
        <v>40</v>
      </c>
      <c r="V36" s="1079" t="s">
        <v>2014</v>
      </c>
      <c r="W36" s="1093">
        <v>0.5</v>
      </c>
      <c r="X36" s="1096" t="s">
        <v>2016</v>
      </c>
      <c r="Y36" s="1095" t="s">
        <v>2017</v>
      </c>
      <c r="Z36" s="1007" t="s">
        <v>1996</v>
      </c>
      <c r="AA36" s="1082" t="s">
        <v>1913</v>
      </c>
      <c r="AB36" s="1319" t="s">
        <v>1944</v>
      </c>
      <c r="AC36" s="1090"/>
      <c r="AD36" s="1007"/>
      <c r="AE36" s="1062"/>
    </row>
    <row r="37" spans="1:31" s="956" customFormat="1" ht="31">
      <c r="A37" s="1094"/>
      <c r="B37" s="1007" t="s">
        <v>2018</v>
      </c>
      <c r="C37" s="1036" t="s">
        <v>2019</v>
      </c>
      <c r="D37" s="1007" t="s">
        <v>579</v>
      </c>
      <c r="E37" s="1034" t="s">
        <v>1958</v>
      </c>
      <c r="F37" s="1034" t="s">
        <v>1958</v>
      </c>
      <c r="G37" s="1034" t="s">
        <v>1958</v>
      </c>
      <c r="H37" s="1035" t="s">
        <v>51</v>
      </c>
      <c r="I37" s="1034" t="s">
        <v>1958</v>
      </c>
      <c r="J37" s="1033" t="s">
        <v>1939</v>
      </c>
      <c r="K37" s="39" t="s">
        <v>41</v>
      </c>
      <c r="L37" s="982" t="s">
        <v>42</v>
      </c>
      <c r="M37" s="1071" t="s">
        <v>1981</v>
      </c>
      <c r="N37" s="46" t="s">
        <v>41</v>
      </c>
      <c r="O37" s="1009" t="s">
        <v>1966</v>
      </c>
      <c r="P37" s="1031">
        <v>525</v>
      </c>
      <c r="Q37" s="1030">
        <f>Table24[[#This Row],[Minutes]]/60</f>
        <v>8.75</v>
      </c>
      <c r="R37" s="1008" t="s">
        <v>578</v>
      </c>
      <c r="S37" s="1008" t="s">
        <v>579</v>
      </c>
      <c r="T37" s="1008" t="s">
        <v>579</v>
      </c>
      <c r="U37" s="1008" t="s">
        <v>40</v>
      </c>
      <c r="V37" s="1079" t="s">
        <v>2018</v>
      </c>
      <c r="W37" s="1093">
        <v>1</v>
      </c>
      <c r="X37" s="1080" t="s">
        <v>1966</v>
      </c>
      <c r="Y37" s="1031" t="s">
        <v>1966</v>
      </c>
      <c r="Z37" s="1007" t="s">
        <v>1996</v>
      </c>
      <c r="AA37" s="1082" t="s">
        <v>1913</v>
      </c>
      <c r="AB37" s="1008" t="s">
        <v>2001</v>
      </c>
      <c r="AC37" s="1092"/>
      <c r="AD37" s="1007"/>
      <c r="AE37" s="1062"/>
    </row>
    <row r="38" spans="1:31" s="956" customFormat="1" ht="46.5">
      <c r="B38" s="1007" t="s">
        <v>2020</v>
      </c>
      <c r="C38" s="1036" t="s">
        <v>2021</v>
      </c>
      <c r="D38" s="1007" t="s">
        <v>579</v>
      </c>
      <c r="E38" s="1034" t="s">
        <v>1958</v>
      </c>
      <c r="F38" s="1034" t="s">
        <v>1958</v>
      </c>
      <c r="G38" s="1034" t="s">
        <v>1958</v>
      </c>
      <c r="H38" s="1035" t="s">
        <v>51</v>
      </c>
      <c r="I38" s="1034" t="s">
        <v>1958</v>
      </c>
      <c r="J38" s="1033" t="s">
        <v>1939</v>
      </c>
      <c r="K38" s="39" t="s">
        <v>41</v>
      </c>
      <c r="L38" s="982" t="s">
        <v>42</v>
      </c>
      <c r="M38" s="1071" t="s">
        <v>1981</v>
      </c>
      <c r="N38" s="43" t="s">
        <v>41</v>
      </c>
      <c r="O38" s="1010" t="s">
        <v>42</v>
      </c>
      <c r="P38" s="1031">
        <v>120</v>
      </c>
      <c r="Q38" s="1030">
        <f>Table24[[#This Row],[Minutes]]/60</f>
        <v>2</v>
      </c>
      <c r="R38" s="1008" t="s">
        <v>43</v>
      </c>
      <c r="S38" s="1330" t="s">
        <v>2022</v>
      </c>
      <c r="T38" s="1091">
        <v>1642405</v>
      </c>
      <c r="U38" s="1008" t="s">
        <v>40</v>
      </c>
      <c r="V38" s="1007" t="s">
        <v>1915</v>
      </c>
      <c r="W38" s="1029"/>
      <c r="X38" s="1029"/>
      <c r="Y38" s="1029"/>
      <c r="Z38" s="1007" t="s">
        <v>1996</v>
      </c>
      <c r="AA38" s="1084" t="s">
        <v>2023</v>
      </c>
      <c r="AB38" s="1319" t="s">
        <v>1944</v>
      </c>
      <c r="AC38" s="1086"/>
      <c r="AD38" s="1007"/>
    </row>
    <row r="39" spans="1:31" s="956" customFormat="1" ht="31">
      <c r="B39" s="1007" t="s">
        <v>2024</v>
      </c>
      <c r="C39" s="1036" t="s">
        <v>2025</v>
      </c>
      <c r="D39" s="1007" t="s">
        <v>579</v>
      </c>
      <c r="E39" s="1034" t="s">
        <v>1958</v>
      </c>
      <c r="F39" s="1034" t="s">
        <v>1958</v>
      </c>
      <c r="G39" s="1034" t="s">
        <v>1958</v>
      </c>
      <c r="H39" s="1035" t="s">
        <v>51</v>
      </c>
      <c r="I39" s="1034" t="s">
        <v>1958</v>
      </c>
      <c r="J39" s="1033" t="s">
        <v>1939</v>
      </c>
      <c r="K39" s="39" t="s">
        <v>41</v>
      </c>
      <c r="L39" s="982" t="s">
        <v>42</v>
      </c>
      <c r="M39" s="1071" t="s">
        <v>1981</v>
      </c>
      <c r="N39" s="43" t="s">
        <v>41</v>
      </c>
      <c r="O39" s="1010" t="s">
        <v>42</v>
      </c>
      <c r="P39" s="1031">
        <v>120</v>
      </c>
      <c r="Q39" s="1030">
        <f>Table24[[#This Row],[Minutes]]/60</f>
        <v>2</v>
      </c>
      <c r="R39" s="1008" t="s">
        <v>43</v>
      </c>
      <c r="S39" s="1328" t="s">
        <v>2026</v>
      </c>
      <c r="T39" s="1091">
        <v>1641315</v>
      </c>
      <c r="U39" s="1008" t="s">
        <v>40</v>
      </c>
      <c r="V39" s="1007" t="s">
        <v>1915</v>
      </c>
      <c r="W39" s="1029"/>
      <c r="X39" s="1029"/>
      <c r="Y39" s="1029"/>
      <c r="Z39" s="1007" t="s">
        <v>1996</v>
      </c>
      <c r="AA39" s="1084" t="s">
        <v>2027</v>
      </c>
      <c r="AB39" s="1319" t="s">
        <v>1944</v>
      </c>
      <c r="AC39" s="1090"/>
      <c r="AD39" s="1007"/>
    </row>
    <row r="40" spans="1:31" s="956" customFormat="1" ht="31">
      <c r="B40" s="1007" t="s">
        <v>2028</v>
      </c>
      <c r="C40" s="1036" t="s">
        <v>2029</v>
      </c>
      <c r="D40" s="1007" t="s">
        <v>579</v>
      </c>
      <c r="E40" s="1034" t="s">
        <v>1958</v>
      </c>
      <c r="F40" s="1034" t="s">
        <v>1958</v>
      </c>
      <c r="G40" s="1034" t="s">
        <v>1958</v>
      </c>
      <c r="H40" s="1035" t="s">
        <v>51</v>
      </c>
      <c r="I40" s="1034" t="s">
        <v>1958</v>
      </c>
      <c r="J40" s="1033" t="s">
        <v>1939</v>
      </c>
      <c r="K40" s="39" t="s">
        <v>41</v>
      </c>
      <c r="L40" s="982" t="s">
        <v>42</v>
      </c>
      <c r="M40" s="1071" t="s">
        <v>1981</v>
      </c>
      <c r="N40" s="43" t="s">
        <v>41</v>
      </c>
      <c r="O40" s="1010" t="s">
        <v>42</v>
      </c>
      <c r="P40" s="1031">
        <v>90</v>
      </c>
      <c r="Q40" s="1030">
        <f>Table24[[#This Row],[Minutes]]/60</f>
        <v>1.5</v>
      </c>
      <c r="R40" s="1008" t="s">
        <v>43</v>
      </c>
      <c r="S40" s="1328" t="s">
        <v>2030</v>
      </c>
      <c r="T40" s="1088">
        <v>1647431</v>
      </c>
      <c r="U40" s="1008" t="s">
        <v>40</v>
      </c>
      <c r="V40" s="1007" t="s">
        <v>1915</v>
      </c>
      <c r="W40" s="1029"/>
      <c r="X40" s="1029"/>
      <c r="Y40" s="1029"/>
      <c r="Z40" s="1007" t="s">
        <v>1996</v>
      </c>
      <c r="AA40" s="1084" t="s">
        <v>2031</v>
      </c>
      <c r="AB40" s="1319" t="s">
        <v>1944</v>
      </c>
      <c r="AC40" s="1090"/>
      <c r="AD40" s="1007"/>
      <c r="AE40" s="1062"/>
    </row>
    <row r="41" spans="1:31" s="956" customFormat="1" ht="31">
      <c r="B41" s="1007" t="s">
        <v>2032</v>
      </c>
      <c r="C41" s="1036" t="s">
        <v>2033</v>
      </c>
      <c r="D41" s="1007" t="s">
        <v>579</v>
      </c>
      <c r="E41" s="1034" t="s">
        <v>1958</v>
      </c>
      <c r="F41" s="1034" t="s">
        <v>1958</v>
      </c>
      <c r="G41" s="1034" t="s">
        <v>1958</v>
      </c>
      <c r="H41" s="1035" t="s">
        <v>51</v>
      </c>
      <c r="I41" s="1034" t="s">
        <v>1958</v>
      </c>
      <c r="J41" s="1033" t="s">
        <v>1939</v>
      </c>
      <c r="K41" s="39" t="s">
        <v>41</v>
      </c>
      <c r="L41" s="982" t="s">
        <v>42</v>
      </c>
      <c r="M41" s="1071" t="s">
        <v>1981</v>
      </c>
      <c r="N41" s="43" t="s">
        <v>41</v>
      </c>
      <c r="O41" s="1010" t="s">
        <v>42</v>
      </c>
      <c r="P41" s="1031">
        <v>120</v>
      </c>
      <c r="Q41" s="1030">
        <f>Table24[[#This Row],[Minutes]]/60</f>
        <v>2</v>
      </c>
      <c r="R41" s="1008" t="s">
        <v>43</v>
      </c>
      <c r="S41" s="1328" t="s">
        <v>2034</v>
      </c>
      <c r="T41" s="1088">
        <v>1645459</v>
      </c>
      <c r="U41" s="1008" t="s">
        <v>40</v>
      </c>
      <c r="V41" s="1007" t="s">
        <v>1915</v>
      </c>
      <c r="W41" s="1029"/>
      <c r="X41" s="1029"/>
      <c r="Y41" s="1029"/>
      <c r="Z41" s="1007" t="s">
        <v>1996</v>
      </c>
      <c r="AA41" s="1084" t="s">
        <v>2035</v>
      </c>
      <c r="AB41" s="1319" t="s">
        <v>1944</v>
      </c>
      <c r="AC41" s="1086"/>
      <c r="AD41" s="1007"/>
    </row>
    <row r="42" spans="1:31" s="956" customFormat="1" ht="31">
      <c r="B42" s="1007" t="s">
        <v>2036</v>
      </c>
      <c r="C42" s="1036" t="s">
        <v>2037</v>
      </c>
      <c r="D42" s="1007" t="s">
        <v>579</v>
      </c>
      <c r="E42" s="1034" t="s">
        <v>1958</v>
      </c>
      <c r="F42" s="1034" t="s">
        <v>1958</v>
      </c>
      <c r="G42" s="1034" t="s">
        <v>1958</v>
      </c>
      <c r="H42" s="1035" t="s">
        <v>51</v>
      </c>
      <c r="I42" s="1034" t="s">
        <v>1958</v>
      </c>
      <c r="J42" s="1033" t="s">
        <v>1939</v>
      </c>
      <c r="K42" s="39" t="s">
        <v>41</v>
      </c>
      <c r="L42" s="982" t="s">
        <v>42</v>
      </c>
      <c r="M42" s="1071" t="s">
        <v>1981</v>
      </c>
      <c r="N42" s="43" t="s">
        <v>41</v>
      </c>
      <c r="O42" s="1010" t="s">
        <v>42</v>
      </c>
      <c r="P42" s="1031">
        <v>120</v>
      </c>
      <c r="Q42" s="1030">
        <f>Table24[[#This Row],[Minutes]]/60</f>
        <v>2</v>
      </c>
      <c r="R42" s="1008" t="s">
        <v>43</v>
      </c>
      <c r="S42" s="1329" t="s">
        <v>2038</v>
      </c>
      <c r="T42" s="1088">
        <v>1647423</v>
      </c>
      <c r="U42" s="1008" t="s">
        <v>40</v>
      </c>
      <c r="V42" s="1007" t="s">
        <v>1915</v>
      </c>
      <c r="W42" s="1029"/>
      <c r="X42" s="1029"/>
      <c r="Y42" s="1029"/>
      <c r="Z42" s="1007" t="s">
        <v>1996</v>
      </c>
      <c r="AA42" s="1084" t="s">
        <v>2039</v>
      </c>
      <c r="AB42" s="1319" t="s">
        <v>1944</v>
      </c>
      <c r="AC42" s="1086"/>
      <c r="AD42" s="1007"/>
    </row>
    <row r="43" spans="1:31" s="956" customFormat="1" ht="31">
      <c r="B43" s="1007" t="s">
        <v>2040</v>
      </c>
      <c r="C43" s="1036" t="s">
        <v>2041</v>
      </c>
      <c r="D43" s="1007" t="s">
        <v>579</v>
      </c>
      <c r="E43" s="1034" t="s">
        <v>1958</v>
      </c>
      <c r="F43" s="1034" t="s">
        <v>1958</v>
      </c>
      <c r="G43" s="1034" t="s">
        <v>1958</v>
      </c>
      <c r="H43" s="1035" t="s">
        <v>51</v>
      </c>
      <c r="I43" s="1034" t="s">
        <v>1958</v>
      </c>
      <c r="J43" s="1033" t="s">
        <v>1939</v>
      </c>
      <c r="K43" s="39" t="s">
        <v>41</v>
      </c>
      <c r="L43" s="982" t="s">
        <v>42</v>
      </c>
      <c r="M43" s="1071" t="s">
        <v>1981</v>
      </c>
      <c r="N43" s="43" t="s">
        <v>41</v>
      </c>
      <c r="O43" s="1010" t="s">
        <v>42</v>
      </c>
      <c r="P43" s="1031">
        <v>120</v>
      </c>
      <c r="Q43" s="1030">
        <f>Table24[[#This Row],[Minutes]]/60</f>
        <v>2</v>
      </c>
      <c r="R43" s="1008" t="s">
        <v>43</v>
      </c>
      <c r="S43" s="1328" t="s">
        <v>2042</v>
      </c>
      <c r="T43" s="1031">
        <v>1670283</v>
      </c>
      <c r="U43" s="1008" t="s">
        <v>40</v>
      </c>
      <c r="V43" s="1007" t="s">
        <v>1915</v>
      </c>
      <c r="W43" s="1029"/>
      <c r="X43" s="1029"/>
      <c r="Y43" s="1029"/>
      <c r="Z43" s="1007" t="s">
        <v>2043</v>
      </c>
      <c r="AA43" s="1087" t="s">
        <v>2044</v>
      </c>
      <c r="AB43" s="1319" t="s">
        <v>1944</v>
      </c>
      <c r="AC43" s="1086"/>
      <c r="AD43" s="1007"/>
    </row>
    <row r="44" spans="1:31" s="956" customFormat="1" ht="39" customHeight="1">
      <c r="B44" s="1007" t="s">
        <v>2045</v>
      </c>
      <c r="C44" s="1007" t="s">
        <v>2046</v>
      </c>
      <c r="D44" s="1007" t="s">
        <v>579</v>
      </c>
      <c r="E44" s="1034" t="s">
        <v>1958</v>
      </c>
      <c r="F44" s="1034" t="s">
        <v>1958</v>
      </c>
      <c r="G44" s="1034" t="s">
        <v>1958</v>
      </c>
      <c r="H44" s="1035" t="s">
        <v>51</v>
      </c>
      <c r="I44" s="1034" t="s">
        <v>1958</v>
      </c>
      <c r="J44" s="1033" t="s">
        <v>1939</v>
      </c>
      <c r="K44" s="39" t="s">
        <v>41</v>
      </c>
      <c r="L44" s="982" t="s">
        <v>42</v>
      </c>
      <c r="M44" s="1071" t="s">
        <v>1981</v>
      </c>
      <c r="N44" s="46" t="s">
        <v>41</v>
      </c>
      <c r="O44" s="1074">
        <v>44773</v>
      </c>
      <c r="P44" s="1008">
        <f>13*60</f>
        <v>780</v>
      </c>
      <c r="Q44" s="1030">
        <f>Table24[[#This Row],[Minutes]]/60</f>
        <v>13</v>
      </c>
      <c r="R44" s="1008" t="s">
        <v>2047</v>
      </c>
      <c r="S44" s="1008" t="s">
        <v>579</v>
      </c>
      <c r="T44" s="1008" t="s">
        <v>579</v>
      </c>
      <c r="U44" s="1077">
        <v>44773</v>
      </c>
      <c r="V44" s="1076" t="s">
        <v>2045</v>
      </c>
      <c r="W44" s="1075">
        <v>1</v>
      </c>
      <c r="X44" s="1074">
        <v>44773</v>
      </c>
      <c r="Y44" s="1074">
        <v>44773</v>
      </c>
      <c r="Z44" s="1007" t="s">
        <v>1996</v>
      </c>
      <c r="AA44" s="1326" t="s">
        <v>1913</v>
      </c>
      <c r="AB44" s="1008" t="s">
        <v>1967</v>
      </c>
      <c r="AC44" s="1041" t="s">
        <v>2048</v>
      </c>
      <c r="AD44" s="1007"/>
    </row>
    <row r="45" spans="1:31" s="956" customFormat="1" ht="39" customHeight="1">
      <c r="B45" s="1007" t="s">
        <v>2049</v>
      </c>
      <c r="C45" s="1007" t="s">
        <v>2050</v>
      </c>
      <c r="D45" s="1007" t="s">
        <v>579</v>
      </c>
      <c r="E45" s="1034" t="s">
        <v>1958</v>
      </c>
      <c r="F45" s="1034" t="s">
        <v>1958</v>
      </c>
      <c r="G45" s="1034" t="s">
        <v>1958</v>
      </c>
      <c r="H45" s="1035" t="s">
        <v>51</v>
      </c>
      <c r="I45" s="1034" t="s">
        <v>1958</v>
      </c>
      <c r="J45" s="1033" t="s">
        <v>1939</v>
      </c>
      <c r="K45" s="39" t="s">
        <v>41</v>
      </c>
      <c r="L45" s="982" t="s">
        <v>42</v>
      </c>
      <c r="M45" s="1071" t="s">
        <v>1981</v>
      </c>
      <c r="N45" s="46" t="s">
        <v>41</v>
      </c>
      <c r="O45" s="1074">
        <v>44773</v>
      </c>
      <c r="P45" s="1008">
        <v>480</v>
      </c>
      <c r="Q45" s="1030">
        <f>Table24[[#This Row],[Minutes]]/60</f>
        <v>8</v>
      </c>
      <c r="R45" s="1008" t="s">
        <v>2051</v>
      </c>
      <c r="S45" s="1008" t="s">
        <v>579</v>
      </c>
      <c r="T45" s="1008" t="s">
        <v>579</v>
      </c>
      <c r="U45" s="1077">
        <v>44773</v>
      </c>
      <c r="V45" s="1076" t="s">
        <v>2049</v>
      </c>
      <c r="W45" s="1075">
        <v>0.5</v>
      </c>
      <c r="X45" s="1074">
        <v>44773</v>
      </c>
      <c r="Y45" s="1074">
        <v>44773</v>
      </c>
      <c r="Z45" s="1007" t="s">
        <v>1996</v>
      </c>
      <c r="AA45" s="1326" t="s">
        <v>1913</v>
      </c>
      <c r="AB45" s="1008" t="s">
        <v>1967</v>
      </c>
      <c r="AC45" s="1081"/>
      <c r="AD45" s="1007"/>
    </row>
    <row r="46" spans="1:31" s="956" customFormat="1" ht="39" customHeight="1">
      <c r="B46" s="956" t="s">
        <v>2052</v>
      </c>
      <c r="C46" s="1007" t="s">
        <v>2053</v>
      </c>
      <c r="D46" s="1007" t="s">
        <v>579</v>
      </c>
      <c r="E46" s="1035" t="s">
        <v>51</v>
      </c>
      <c r="F46" s="1035" t="s">
        <v>51</v>
      </c>
      <c r="G46" s="1035" t="s">
        <v>51</v>
      </c>
      <c r="H46" s="1035" t="s">
        <v>51</v>
      </c>
      <c r="I46" s="1034" t="s">
        <v>1958</v>
      </c>
      <c r="J46" s="1033" t="s">
        <v>1939</v>
      </c>
      <c r="K46" s="39" t="s">
        <v>41</v>
      </c>
      <c r="L46" s="982" t="s">
        <v>42</v>
      </c>
      <c r="M46" s="1071" t="s">
        <v>1981</v>
      </c>
      <c r="N46" s="1085"/>
      <c r="O46" s="1032"/>
      <c r="P46" s="1031">
        <v>25</v>
      </c>
      <c r="Q46" s="1030">
        <f>Table24[[#This Row],[Minutes]]/60</f>
        <v>0.41666666666666669</v>
      </c>
      <c r="R46" s="1008" t="s">
        <v>43</v>
      </c>
      <c r="S46" s="1008" t="s">
        <v>579</v>
      </c>
      <c r="T46" s="1008" t="s">
        <v>579</v>
      </c>
      <c r="U46" s="1008" t="s">
        <v>579</v>
      </c>
      <c r="V46" s="1029"/>
      <c r="W46" s="1029"/>
      <c r="X46" s="1029"/>
      <c r="Y46" s="1029"/>
      <c r="Z46" s="1007" t="s">
        <v>2054</v>
      </c>
      <c r="AA46" s="1084" t="s">
        <v>2055</v>
      </c>
      <c r="AB46" s="1319" t="s">
        <v>1944</v>
      </c>
      <c r="AC46" s="1081"/>
      <c r="AD46" s="1007"/>
    </row>
    <row r="47" spans="1:31" s="956" customFormat="1" ht="39" customHeight="1">
      <c r="B47" s="1072" t="s">
        <v>2056</v>
      </c>
      <c r="C47" s="1007" t="s">
        <v>2057</v>
      </c>
      <c r="D47" s="1012"/>
      <c r="E47" s="1034" t="s">
        <v>1958</v>
      </c>
      <c r="F47" s="1034" t="s">
        <v>1958</v>
      </c>
      <c r="G47" s="1034" t="s">
        <v>1958</v>
      </c>
      <c r="H47" s="1035" t="s">
        <v>51</v>
      </c>
      <c r="I47" s="1034" t="s">
        <v>1958</v>
      </c>
      <c r="J47" s="1033" t="s">
        <v>1939</v>
      </c>
      <c r="K47" s="39" t="s">
        <v>41</v>
      </c>
      <c r="L47" s="982" t="s">
        <v>42</v>
      </c>
      <c r="M47" s="1071" t="s">
        <v>1981</v>
      </c>
      <c r="N47" s="46" t="s">
        <v>41</v>
      </c>
      <c r="O47" s="1009" t="s">
        <v>1966</v>
      </c>
      <c r="P47" s="1031">
        <v>390</v>
      </c>
      <c r="Q47" s="1030">
        <f>Table24[[#This Row],[Minutes]]/60</f>
        <v>6.5</v>
      </c>
      <c r="R47" s="1008" t="s">
        <v>2051</v>
      </c>
      <c r="S47" s="1008" t="s">
        <v>579</v>
      </c>
      <c r="T47" s="1008" t="s">
        <v>579</v>
      </c>
      <c r="U47" s="1009" t="s">
        <v>1966</v>
      </c>
      <c r="V47" s="1083" t="s">
        <v>2056</v>
      </c>
      <c r="W47" s="1075">
        <v>0.5</v>
      </c>
      <c r="X47" s="1080" t="s">
        <v>1966</v>
      </c>
      <c r="Y47" s="1031" t="s">
        <v>1966</v>
      </c>
      <c r="Z47" s="1070" t="s">
        <v>1996</v>
      </c>
      <c r="AA47" s="1082" t="s">
        <v>1913</v>
      </c>
      <c r="AB47" s="1008" t="s">
        <v>2001</v>
      </c>
      <c r="AC47" s="1081"/>
      <c r="AD47" s="1007"/>
    </row>
    <row r="48" spans="1:31" s="956" customFormat="1" ht="39" customHeight="1">
      <c r="A48" s="1004"/>
      <c r="B48" s="1072" t="s">
        <v>2058</v>
      </c>
      <c r="C48" s="1007" t="s">
        <v>2059</v>
      </c>
      <c r="D48" s="1012"/>
      <c r="E48" s="1034" t="s">
        <v>1958</v>
      </c>
      <c r="F48" s="1034" t="s">
        <v>1958</v>
      </c>
      <c r="G48" s="1034" t="s">
        <v>1958</v>
      </c>
      <c r="H48" s="1035" t="s">
        <v>51</v>
      </c>
      <c r="I48" s="1034" t="s">
        <v>1958</v>
      </c>
      <c r="J48" s="1033" t="s">
        <v>1939</v>
      </c>
      <c r="K48" s="39" t="s">
        <v>41</v>
      </c>
      <c r="L48" s="982" t="s">
        <v>42</v>
      </c>
      <c r="M48" s="1071" t="s">
        <v>1981</v>
      </c>
      <c r="N48" s="39" t="s">
        <v>41</v>
      </c>
      <c r="O48" s="982" t="s">
        <v>42</v>
      </c>
      <c r="P48" s="1031">
        <v>150</v>
      </c>
      <c r="Q48" s="1030">
        <f>Table24[[#This Row],[Minutes]]/60</f>
        <v>2.5</v>
      </c>
      <c r="R48" s="1008" t="s">
        <v>43</v>
      </c>
      <c r="S48" s="1057" t="s">
        <v>2060</v>
      </c>
      <c r="T48" s="1008">
        <v>1747165</v>
      </c>
      <c r="U48" s="1008" t="s">
        <v>40</v>
      </c>
      <c r="V48" s="1007" t="s">
        <v>1915</v>
      </c>
      <c r="W48" s="1029"/>
      <c r="X48" s="1029"/>
      <c r="Y48" s="1029"/>
      <c r="Z48" s="1070" t="s">
        <v>1996</v>
      </c>
      <c r="AA48" s="1069" t="s">
        <v>2061</v>
      </c>
      <c r="AB48" s="1319" t="s">
        <v>1944</v>
      </c>
      <c r="AC48" s="1041"/>
      <c r="AD48" s="1007"/>
    </row>
    <row r="49" spans="1:31" s="956" customFormat="1" ht="39" customHeight="1">
      <c r="A49" s="1004"/>
      <c r="B49" s="1072" t="s">
        <v>2062</v>
      </c>
      <c r="C49" s="1007" t="s">
        <v>2063</v>
      </c>
      <c r="D49" s="1012"/>
      <c r="E49" s="1034" t="s">
        <v>1958</v>
      </c>
      <c r="F49" s="1034" t="s">
        <v>1958</v>
      </c>
      <c r="G49" s="1034" t="s">
        <v>1958</v>
      </c>
      <c r="H49" s="1035" t="s">
        <v>51</v>
      </c>
      <c r="I49" s="1034" t="s">
        <v>1958</v>
      </c>
      <c r="J49" s="1033" t="s">
        <v>1939</v>
      </c>
      <c r="K49" s="39" t="s">
        <v>41</v>
      </c>
      <c r="L49" s="982" t="s">
        <v>42</v>
      </c>
      <c r="M49" s="1071" t="s">
        <v>1981</v>
      </c>
      <c r="N49" s="39" t="s">
        <v>41</v>
      </c>
      <c r="O49" s="982" t="s">
        <v>42</v>
      </c>
      <c r="P49" s="1031">
        <v>120</v>
      </c>
      <c r="Q49" s="1030">
        <f>Table24[[#This Row],[Minutes]]/60</f>
        <v>2</v>
      </c>
      <c r="R49" s="1008" t="s">
        <v>43</v>
      </c>
      <c r="S49" s="1057" t="s">
        <v>2064</v>
      </c>
      <c r="T49" s="1008">
        <v>1748649</v>
      </c>
      <c r="U49" s="1008" t="s">
        <v>40</v>
      </c>
      <c r="V49" s="1007" t="s">
        <v>1915</v>
      </c>
      <c r="W49" s="1029"/>
      <c r="X49" s="1029"/>
      <c r="Y49" s="1029"/>
      <c r="Z49" s="1070" t="s">
        <v>1996</v>
      </c>
      <c r="AA49" s="1069" t="s">
        <v>2065</v>
      </c>
      <c r="AB49" s="1319" t="s">
        <v>1944</v>
      </c>
      <c r="AC49" s="1041"/>
      <c r="AD49" s="1007"/>
    </row>
    <row r="50" spans="1:31" s="956" customFormat="1" ht="39" customHeight="1">
      <c r="A50" s="1004"/>
      <c r="B50" s="1072" t="s">
        <v>2066</v>
      </c>
      <c r="C50" s="1007" t="s">
        <v>2067</v>
      </c>
      <c r="D50" s="1012"/>
      <c r="E50" s="1034" t="s">
        <v>1958</v>
      </c>
      <c r="F50" s="1034" t="s">
        <v>1958</v>
      </c>
      <c r="G50" s="1034" t="s">
        <v>1958</v>
      </c>
      <c r="H50" s="1035" t="s">
        <v>51</v>
      </c>
      <c r="I50" s="1034" t="s">
        <v>1958</v>
      </c>
      <c r="J50" s="1033" t="s">
        <v>1939</v>
      </c>
      <c r="K50" s="78" t="s">
        <v>41</v>
      </c>
      <c r="L50" s="982" t="s">
        <v>42</v>
      </c>
      <c r="M50" s="1071" t="s">
        <v>1981</v>
      </c>
      <c r="N50" s="39" t="s">
        <v>41</v>
      </c>
      <c r="O50" s="982" t="s">
        <v>42</v>
      </c>
      <c r="P50" s="1031">
        <v>150</v>
      </c>
      <c r="Q50" s="1030">
        <f>Table24[[#This Row],[Minutes]]/60</f>
        <v>2.5</v>
      </c>
      <c r="R50" s="1008" t="s">
        <v>43</v>
      </c>
      <c r="S50" s="1327" t="s">
        <v>2068</v>
      </c>
      <c r="T50" s="1080">
        <v>1751858</v>
      </c>
      <c r="U50" s="1079" t="s">
        <v>40</v>
      </c>
      <c r="V50" s="1012" t="s">
        <v>1915</v>
      </c>
      <c r="W50" s="1029"/>
      <c r="X50" s="1029"/>
      <c r="Y50" s="1029"/>
      <c r="Z50" s="1070" t="s">
        <v>1996</v>
      </c>
      <c r="AA50" s="1324" t="s">
        <v>2069</v>
      </c>
      <c r="AB50" s="1319" t="s">
        <v>1944</v>
      </c>
      <c r="AC50" s="1041"/>
      <c r="AD50" s="1007"/>
    </row>
    <row r="51" spans="1:31" s="956" customFormat="1" ht="39" customHeight="1">
      <c r="A51" s="1004"/>
      <c r="B51" s="1072" t="s">
        <v>2070</v>
      </c>
      <c r="C51" s="1007" t="s">
        <v>2071</v>
      </c>
      <c r="D51" s="1012"/>
      <c r="E51" s="1034" t="s">
        <v>1958</v>
      </c>
      <c r="F51" s="1034" t="s">
        <v>1958</v>
      </c>
      <c r="G51" s="1034" t="s">
        <v>1958</v>
      </c>
      <c r="H51" s="1035" t="s">
        <v>51</v>
      </c>
      <c r="I51" s="1034" t="s">
        <v>1958</v>
      </c>
      <c r="J51" s="1033" t="s">
        <v>1939</v>
      </c>
      <c r="K51" s="78" t="s">
        <v>41</v>
      </c>
      <c r="L51" s="982" t="s">
        <v>42</v>
      </c>
      <c r="M51" s="1071" t="s">
        <v>1981</v>
      </c>
      <c r="N51" s="39" t="s">
        <v>41</v>
      </c>
      <c r="O51" s="982" t="s">
        <v>42</v>
      </c>
      <c r="P51" s="1031">
        <v>150</v>
      </c>
      <c r="Q51" s="1030">
        <f>Table24[[#This Row],[Minutes]]/60</f>
        <v>2.5</v>
      </c>
      <c r="R51" s="1008" t="s">
        <v>43</v>
      </c>
      <c r="S51" s="1327" t="s">
        <v>2072</v>
      </c>
      <c r="T51" s="1080">
        <v>1753857</v>
      </c>
      <c r="U51" s="1079" t="s">
        <v>40</v>
      </c>
      <c r="V51" s="1012" t="s">
        <v>1915</v>
      </c>
      <c r="W51" s="1029"/>
      <c r="X51" s="1029"/>
      <c r="Y51" s="1029"/>
      <c r="Z51" s="1070" t="s">
        <v>1996</v>
      </c>
      <c r="AA51" s="1324" t="s">
        <v>2073</v>
      </c>
      <c r="AB51" s="1319" t="s">
        <v>1944</v>
      </c>
      <c r="AC51" s="1041"/>
      <c r="AD51" s="1007"/>
    </row>
    <row r="52" spans="1:31" s="956" customFormat="1" ht="39" customHeight="1">
      <c r="A52" s="1004"/>
      <c r="B52" s="1072" t="s">
        <v>2074</v>
      </c>
      <c r="C52" s="1007" t="s">
        <v>2075</v>
      </c>
      <c r="D52" s="1012"/>
      <c r="E52" s="1034" t="s">
        <v>1958</v>
      </c>
      <c r="F52" s="1034" t="s">
        <v>1958</v>
      </c>
      <c r="G52" s="1034" t="s">
        <v>1958</v>
      </c>
      <c r="H52" s="1035" t="s">
        <v>51</v>
      </c>
      <c r="I52" s="1034" t="s">
        <v>1958</v>
      </c>
      <c r="J52" s="1033" t="s">
        <v>1939</v>
      </c>
      <c r="K52" s="78" t="s">
        <v>41</v>
      </c>
      <c r="L52" s="1047" t="s">
        <v>42</v>
      </c>
      <c r="M52" s="1078" t="s">
        <v>1981</v>
      </c>
      <c r="N52" s="46" t="s">
        <v>41</v>
      </c>
      <c r="O52" s="1009" t="s">
        <v>1966</v>
      </c>
      <c r="P52" s="1008">
        <v>480</v>
      </c>
      <c r="Q52" s="1008">
        <v>7.66</v>
      </c>
      <c r="R52" s="1008" t="s">
        <v>2051</v>
      </c>
      <c r="S52" s="1008" t="s">
        <v>579</v>
      </c>
      <c r="T52" s="1008" t="s">
        <v>579</v>
      </c>
      <c r="U52" s="1077" t="s">
        <v>1966</v>
      </c>
      <c r="V52" s="1076" t="s">
        <v>2074</v>
      </c>
      <c r="W52" s="1075">
        <v>0.5</v>
      </c>
      <c r="X52" s="1074" t="s">
        <v>1966</v>
      </c>
      <c r="Y52" s="1074" t="s">
        <v>1966</v>
      </c>
      <c r="Z52" s="1070" t="s">
        <v>1996</v>
      </c>
      <c r="AA52" s="1326" t="s">
        <v>1913</v>
      </c>
      <c r="AB52" s="1008" t="s">
        <v>2001</v>
      </c>
      <c r="AC52" s="1073" t="s">
        <v>2076</v>
      </c>
      <c r="AD52" s="1007"/>
      <c r="AE52" s="1062"/>
    </row>
    <row r="53" spans="1:31" s="956" customFormat="1" ht="39" customHeight="1">
      <c r="A53" s="1004"/>
      <c r="B53" s="1072" t="s">
        <v>2077</v>
      </c>
      <c r="C53" s="1007" t="s">
        <v>2078</v>
      </c>
      <c r="D53" s="1012"/>
      <c r="E53" s="1034" t="s">
        <v>1958</v>
      </c>
      <c r="F53" s="1034" t="s">
        <v>1958</v>
      </c>
      <c r="G53" s="1034" t="s">
        <v>1958</v>
      </c>
      <c r="H53" s="1035" t="s">
        <v>51</v>
      </c>
      <c r="I53" s="1034" t="s">
        <v>1958</v>
      </c>
      <c r="J53" s="1033" t="s">
        <v>1939</v>
      </c>
      <c r="K53" s="78" t="s">
        <v>41</v>
      </c>
      <c r="L53" s="1047" t="s">
        <v>42</v>
      </c>
      <c r="M53" s="1071" t="s">
        <v>1981</v>
      </c>
      <c r="N53" s="39" t="s">
        <v>41</v>
      </c>
      <c r="O53" s="1047" t="s">
        <v>42</v>
      </c>
      <c r="P53" s="1008">
        <v>100</v>
      </c>
      <c r="Q53" s="1030">
        <f>Table24[[#This Row],[Minutes]]/60</f>
        <v>1.6666666666666667</v>
      </c>
      <c r="R53" s="1008" t="s">
        <v>43</v>
      </c>
      <c r="S53" s="1325" t="s">
        <v>2079</v>
      </c>
      <c r="T53" s="1008" t="s">
        <v>579</v>
      </c>
      <c r="U53" s="1031" t="s">
        <v>40</v>
      </c>
      <c r="V53" s="1007" t="s">
        <v>1915</v>
      </c>
      <c r="W53" s="1029"/>
      <c r="X53" s="1029"/>
      <c r="Y53" s="1029"/>
      <c r="Z53" s="1070" t="s">
        <v>1996</v>
      </c>
      <c r="AA53" s="1324" t="s">
        <v>2080</v>
      </c>
      <c r="AB53" s="1319" t="s">
        <v>1944</v>
      </c>
      <c r="AC53" s="1172"/>
      <c r="AD53" s="1007"/>
    </row>
    <row r="54" spans="1:31" s="956" customFormat="1" ht="39" customHeight="1">
      <c r="A54" s="1004"/>
      <c r="B54" s="1072" t="s">
        <v>2081</v>
      </c>
      <c r="C54" s="1007" t="s">
        <v>2082</v>
      </c>
      <c r="D54" s="1012"/>
      <c r="E54" s="1034" t="s">
        <v>1958</v>
      </c>
      <c r="F54" s="1034" t="s">
        <v>1958</v>
      </c>
      <c r="G54" s="1034" t="s">
        <v>1958</v>
      </c>
      <c r="H54" s="1035" t="s">
        <v>51</v>
      </c>
      <c r="I54" s="1034" t="s">
        <v>1958</v>
      </c>
      <c r="J54" s="1033" t="s">
        <v>1939</v>
      </c>
      <c r="K54" s="78" t="s">
        <v>41</v>
      </c>
      <c r="L54" s="1047" t="s">
        <v>42</v>
      </c>
      <c r="M54" s="1071" t="s">
        <v>1981</v>
      </c>
      <c r="N54" s="39" t="s">
        <v>41</v>
      </c>
      <c r="O54" s="1047" t="s">
        <v>42</v>
      </c>
      <c r="P54" s="1008">
        <v>135</v>
      </c>
      <c r="Q54" s="1030">
        <f>Table24[[#This Row],[Minutes]]/60</f>
        <v>2.25</v>
      </c>
      <c r="R54" s="1008" t="s">
        <v>43</v>
      </c>
      <c r="S54" s="1325" t="s">
        <v>2083</v>
      </c>
      <c r="T54" s="1008" t="s">
        <v>579</v>
      </c>
      <c r="U54" s="1031" t="s">
        <v>40</v>
      </c>
      <c r="V54" s="1007" t="s">
        <v>1915</v>
      </c>
      <c r="W54" s="1029"/>
      <c r="X54" s="1029"/>
      <c r="Y54" s="1029"/>
      <c r="Z54" s="1070" t="s">
        <v>1996</v>
      </c>
      <c r="AA54" s="1324" t="s">
        <v>2084</v>
      </c>
      <c r="AB54" s="1319" t="s">
        <v>1944</v>
      </c>
      <c r="AC54" s="1172"/>
      <c r="AD54" s="1007"/>
    </row>
    <row r="55" spans="1:31" s="956" customFormat="1" ht="15.5">
      <c r="B55" s="1045"/>
      <c r="C55" s="1007"/>
      <c r="D55" s="1007"/>
      <c r="E55" s="1008"/>
      <c r="F55" s="1008"/>
      <c r="G55" s="1008"/>
      <c r="H55" s="1008"/>
      <c r="I55" s="1008"/>
      <c r="J55" s="1008"/>
      <c r="K55" s="43"/>
      <c r="L55" s="1044"/>
      <c r="M55" s="1010"/>
      <c r="N55" s="1068"/>
      <c r="O55" s="1010"/>
      <c r="P55" s="1010"/>
      <c r="Q55" s="1043"/>
      <c r="R55" s="1008"/>
      <c r="S55" s="1007"/>
      <c r="T55" s="1007"/>
      <c r="U55" s="1007"/>
      <c r="V55" s="1007"/>
      <c r="W55" s="1007"/>
      <c r="X55" s="1007"/>
      <c r="Y55" s="1007"/>
      <c r="Z55" s="1007"/>
      <c r="AA55" s="1042"/>
      <c r="AB55" s="1042"/>
      <c r="AC55" s="1041"/>
      <c r="AD55" s="1007"/>
    </row>
    <row r="56" spans="1:31" s="956" customFormat="1" ht="27" customHeight="1">
      <c r="B56" s="1040" t="s">
        <v>1025</v>
      </c>
      <c r="C56" s="1040"/>
      <c r="D56" s="1038"/>
      <c r="E56" s="1039"/>
      <c r="F56" s="1039"/>
      <c r="G56" s="1039"/>
      <c r="H56" s="1039"/>
      <c r="I56" s="1039"/>
      <c r="J56" s="1039"/>
      <c r="K56" s="45"/>
      <c r="L56" s="1039"/>
      <c r="M56" s="1039"/>
      <c r="N56" s="45"/>
      <c r="O56" s="1039"/>
      <c r="P56" s="1039"/>
      <c r="Q56" s="1039">
        <f>Table24[[#This Row],[Minutes]]/60</f>
        <v>0</v>
      </c>
      <c r="R56" s="1039"/>
      <c r="S56" s="1038"/>
      <c r="T56" s="1038"/>
      <c r="U56" s="1038"/>
      <c r="V56" s="1038"/>
      <c r="W56" s="1038"/>
      <c r="X56" s="1038"/>
      <c r="Y56" s="1038"/>
      <c r="Z56" s="1038"/>
      <c r="AA56" s="1038"/>
      <c r="AB56" s="1038"/>
      <c r="AC56" s="1038"/>
      <c r="AD56" s="1038"/>
    </row>
    <row r="57" spans="1:31" ht="39.9" customHeight="1">
      <c r="A57" s="956"/>
      <c r="B57" s="1067" t="s">
        <v>366</v>
      </c>
      <c r="C57" s="956" t="s">
        <v>367</v>
      </c>
      <c r="D57" s="1007" t="s">
        <v>579</v>
      </c>
      <c r="E57" s="1035" t="s">
        <v>51</v>
      </c>
      <c r="F57" s="1035" t="s">
        <v>51</v>
      </c>
      <c r="G57" s="1035" t="s">
        <v>51</v>
      </c>
      <c r="H57" s="1059"/>
      <c r="I57" s="1035" t="s">
        <v>51</v>
      </c>
      <c r="J57" s="1058"/>
      <c r="K57" s="39" t="s">
        <v>41</v>
      </c>
      <c r="L57" s="982" t="s">
        <v>42</v>
      </c>
      <c r="M57" s="1066" t="s">
        <v>579</v>
      </c>
      <c r="N57" s="43" t="s">
        <v>41</v>
      </c>
      <c r="O57" s="1010" t="s">
        <v>42</v>
      </c>
      <c r="P57" s="1031">
        <v>60</v>
      </c>
      <c r="Q57" s="1030">
        <f>Table24[[#This Row],[Minutes]]/60</f>
        <v>1</v>
      </c>
      <c r="R57" s="1008" t="s">
        <v>43</v>
      </c>
      <c r="S57" s="1166" t="s">
        <v>368</v>
      </c>
      <c r="T57" s="1064" t="s">
        <v>369</v>
      </c>
      <c r="U57" s="1008" t="s">
        <v>40</v>
      </c>
      <c r="V57" s="1007" t="s">
        <v>1915</v>
      </c>
      <c r="W57" s="1029"/>
      <c r="X57" s="1029"/>
      <c r="Y57" s="1029"/>
      <c r="Z57" s="956" t="s">
        <v>2085</v>
      </c>
      <c r="AA57" s="1065" t="s">
        <v>2086</v>
      </c>
      <c r="AB57" s="1057" t="s">
        <v>1918</v>
      </c>
      <c r="AC57" s="1063"/>
      <c r="AD57" s="1007"/>
    </row>
    <row r="58" spans="1:31" s="956" customFormat="1" ht="54.9" customHeight="1">
      <c r="B58" s="1007" t="s">
        <v>78</v>
      </c>
      <c r="C58" s="1007" t="s">
        <v>2087</v>
      </c>
      <c r="D58" s="1012" t="s">
        <v>579</v>
      </c>
      <c r="E58" s="1035" t="s">
        <v>51</v>
      </c>
      <c r="F58" s="1035" t="s">
        <v>51</v>
      </c>
      <c r="G58" s="1035" t="s">
        <v>51</v>
      </c>
      <c r="H58" s="1059"/>
      <c r="I58" s="1035" t="s">
        <v>51</v>
      </c>
      <c r="J58" s="1058"/>
      <c r="K58" s="39" t="s">
        <v>41</v>
      </c>
      <c r="L58" s="982" t="s">
        <v>42</v>
      </c>
      <c r="M58" s="1010" t="s">
        <v>579</v>
      </c>
      <c r="N58" s="43" t="s">
        <v>41</v>
      </c>
      <c r="O58" s="1010" t="s">
        <v>42</v>
      </c>
      <c r="P58" s="1031">
        <v>30</v>
      </c>
      <c r="Q58" s="1030">
        <f>Table24[[#This Row],[Minutes]]/60</f>
        <v>0.5</v>
      </c>
      <c r="R58" s="1008" t="s">
        <v>43</v>
      </c>
      <c r="S58" s="1167" t="s">
        <v>80</v>
      </c>
      <c r="T58" s="1064">
        <v>866475</v>
      </c>
      <c r="U58" s="1008" t="s">
        <v>40</v>
      </c>
      <c r="V58" s="1007" t="s">
        <v>1915</v>
      </c>
      <c r="W58" s="1029"/>
      <c r="X58" s="1029"/>
      <c r="Y58" s="1029"/>
      <c r="Z58" s="955" t="s">
        <v>2085</v>
      </c>
      <c r="AA58" s="1012" t="s">
        <v>2088</v>
      </c>
      <c r="AB58" s="1057" t="s">
        <v>1918</v>
      </c>
      <c r="AC58" s="1063"/>
      <c r="AD58" s="1012"/>
      <c r="AE58" s="1062"/>
    </row>
    <row r="59" spans="1:31" ht="51.75" customHeight="1">
      <c r="A59" s="1061"/>
      <c r="B59" s="1021" t="s">
        <v>360</v>
      </c>
      <c r="C59" s="1060" t="s">
        <v>361</v>
      </c>
      <c r="D59" s="1007" t="s">
        <v>579</v>
      </c>
      <c r="E59" s="1035" t="s">
        <v>51</v>
      </c>
      <c r="F59" s="1035" t="s">
        <v>51</v>
      </c>
      <c r="G59" s="1035" t="s">
        <v>51</v>
      </c>
      <c r="H59" s="1059"/>
      <c r="I59" s="1035" t="s">
        <v>51</v>
      </c>
      <c r="J59" s="1058"/>
      <c r="K59" s="39" t="s">
        <v>41</v>
      </c>
      <c r="L59" s="982" t="s">
        <v>42</v>
      </c>
      <c r="M59" s="1010" t="s">
        <v>579</v>
      </c>
      <c r="N59" s="43" t="s">
        <v>41</v>
      </c>
      <c r="O59" s="1010" t="s">
        <v>42</v>
      </c>
      <c r="P59" s="1031">
        <v>240</v>
      </c>
      <c r="Q59" s="1030">
        <f>Table24[[#This Row],[Minutes]]/60</f>
        <v>4</v>
      </c>
      <c r="R59" s="1008" t="s">
        <v>43</v>
      </c>
      <c r="S59" s="1168" t="s">
        <v>362</v>
      </c>
      <c r="T59" s="1053" t="s">
        <v>363</v>
      </c>
      <c r="U59" s="1008" t="s">
        <v>40</v>
      </c>
      <c r="V59" s="1007" t="s">
        <v>1915</v>
      </c>
      <c r="W59" s="1029"/>
      <c r="X59" s="1029"/>
      <c r="Y59" s="1029"/>
      <c r="Z59" s="1007" t="s">
        <v>2085</v>
      </c>
      <c r="AA59" s="1042" t="s">
        <v>2089</v>
      </c>
      <c r="AB59" s="1057" t="s">
        <v>1918</v>
      </c>
      <c r="AC59" s="1056"/>
      <c r="AD59" s="1007"/>
    </row>
    <row r="60" spans="1:31" s="956" customFormat="1" ht="39">
      <c r="A60" s="1004" t="s">
        <v>2090</v>
      </c>
      <c r="B60" s="1003" t="s">
        <v>421</v>
      </c>
      <c r="C60" s="1055" t="s">
        <v>422</v>
      </c>
      <c r="D60" s="1001" t="s">
        <v>2091</v>
      </c>
      <c r="E60" s="1054" t="s">
        <v>51</v>
      </c>
      <c r="F60" s="1054" t="s">
        <v>51</v>
      </c>
      <c r="G60" s="1054" t="s">
        <v>51</v>
      </c>
      <c r="H60" s="1054" t="s">
        <v>51</v>
      </c>
      <c r="I60" s="1054" t="s">
        <v>51</v>
      </c>
      <c r="J60" s="983"/>
      <c r="K60" s="81" t="s">
        <v>41</v>
      </c>
      <c r="L60" s="1026" t="s">
        <v>42</v>
      </c>
      <c r="M60" s="990"/>
      <c r="N60" s="1032"/>
      <c r="O60" s="1032"/>
      <c r="P60" s="980">
        <v>60</v>
      </c>
      <c r="Q60" s="979">
        <f>P60/60</f>
        <v>1</v>
      </c>
      <c r="R60" s="1359" t="s">
        <v>43</v>
      </c>
      <c r="S60" s="1171" t="s">
        <v>423</v>
      </c>
      <c r="T60" s="997" t="s">
        <v>424</v>
      </c>
      <c r="U60" s="997" t="s">
        <v>40</v>
      </c>
      <c r="V60" s="1053" t="s">
        <v>2092</v>
      </c>
      <c r="W60" s="996"/>
      <c r="X60" s="996"/>
      <c r="Y60" s="996"/>
      <c r="AA60" s="1052" t="s">
        <v>2093</v>
      </c>
      <c r="AB60" s="1051" t="s">
        <v>2094</v>
      </c>
      <c r="AC60" s="994"/>
      <c r="AE60" s="972"/>
    </row>
    <row r="61" spans="1:31" s="956" customFormat="1" ht="15.5">
      <c r="A61" s="1004" t="s">
        <v>465</v>
      </c>
      <c r="B61" s="1012" t="s">
        <v>2095</v>
      </c>
      <c r="C61" s="1007" t="s">
        <v>2096</v>
      </c>
      <c r="D61" s="1012" t="s">
        <v>579</v>
      </c>
      <c r="E61" s="1050"/>
      <c r="F61" s="1034" t="s">
        <v>40</v>
      </c>
      <c r="G61" s="1034" t="s">
        <v>40</v>
      </c>
      <c r="H61" s="1034" t="s">
        <v>40</v>
      </c>
      <c r="I61" s="1034" t="s">
        <v>40</v>
      </c>
      <c r="J61" s="1033" t="s">
        <v>1939</v>
      </c>
      <c r="K61" s="46" t="s">
        <v>41</v>
      </c>
      <c r="L61" s="982">
        <v>44722</v>
      </c>
      <c r="M61" s="1009" t="s">
        <v>58</v>
      </c>
      <c r="N61" s="46" t="s">
        <v>41</v>
      </c>
      <c r="O61" s="982">
        <v>44739</v>
      </c>
      <c r="P61" s="1031" t="s">
        <v>2097</v>
      </c>
      <c r="Q61" s="1030" t="s">
        <v>2098</v>
      </c>
      <c r="R61" s="1008" t="s">
        <v>578</v>
      </c>
      <c r="S61" s="1008" t="s">
        <v>1966</v>
      </c>
      <c r="T61" s="1008" t="s">
        <v>1966</v>
      </c>
      <c r="U61" s="1008" t="s">
        <v>1966</v>
      </c>
      <c r="V61" s="1032"/>
      <c r="W61" s="1032"/>
      <c r="X61" s="1032"/>
      <c r="Y61" s="1032"/>
      <c r="Z61" s="1012" t="s">
        <v>2099</v>
      </c>
      <c r="AA61" s="1049" t="s">
        <v>1966</v>
      </c>
      <c r="AB61" s="1049" t="s">
        <v>1966</v>
      </c>
      <c r="AC61" s="1323"/>
      <c r="AD61" s="1012"/>
    </row>
    <row r="62" spans="1:31" s="956" customFormat="1" ht="46.5">
      <c r="A62" s="1004" t="s">
        <v>465</v>
      </c>
      <c r="B62" s="1048" t="s">
        <v>2100</v>
      </c>
      <c r="C62" s="1007" t="s">
        <v>2101</v>
      </c>
      <c r="D62" s="1012" t="s">
        <v>579</v>
      </c>
      <c r="E62" s="1034" t="s">
        <v>114</v>
      </c>
      <c r="F62" s="1034" t="s">
        <v>114</v>
      </c>
      <c r="G62" s="1034" t="s">
        <v>114</v>
      </c>
      <c r="H62" s="1034" t="s">
        <v>2102</v>
      </c>
      <c r="I62" s="1034" t="s">
        <v>114</v>
      </c>
      <c r="J62" s="1033" t="s">
        <v>1939</v>
      </c>
      <c r="K62" s="39" t="s">
        <v>41</v>
      </c>
      <c r="L62" s="1047" t="s">
        <v>42</v>
      </c>
      <c r="M62" s="1010" t="s">
        <v>579</v>
      </c>
      <c r="N62" s="1010" t="s">
        <v>579</v>
      </c>
      <c r="O62" s="1010" t="s">
        <v>579</v>
      </c>
      <c r="P62" s="980">
        <v>1375</v>
      </c>
      <c r="Q62" s="979">
        <f>P62/60</f>
        <v>22.916666666666668</v>
      </c>
      <c r="R62" s="1008" t="s">
        <v>578</v>
      </c>
      <c r="S62" s="1008" t="s">
        <v>579</v>
      </c>
      <c r="T62" s="1008" t="s">
        <v>579</v>
      </c>
      <c r="U62" s="1008" t="s">
        <v>51</v>
      </c>
      <c r="V62" s="1007"/>
      <c r="W62" s="1007"/>
      <c r="X62" s="1007"/>
      <c r="Y62" s="1007"/>
      <c r="Z62" s="1012"/>
      <c r="AA62" s="1046" t="s">
        <v>2103</v>
      </c>
      <c r="AB62" s="1049"/>
      <c r="AC62" s="1322"/>
      <c r="AD62" s="1012"/>
    </row>
    <row r="63" spans="1:31" s="956" customFormat="1" ht="46.5">
      <c r="A63" s="1004" t="s">
        <v>465</v>
      </c>
      <c r="B63" s="1048" t="s">
        <v>2104</v>
      </c>
      <c r="C63" s="1007" t="s">
        <v>2105</v>
      </c>
      <c r="D63" s="1012" t="s">
        <v>579</v>
      </c>
      <c r="E63" s="1034" t="s">
        <v>114</v>
      </c>
      <c r="F63" s="1034" t="s">
        <v>114</v>
      </c>
      <c r="G63" s="1034" t="s">
        <v>114</v>
      </c>
      <c r="H63" s="1034" t="s">
        <v>2102</v>
      </c>
      <c r="I63" s="1034" t="s">
        <v>114</v>
      </c>
      <c r="J63" s="1033" t="s">
        <v>1939</v>
      </c>
      <c r="K63" s="46" t="s">
        <v>41</v>
      </c>
      <c r="L63" s="1047" t="s">
        <v>2106</v>
      </c>
      <c r="M63" s="1010" t="s">
        <v>579</v>
      </c>
      <c r="N63" s="46" t="s">
        <v>41</v>
      </c>
      <c r="O63" s="1047" t="s">
        <v>2106</v>
      </c>
      <c r="P63" s="1009" t="s">
        <v>2107</v>
      </c>
      <c r="Q63" s="1043" t="s">
        <v>2108</v>
      </c>
      <c r="R63" s="1008" t="s">
        <v>578</v>
      </c>
      <c r="S63" s="1008" t="s">
        <v>579</v>
      </c>
      <c r="T63" s="1008" t="s">
        <v>579</v>
      </c>
      <c r="U63" s="1008"/>
      <c r="V63" s="1007"/>
      <c r="W63" s="1007"/>
      <c r="X63" s="1007"/>
      <c r="Y63" s="1007"/>
      <c r="Z63" s="1012"/>
      <c r="AA63" s="1046" t="s">
        <v>1966</v>
      </c>
      <c r="AB63" s="1046" t="s">
        <v>1966</v>
      </c>
      <c r="AC63" s="1322"/>
      <c r="AD63" s="1012"/>
    </row>
    <row r="64" spans="1:31" s="956" customFormat="1" ht="27" customHeight="1">
      <c r="B64" s="1045"/>
      <c r="C64" s="1036"/>
      <c r="D64" s="1007"/>
      <c r="E64" s="1008"/>
      <c r="F64" s="1008"/>
      <c r="G64" s="1008"/>
      <c r="H64" s="1008"/>
      <c r="I64" s="1008"/>
      <c r="J64" s="1008"/>
      <c r="K64" s="43"/>
      <c r="L64" s="1044"/>
      <c r="M64" s="1010"/>
      <c r="N64" s="1010"/>
      <c r="O64" s="1010"/>
      <c r="P64" s="1010"/>
      <c r="Q64" s="1043"/>
      <c r="R64" s="1008"/>
      <c r="S64" s="1008" t="s">
        <v>579</v>
      </c>
      <c r="T64" s="1008" t="s">
        <v>579</v>
      </c>
      <c r="U64" s="1008"/>
      <c r="V64" s="1007"/>
      <c r="W64" s="1007"/>
      <c r="X64" s="1007"/>
      <c r="Y64" s="1007"/>
      <c r="Z64" s="1007"/>
      <c r="AA64" s="1042"/>
      <c r="AB64" s="1042"/>
      <c r="AC64" s="1041"/>
      <c r="AD64" s="1007"/>
    </row>
    <row r="65" spans="1:31" s="956" customFormat="1" ht="27" customHeight="1">
      <c r="A65" s="955"/>
      <c r="B65" s="1040" t="s">
        <v>2109</v>
      </c>
      <c r="C65" s="1040"/>
      <c r="D65" s="1038"/>
      <c r="E65" s="1039"/>
      <c r="F65" s="1039"/>
      <c r="G65" s="1039"/>
      <c r="H65" s="1039"/>
      <c r="I65" s="1039"/>
      <c r="J65" s="1039"/>
      <c r="K65" s="45"/>
      <c r="L65" s="1039"/>
      <c r="M65" s="1039"/>
      <c r="N65" s="1039"/>
      <c r="O65" s="1039"/>
      <c r="P65" s="1039"/>
      <c r="Q65" s="1039">
        <f>Table24[[#This Row],[Minutes]]/60</f>
        <v>0</v>
      </c>
      <c r="R65" s="1039"/>
      <c r="S65" s="1038"/>
      <c r="T65" s="1038"/>
      <c r="U65" s="1038"/>
      <c r="V65" s="1038"/>
      <c r="W65" s="1038"/>
      <c r="X65" s="1038"/>
      <c r="Y65" s="1038"/>
      <c r="Z65" s="1038"/>
      <c r="AA65" s="1038"/>
      <c r="AB65" s="1038"/>
      <c r="AC65" s="1038"/>
      <c r="AD65" s="1038"/>
    </row>
    <row r="66" spans="1:31" ht="27" customHeight="1">
      <c r="A66" s="1004"/>
      <c r="B66" s="1037" t="s">
        <v>2110</v>
      </c>
      <c r="C66" s="1007" t="s">
        <v>2111</v>
      </c>
      <c r="D66" s="1007" t="s">
        <v>579</v>
      </c>
      <c r="E66" s="1034" t="s">
        <v>114</v>
      </c>
      <c r="F66" s="1034" t="s">
        <v>114</v>
      </c>
      <c r="G66" s="1034" t="s">
        <v>114</v>
      </c>
      <c r="H66" s="1035" t="s">
        <v>51</v>
      </c>
      <c r="I66" s="1034" t="s">
        <v>114</v>
      </c>
      <c r="J66" s="1033"/>
      <c r="K66" s="39" t="s">
        <v>41</v>
      </c>
      <c r="L66" s="1008" t="s">
        <v>42</v>
      </c>
      <c r="M66" s="1010" t="s">
        <v>579</v>
      </c>
      <c r="N66" s="1032"/>
      <c r="O66" s="1032"/>
      <c r="P66" s="1031">
        <v>95</v>
      </c>
      <c r="Q66" s="1030">
        <f>Table24[[#This Row],[Minutes]]/60</f>
        <v>1.5833333333333333</v>
      </c>
      <c r="R66" s="1008" t="s">
        <v>578</v>
      </c>
      <c r="S66" s="1008" t="s">
        <v>579</v>
      </c>
      <c r="T66" s="1008" t="s">
        <v>579</v>
      </c>
      <c r="U66" s="1008" t="s">
        <v>51</v>
      </c>
      <c r="V66" s="1029"/>
      <c r="W66" s="1029"/>
      <c r="X66" s="1029"/>
      <c r="Y66" s="1029"/>
      <c r="Z66" s="1007"/>
      <c r="AA66" s="1320" t="s">
        <v>1913</v>
      </c>
      <c r="AB66" s="1319" t="s">
        <v>1944</v>
      </c>
      <c r="AC66" s="1007"/>
      <c r="AD66" s="1007"/>
    </row>
    <row r="67" spans="1:31" s="956" customFormat="1" ht="70.5" customHeight="1">
      <c r="A67" s="1004"/>
      <c r="B67" s="1036" t="s">
        <v>2112</v>
      </c>
      <c r="C67" s="1007" t="s">
        <v>2113</v>
      </c>
      <c r="D67" s="1007" t="s">
        <v>579</v>
      </c>
      <c r="E67" s="1034" t="s">
        <v>114</v>
      </c>
      <c r="F67" s="1034" t="s">
        <v>114</v>
      </c>
      <c r="G67" s="1034" t="s">
        <v>114</v>
      </c>
      <c r="H67" s="1035" t="s">
        <v>51</v>
      </c>
      <c r="I67" s="1034" t="s">
        <v>114</v>
      </c>
      <c r="J67" s="1033"/>
      <c r="K67" s="39" t="s">
        <v>41</v>
      </c>
      <c r="L67" s="1008" t="s">
        <v>42</v>
      </c>
      <c r="M67" s="1010" t="s">
        <v>579</v>
      </c>
      <c r="N67" s="1032"/>
      <c r="O67" s="1032"/>
      <c r="P67" s="1031">
        <v>120</v>
      </c>
      <c r="Q67" s="1030">
        <f>Table24[[#This Row],[Minutes]]/60</f>
        <v>2</v>
      </c>
      <c r="R67" s="1008" t="s">
        <v>578</v>
      </c>
      <c r="S67" s="1008" t="s">
        <v>579</v>
      </c>
      <c r="T67" s="1008" t="s">
        <v>579</v>
      </c>
      <c r="U67" s="1008" t="s">
        <v>51</v>
      </c>
      <c r="V67" s="1029"/>
      <c r="W67" s="1029"/>
      <c r="X67" s="1029"/>
      <c r="Y67" s="1029"/>
      <c r="Z67" s="1007"/>
      <c r="AA67" s="1321" t="s">
        <v>1913</v>
      </c>
      <c r="AB67" s="1319" t="s">
        <v>1944</v>
      </c>
      <c r="AC67" s="1361" t="s">
        <v>2114</v>
      </c>
      <c r="AD67" s="1007"/>
    </row>
    <row r="68" spans="1:31" s="956" customFormat="1" ht="27.65" customHeight="1">
      <c r="A68" s="1004"/>
      <c r="B68" s="1036" t="s">
        <v>2115</v>
      </c>
      <c r="C68" s="1007" t="s">
        <v>2116</v>
      </c>
      <c r="D68" s="1007" t="s">
        <v>579</v>
      </c>
      <c r="E68" s="1034" t="s">
        <v>114</v>
      </c>
      <c r="F68" s="1034" t="s">
        <v>114</v>
      </c>
      <c r="G68" s="1034" t="s">
        <v>114</v>
      </c>
      <c r="H68" s="1035" t="s">
        <v>51</v>
      </c>
      <c r="I68" s="1034" t="s">
        <v>114</v>
      </c>
      <c r="J68" s="1033"/>
      <c r="K68" s="39" t="s">
        <v>41</v>
      </c>
      <c r="L68" s="1008" t="s">
        <v>42</v>
      </c>
      <c r="M68" s="1010" t="s">
        <v>579</v>
      </c>
      <c r="N68" s="1032"/>
      <c r="O68" s="1032"/>
      <c r="P68" s="1031">
        <v>200</v>
      </c>
      <c r="Q68" s="1030">
        <f>Table24[[#This Row],[Minutes]]/60</f>
        <v>3.3333333333333335</v>
      </c>
      <c r="R68" s="1008" t="s">
        <v>578</v>
      </c>
      <c r="S68" s="1008" t="s">
        <v>579</v>
      </c>
      <c r="T68" s="1008" t="s">
        <v>579</v>
      </c>
      <c r="U68" s="1008" t="s">
        <v>51</v>
      </c>
      <c r="V68" s="1029"/>
      <c r="W68" s="1029"/>
      <c r="X68" s="1029"/>
      <c r="Y68" s="1029"/>
      <c r="Z68" s="1007"/>
      <c r="AA68" s="1320" t="s">
        <v>1913</v>
      </c>
      <c r="AB68" s="1319" t="s">
        <v>1944</v>
      </c>
      <c r="AC68" s="1007"/>
      <c r="AD68" s="1007"/>
    </row>
    <row r="69" spans="1:31" s="956" customFormat="1" ht="27.65" customHeight="1">
      <c r="B69" s="1014"/>
      <c r="C69" s="1013"/>
      <c r="D69" s="1012"/>
      <c r="E69" s="1008"/>
      <c r="F69" s="1008"/>
      <c r="G69" s="1008"/>
      <c r="H69" s="1008"/>
      <c r="I69" s="1008"/>
      <c r="J69" s="1008"/>
      <c r="K69" s="79"/>
      <c r="L69" s="1011"/>
      <c r="M69" s="1010"/>
      <c r="N69" s="1010"/>
      <c r="O69" s="1010"/>
      <c r="P69" s="1009"/>
      <c r="Q69" s="1009"/>
      <c r="R69" s="1008"/>
      <c r="S69" s="1007"/>
      <c r="T69" s="1007"/>
      <c r="U69" s="1007"/>
      <c r="V69" s="1007"/>
      <c r="W69" s="1007"/>
      <c r="X69" s="1007"/>
      <c r="Y69" s="1007"/>
      <c r="Z69" s="1007"/>
      <c r="AA69" s="1007"/>
      <c r="AB69" s="1007"/>
      <c r="AC69" s="1007"/>
      <c r="AD69" s="1007"/>
    </row>
    <row r="70" spans="1:31" s="956" customFormat="1" ht="20.149999999999999" customHeight="1">
      <c r="B70" s="989" t="s">
        <v>2117</v>
      </c>
      <c r="C70" s="987"/>
      <c r="D70" s="987"/>
      <c r="E70" s="988"/>
      <c r="F70" s="988"/>
      <c r="G70" s="988"/>
      <c r="H70" s="988"/>
      <c r="I70" s="988"/>
      <c r="J70" s="988"/>
      <c r="K70" s="100"/>
      <c r="L70" s="988"/>
      <c r="M70" s="988"/>
      <c r="N70" s="988"/>
      <c r="O70" s="988"/>
      <c r="P70" s="988"/>
      <c r="Q70" s="988"/>
      <c r="R70" s="988"/>
      <c r="S70" s="987"/>
      <c r="T70" s="987"/>
      <c r="U70" s="987"/>
      <c r="V70" s="987"/>
      <c r="W70" s="987"/>
      <c r="X70" s="987"/>
      <c r="Y70" s="987"/>
      <c r="Z70" s="987"/>
      <c r="AA70" s="987"/>
      <c r="AB70" s="987"/>
      <c r="AC70" s="987"/>
      <c r="AD70" s="987"/>
    </row>
    <row r="71" spans="1:31" s="956" customFormat="1" ht="46.5">
      <c r="A71" s="1004"/>
      <c r="B71" s="1003" t="s">
        <v>2118</v>
      </c>
      <c r="C71" s="1027" t="s">
        <v>2119</v>
      </c>
      <c r="D71" s="1001" t="s">
        <v>2120</v>
      </c>
      <c r="E71" s="1000" t="s">
        <v>1958</v>
      </c>
      <c r="F71" s="1000" t="s">
        <v>1958</v>
      </c>
      <c r="G71" s="1000" t="s">
        <v>1958</v>
      </c>
      <c r="H71" s="1000" t="s">
        <v>1958</v>
      </c>
      <c r="I71" s="1000" t="s">
        <v>1958</v>
      </c>
      <c r="J71" s="983"/>
      <c r="K71" s="81" t="s">
        <v>41</v>
      </c>
      <c r="L71" s="1026" t="s">
        <v>42</v>
      </c>
      <c r="M71" s="990" t="s">
        <v>579</v>
      </c>
      <c r="N71" s="998"/>
      <c r="O71" s="998"/>
      <c r="P71" s="1006">
        <v>275</v>
      </c>
      <c r="Q71" s="1005">
        <f>P71/60</f>
        <v>4.583333333333333</v>
      </c>
      <c r="R71" s="1028" t="s">
        <v>578</v>
      </c>
      <c r="S71" s="977" t="s">
        <v>579</v>
      </c>
      <c r="T71" s="974" t="s">
        <v>579</v>
      </c>
      <c r="U71" s="997" t="s">
        <v>51</v>
      </c>
      <c r="V71" s="996"/>
      <c r="W71" s="996"/>
      <c r="X71" s="996"/>
      <c r="Y71" s="996"/>
      <c r="Z71" s="997" t="s">
        <v>2121</v>
      </c>
      <c r="AA71" s="1318" t="s">
        <v>1913</v>
      </c>
      <c r="AB71" s="1025" t="s">
        <v>1944</v>
      </c>
      <c r="AC71" s="1024" t="s">
        <v>2122</v>
      </c>
      <c r="AE71" s="972"/>
    </row>
    <row r="72" spans="1:31" s="956" customFormat="1" ht="46.5">
      <c r="A72" s="1004"/>
      <c r="B72" s="1003" t="s">
        <v>2123</v>
      </c>
      <c r="C72" s="1027" t="s">
        <v>2124</v>
      </c>
      <c r="D72" s="1001" t="s">
        <v>2120</v>
      </c>
      <c r="E72" s="1000" t="s">
        <v>1958</v>
      </c>
      <c r="F72" s="1000" t="s">
        <v>1958</v>
      </c>
      <c r="G72" s="1000" t="s">
        <v>1958</v>
      </c>
      <c r="H72" s="1000" t="s">
        <v>1958</v>
      </c>
      <c r="I72" s="1000" t="s">
        <v>1958</v>
      </c>
      <c r="J72" s="983"/>
      <c r="K72" s="81" t="s">
        <v>41</v>
      </c>
      <c r="L72" s="1026" t="s">
        <v>42</v>
      </c>
      <c r="M72" s="990" t="s">
        <v>579</v>
      </c>
      <c r="N72" s="998"/>
      <c r="O72" s="998"/>
      <c r="P72" s="1006">
        <v>380</v>
      </c>
      <c r="Q72" s="1005">
        <f>P72/60</f>
        <v>6.333333333333333</v>
      </c>
      <c r="R72" s="1028" t="s">
        <v>578</v>
      </c>
      <c r="S72" s="977" t="s">
        <v>579</v>
      </c>
      <c r="T72" s="974" t="s">
        <v>579</v>
      </c>
      <c r="U72" s="997" t="s">
        <v>51</v>
      </c>
      <c r="V72" s="996"/>
      <c r="W72" s="996"/>
      <c r="X72" s="996"/>
      <c r="Y72" s="996"/>
      <c r="Z72" s="997" t="s">
        <v>2125</v>
      </c>
      <c r="AA72" s="1318" t="s">
        <v>1913</v>
      </c>
      <c r="AB72" s="1025" t="s">
        <v>1944</v>
      </c>
      <c r="AC72" s="1024" t="s">
        <v>2122</v>
      </c>
    </row>
    <row r="73" spans="1:31" s="956" customFormat="1" ht="46.5">
      <c r="A73" s="1004"/>
      <c r="B73" s="1003" t="s">
        <v>2126</v>
      </c>
      <c r="C73" s="1027" t="s">
        <v>2127</v>
      </c>
      <c r="D73" s="1001" t="s">
        <v>2120</v>
      </c>
      <c r="E73" s="1000" t="s">
        <v>1958</v>
      </c>
      <c r="F73" s="1000" t="s">
        <v>1958</v>
      </c>
      <c r="G73" s="1000" t="s">
        <v>1958</v>
      </c>
      <c r="H73" s="1000" t="s">
        <v>1958</v>
      </c>
      <c r="I73" s="1000" t="s">
        <v>1958</v>
      </c>
      <c r="J73" s="983"/>
      <c r="K73" s="81" t="s">
        <v>41</v>
      </c>
      <c r="L73" s="1026" t="s">
        <v>42</v>
      </c>
      <c r="M73" s="990" t="s">
        <v>579</v>
      </c>
      <c r="N73" s="998"/>
      <c r="O73" s="998"/>
      <c r="P73" s="980">
        <v>315</v>
      </c>
      <c r="Q73" s="1005">
        <f>P73/60</f>
        <v>5.25</v>
      </c>
      <c r="R73" s="1359" t="s">
        <v>578</v>
      </c>
      <c r="S73" s="977" t="s">
        <v>579</v>
      </c>
      <c r="T73" s="974" t="s">
        <v>579</v>
      </c>
      <c r="U73" s="997" t="s">
        <v>51</v>
      </c>
      <c r="V73" s="996"/>
      <c r="W73" s="996"/>
      <c r="X73" s="996"/>
      <c r="Y73" s="996"/>
      <c r="Z73" s="977" t="s">
        <v>2128</v>
      </c>
      <c r="AA73" s="1318" t="s">
        <v>1913</v>
      </c>
      <c r="AB73" s="1025" t="s">
        <v>1944</v>
      </c>
      <c r="AC73" s="1024" t="s">
        <v>2122</v>
      </c>
    </row>
    <row r="74" spans="1:31" s="1015" customFormat="1" ht="29.9" customHeight="1">
      <c r="A74" s="1023" t="s">
        <v>465</v>
      </c>
      <c r="B74" s="1022" t="s">
        <v>515</v>
      </c>
      <c r="C74" s="1021" t="s">
        <v>516</v>
      </c>
      <c r="D74" s="1001" t="s">
        <v>2120</v>
      </c>
      <c r="E74" s="1000" t="s">
        <v>1958</v>
      </c>
      <c r="F74" s="1000" t="s">
        <v>1958</v>
      </c>
      <c r="G74" s="1000" t="s">
        <v>1958</v>
      </c>
      <c r="H74" s="1000" t="s">
        <v>1958</v>
      </c>
      <c r="I74" s="1000" t="s">
        <v>1958</v>
      </c>
      <c r="J74" s="1020"/>
      <c r="K74" s="101" t="s">
        <v>41</v>
      </c>
      <c r="L74" s="999">
        <v>44742</v>
      </c>
      <c r="M74" s="990" t="s">
        <v>579</v>
      </c>
      <c r="N74" s="1019"/>
      <c r="O74" s="1019"/>
      <c r="P74" s="1006">
        <v>45</v>
      </c>
      <c r="Q74" s="1005">
        <f>P74/60</f>
        <v>0.75</v>
      </c>
      <c r="R74" s="980" t="s">
        <v>43</v>
      </c>
      <c r="S74" s="977" t="s">
        <v>37</v>
      </c>
      <c r="T74" s="977" t="s">
        <v>37</v>
      </c>
      <c r="U74" s="1018"/>
      <c r="V74" s="1018"/>
      <c r="W74" s="1018"/>
      <c r="X74" s="1018"/>
      <c r="Y74" s="1018"/>
      <c r="Z74" s="1017"/>
      <c r="AA74" s="1016" t="s">
        <v>37</v>
      </c>
      <c r="AB74" s="1016" t="s">
        <v>37</v>
      </c>
      <c r="AC74" s="1016" t="s">
        <v>517</v>
      </c>
    </row>
    <row r="75" spans="1:31" s="956" customFormat="1" ht="27.65" customHeight="1">
      <c r="B75" s="1014"/>
      <c r="C75" s="1013"/>
      <c r="D75" s="1012"/>
      <c r="E75" s="1008"/>
      <c r="F75" s="1008"/>
      <c r="G75" s="1008"/>
      <c r="H75" s="1008"/>
      <c r="I75" s="1008"/>
      <c r="J75" s="1008"/>
      <c r="K75" s="79"/>
      <c r="L75" s="1011"/>
      <c r="M75" s="1010"/>
      <c r="N75" s="1010"/>
      <c r="O75" s="1010"/>
      <c r="P75" s="1009"/>
      <c r="Q75" s="1009"/>
      <c r="R75" s="1008"/>
      <c r="S75" s="1007"/>
      <c r="T75" s="1007"/>
      <c r="U75" s="1007"/>
      <c r="V75" s="1007"/>
      <c r="W75" s="1007"/>
      <c r="X75" s="1007"/>
      <c r="Y75" s="1007"/>
      <c r="Z75" s="1007"/>
      <c r="AA75" s="1007"/>
      <c r="AB75" s="1007"/>
      <c r="AC75" s="1007"/>
      <c r="AD75" s="1007"/>
    </row>
    <row r="76" spans="1:31" s="956" customFormat="1" ht="20.149999999999999" customHeight="1">
      <c r="B76" s="989" t="s">
        <v>2129</v>
      </c>
      <c r="C76" s="987"/>
      <c r="D76" s="987"/>
      <c r="E76" s="988"/>
      <c r="F76" s="988"/>
      <c r="G76" s="988"/>
      <c r="H76" s="988"/>
      <c r="I76" s="988"/>
      <c r="J76" s="988"/>
      <c r="K76" s="100"/>
      <c r="L76" s="988"/>
      <c r="M76" s="988"/>
      <c r="N76" s="988"/>
      <c r="O76" s="988"/>
      <c r="P76" s="988"/>
      <c r="Q76" s="988"/>
      <c r="R76" s="988"/>
      <c r="S76" s="987"/>
      <c r="T76" s="987"/>
      <c r="U76" s="987"/>
      <c r="V76" s="987"/>
      <c r="W76" s="987"/>
      <c r="X76" s="987"/>
      <c r="Y76" s="987"/>
      <c r="Z76" s="987"/>
      <c r="AA76" s="987"/>
      <c r="AB76" s="987"/>
      <c r="AC76" s="987"/>
      <c r="AD76" s="987"/>
    </row>
    <row r="77" spans="1:31" s="956" customFormat="1" ht="31.5" customHeight="1">
      <c r="A77" s="1004"/>
      <c r="B77" s="1317" t="s">
        <v>459</v>
      </c>
      <c r="C77" s="1317" t="s">
        <v>460</v>
      </c>
      <c r="D77" s="1001" t="s">
        <v>2091</v>
      </c>
      <c r="E77" s="1000" t="s">
        <v>1958</v>
      </c>
      <c r="F77" s="1000" t="s">
        <v>1958</v>
      </c>
      <c r="G77" s="1000" t="s">
        <v>1958</v>
      </c>
      <c r="H77" s="1000" t="s">
        <v>1958</v>
      </c>
      <c r="I77" s="1000" t="s">
        <v>1958</v>
      </c>
      <c r="J77" s="983"/>
      <c r="K77" s="1314" t="s">
        <v>41</v>
      </c>
      <c r="L77" s="999" t="s">
        <v>42</v>
      </c>
      <c r="M77" s="990" t="s">
        <v>579</v>
      </c>
      <c r="N77" s="998"/>
      <c r="O77" s="998"/>
      <c r="P77" s="1006">
        <v>60</v>
      </c>
      <c r="Q77" s="1005">
        <f>P77/60</f>
        <v>1</v>
      </c>
      <c r="R77" s="980" t="s">
        <v>43</v>
      </c>
      <c r="S77" s="1316" t="s">
        <v>461</v>
      </c>
      <c r="T77" s="1315" t="s">
        <v>462</v>
      </c>
      <c r="U77" s="997" t="s">
        <v>40</v>
      </c>
      <c r="V77" s="1557" t="s">
        <v>1915</v>
      </c>
      <c r="W77" s="1557"/>
      <c r="X77" s="1557"/>
      <c r="Y77" s="1557"/>
      <c r="Z77" s="997"/>
      <c r="AA77" s="995" t="s">
        <v>1966</v>
      </c>
      <c r="AB77" s="995" t="s">
        <v>2094</v>
      </c>
      <c r="AC77" s="994"/>
      <c r="AE77" s="972"/>
    </row>
    <row r="78" spans="1:31" s="956" customFormat="1" ht="31">
      <c r="A78" s="1004"/>
      <c r="B78" s="1003" t="s">
        <v>2130</v>
      </c>
      <c r="C78" s="1002" t="s">
        <v>2131</v>
      </c>
      <c r="D78" s="1001" t="s">
        <v>2091</v>
      </c>
      <c r="E78" s="1000" t="s">
        <v>1958</v>
      </c>
      <c r="F78" s="1000" t="s">
        <v>1958</v>
      </c>
      <c r="G78" s="1000" t="s">
        <v>1958</v>
      </c>
      <c r="H78" s="1000" t="s">
        <v>1958</v>
      </c>
      <c r="I78" s="1000" t="s">
        <v>1958</v>
      </c>
      <c r="J78" s="983"/>
      <c r="K78" s="1314" t="s">
        <v>41</v>
      </c>
      <c r="L78" s="999" t="s">
        <v>42</v>
      </c>
      <c r="M78" s="990" t="s">
        <v>579</v>
      </c>
      <c r="N78" s="998"/>
      <c r="O78" s="998"/>
      <c r="P78" s="980">
        <v>240</v>
      </c>
      <c r="Q78" s="979">
        <f>P78/60</f>
        <v>4</v>
      </c>
      <c r="R78" s="980" t="s">
        <v>578</v>
      </c>
      <c r="S78" s="977" t="s">
        <v>579</v>
      </c>
      <c r="T78" s="974" t="s">
        <v>579</v>
      </c>
      <c r="U78" s="997" t="s">
        <v>51</v>
      </c>
      <c r="V78" s="996"/>
      <c r="W78" s="996"/>
      <c r="X78" s="996"/>
      <c r="Y78" s="996"/>
      <c r="AA78" s="995"/>
      <c r="AB78" s="995"/>
      <c r="AC78" s="994"/>
      <c r="AE78" s="972"/>
    </row>
    <row r="79" spans="1:31" s="956" customFormat="1" ht="29.9" customHeight="1">
      <c r="B79" s="993"/>
      <c r="C79" s="992"/>
      <c r="D79" s="991"/>
      <c r="E79" s="962"/>
      <c r="F79" s="962"/>
      <c r="G79" s="962"/>
      <c r="H79" s="962"/>
      <c r="I79" s="962"/>
      <c r="J79" s="962"/>
      <c r="K79" s="962"/>
      <c r="L79" s="962"/>
      <c r="M79" s="990"/>
      <c r="N79" s="1359"/>
      <c r="O79" s="1359"/>
      <c r="P79" s="962"/>
      <c r="Q79" s="962"/>
      <c r="R79" s="962"/>
      <c r="S79" s="1359"/>
      <c r="V79" s="1359"/>
      <c r="W79" s="1359"/>
      <c r="X79" s="1359"/>
      <c r="Y79" s="1359"/>
      <c r="AB79" s="1359"/>
    </row>
    <row r="80" spans="1:31" s="956" customFormat="1" ht="20.149999999999999" customHeight="1">
      <c r="B80" s="989" t="s">
        <v>2132</v>
      </c>
      <c r="C80" s="987"/>
      <c r="D80" s="987"/>
      <c r="E80" s="988"/>
      <c r="F80" s="988"/>
      <c r="G80" s="988"/>
      <c r="H80" s="988"/>
      <c r="I80" s="988"/>
      <c r="J80" s="988"/>
      <c r="K80" s="100"/>
      <c r="L80" s="988"/>
      <c r="M80" s="988"/>
      <c r="N80" s="988"/>
      <c r="O80" s="988"/>
      <c r="P80" s="988"/>
      <c r="Q80" s="988"/>
      <c r="R80" s="988"/>
      <c r="S80" s="987"/>
      <c r="T80" s="987"/>
      <c r="U80" s="987"/>
      <c r="V80" s="987"/>
      <c r="W80" s="987"/>
      <c r="X80" s="987"/>
      <c r="Y80" s="987"/>
      <c r="Z80" s="987"/>
      <c r="AA80" s="987"/>
      <c r="AB80" s="987"/>
      <c r="AC80" s="987"/>
      <c r="AD80" s="987"/>
    </row>
    <row r="81" spans="2:31" s="956" customFormat="1" ht="77.5">
      <c r="B81" s="986" t="s">
        <v>579</v>
      </c>
      <c r="C81" s="985" t="s">
        <v>525</v>
      </c>
      <c r="D81" s="977" t="s">
        <v>579</v>
      </c>
      <c r="E81" s="984"/>
      <c r="F81" s="984"/>
      <c r="G81" s="984"/>
      <c r="H81" s="984"/>
      <c r="I81" s="984"/>
      <c r="J81" s="983"/>
      <c r="K81" s="39" t="s">
        <v>41</v>
      </c>
      <c r="L81" s="982" t="s">
        <v>42</v>
      </c>
      <c r="M81" s="982" t="s">
        <v>579</v>
      </c>
      <c r="N81" s="981"/>
      <c r="O81" s="981"/>
      <c r="P81" s="980">
        <f>16*60</f>
        <v>960</v>
      </c>
      <c r="Q81" s="979">
        <f>P81/60</f>
        <v>16</v>
      </c>
      <c r="R81" s="978" t="s">
        <v>578</v>
      </c>
      <c r="S81" s="977" t="s">
        <v>579</v>
      </c>
      <c r="T81" s="974" t="s">
        <v>579</v>
      </c>
      <c r="U81" s="974" t="s">
        <v>579</v>
      </c>
      <c r="V81" s="976"/>
      <c r="W81" s="976"/>
      <c r="X81" s="976"/>
      <c r="Y81" s="976"/>
      <c r="Z81" s="975"/>
      <c r="AA81" s="975"/>
      <c r="AB81" s="975"/>
      <c r="AC81" s="974" t="s">
        <v>526</v>
      </c>
      <c r="AD81" s="973"/>
      <c r="AE81" s="972"/>
    </row>
    <row r="82" spans="2:31" s="956" customFormat="1" ht="69.75" customHeight="1">
      <c r="E82" s="962"/>
      <c r="F82" s="962"/>
      <c r="G82" s="962"/>
      <c r="H82" s="962"/>
      <c r="I82" s="962"/>
      <c r="J82" s="962"/>
      <c r="K82" s="962"/>
      <c r="L82" s="962"/>
      <c r="M82" s="962"/>
      <c r="N82" s="962"/>
      <c r="O82" s="962"/>
      <c r="P82" s="962"/>
      <c r="Q82" s="962"/>
      <c r="R82" s="962"/>
      <c r="AE82" s="971"/>
    </row>
    <row r="83" spans="2:31" s="956" customFormat="1" ht="20.149999999999999" customHeight="1" thickBot="1">
      <c r="E83" s="962"/>
      <c r="F83" s="962"/>
      <c r="G83" s="962"/>
      <c r="H83" s="962"/>
      <c r="I83" s="962"/>
      <c r="J83" s="962"/>
      <c r="K83" s="962"/>
      <c r="L83" s="962"/>
      <c r="M83" s="962"/>
      <c r="N83" s="962"/>
      <c r="O83" s="962"/>
      <c r="P83" s="962"/>
      <c r="Q83" s="962"/>
      <c r="R83" s="962"/>
    </row>
    <row r="84" spans="2:31" s="956" customFormat="1" ht="20.149999999999999" customHeight="1">
      <c r="B84" s="970" t="s">
        <v>2133</v>
      </c>
      <c r="C84" s="969"/>
      <c r="E84" s="1561" t="s">
        <v>2134</v>
      </c>
      <c r="F84" s="1562"/>
      <c r="G84" s="1562"/>
      <c r="H84" s="1562"/>
      <c r="I84" s="1562"/>
      <c r="J84" s="1562"/>
      <c r="K84" s="1562"/>
      <c r="L84" s="1562"/>
      <c r="M84" s="1563"/>
      <c r="N84" s="961"/>
      <c r="O84" s="961"/>
      <c r="P84" s="961"/>
      <c r="Q84" s="961"/>
      <c r="R84" s="961"/>
      <c r="AA84" s="960"/>
      <c r="AB84" s="960"/>
      <c r="AC84" s="960"/>
      <c r="AD84" s="960"/>
    </row>
    <row r="85" spans="2:31" s="956" customFormat="1" ht="87" customHeight="1" thickBot="1">
      <c r="B85" s="968" t="s">
        <v>535</v>
      </c>
      <c r="C85" s="966" t="s">
        <v>536</v>
      </c>
      <c r="E85" s="1564"/>
      <c r="F85" s="1565"/>
      <c r="G85" s="1565"/>
      <c r="H85" s="1565"/>
      <c r="I85" s="1565"/>
      <c r="J85" s="1565"/>
      <c r="K85" s="1565"/>
      <c r="L85" s="1565"/>
      <c r="M85" s="1566"/>
      <c r="N85" s="961"/>
      <c r="O85" s="961"/>
      <c r="P85" s="961"/>
      <c r="Q85" s="961"/>
      <c r="R85" s="961"/>
      <c r="AA85" s="960"/>
      <c r="AB85" s="960"/>
      <c r="AC85" s="960"/>
      <c r="AD85" s="960"/>
    </row>
    <row r="86" spans="2:31" s="956" customFormat="1" ht="123" customHeight="1" thickBot="1">
      <c r="B86" s="968" t="s">
        <v>2135</v>
      </c>
      <c r="C86" s="966" t="s">
        <v>2136</v>
      </c>
      <c r="E86" s="1567" t="s">
        <v>2137</v>
      </c>
      <c r="F86" s="1568"/>
      <c r="G86" s="1568"/>
      <c r="H86" s="1568"/>
      <c r="I86" s="1568"/>
      <c r="J86" s="1568"/>
      <c r="K86" s="1568"/>
      <c r="L86" s="1568"/>
      <c r="M86" s="1569"/>
      <c r="N86" s="961"/>
      <c r="O86" s="961"/>
      <c r="P86" s="961"/>
      <c r="Q86" s="961"/>
      <c r="R86" s="961"/>
      <c r="AA86" s="960"/>
      <c r="AB86" s="960"/>
      <c r="AC86" s="960"/>
      <c r="AD86" s="960"/>
    </row>
    <row r="87" spans="2:31" s="956" customFormat="1" ht="78" thickBot="1">
      <c r="B87" s="967" t="s">
        <v>2138</v>
      </c>
      <c r="C87" s="966" t="s">
        <v>538</v>
      </c>
      <c r="E87" s="1561" t="s">
        <v>2139</v>
      </c>
      <c r="F87" s="1562"/>
      <c r="G87" s="1562"/>
      <c r="H87" s="1562"/>
      <c r="I87" s="1562"/>
      <c r="J87" s="1562"/>
      <c r="K87" s="1562"/>
      <c r="L87" s="1562"/>
      <c r="M87" s="1563"/>
      <c r="N87" s="961"/>
      <c r="O87" s="961"/>
      <c r="P87" s="961"/>
      <c r="Q87" s="961"/>
      <c r="R87" s="961"/>
      <c r="AA87" s="960"/>
      <c r="AB87" s="960"/>
      <c r="AC87" s="960"/>
      <c r="AD87" s="960"/>
    </row>
    <row r="88" spans="2:31" s="956" customFormat="1" ht="36" customHeight="1">
      <c r="B88" s="40" t="s">
        <v>41</v>
      </c>
      <c r="C88" s="963" t="s">
        <v>2140</v>
      </c>
      <c r="E88" s="1561" t="s">
        <v>2141</v>
      </c>
      <c r="F88" s="1562"/>
      <c r="G88" s="1562"/>
      <c r="H88" s="1562"/>
      <c r="I88" s="1562"/>
      <c r="J88" s="1562"/>
      <c r="K88" s="1562"/>
      <c r="L88" s="1562"/>
      <c r="M88" s="1563"/>
      <c r="N88" s="961"/>
      <c r="O88" s="961"/>
      <c r="P88" s="961"/>
      <c r="Q88" s="961"/>
      <c r="R88" s="961"/>
      <c r="AA88" s="960"/>
      <c r="AB88" s="960"/>
      <c r="AC88" s="960"/>
      <c r="AD88" s="960"/>
    </row>
    <row r="89" spans="2:31" s="956" customFormat="1" ht="30.75" customHeight="1">
      <c r="B89" s="41" t="s">
        <v>41</v>
      </c>
      <c r="C89" s="963" t="s">
        <v>2142</v>
      </c>
      <c r="E89" s="1570" t="s">
        <v>2143</v>
      </c>
      <c r="F89" s="1571"/>
      <c r="G89" s="1571"/>
      <c r="H89" s="1571"/>
      <c r="I89" s="1571"/>
      <c r="J89" s="1571"/>
      <c r="K89" s="1571"/>
      <c r="L89" s="1571"/>
      <c r="M89" s="1572"/>
      <c r="N89" s="961"/>
      <c r="O89" s="961"/>
      <c r="P89" s="961"/>
      <c r="Q89" s="961"/>
      <c r="R89" s="961"/>
      <c r="AA89" s="960"/>
      <c r="AB89" s="960"/>
      <c r="AC89" s="960"/>
      <c r="AD89" s="960"/>
    </row>
    <row r="90" spans="2:31" s="956" customFormat="1" ht="31.5" thickBot="1">
      <c r="B90" s="42" t="s">
        <v>41</v>
      </c>
      <c r="C90" s="965" t="s">
        <v>2144</v>
      </c>
      <c r="E90" s="1573" t="s">
        <v>2145</v>
      </c>
      <c r="F90" s="1574"/>
      <c r="G90" s="1574"/>
      <c r="H90" s="1574"/>
      <c r="I90" s="1574"/>
      <c r="J90" s="1574"/>
      <c r="K90" s="1574"/>
      <c r="L90" s="1574"/>
      <c r="M90" s="1575"/>
      <c r="N90" s="961"/>
      <c r="O90" s="961"/>
      <c r="P90" s="961"/>
      <c r="Q90" s="961"/>
      <c r="R90" s="961"/>
      <c r="AA90" s="960"/>
      <c r="AB90" s="960"/>
      <c r="AC90" s="960"/>
      <c r="AD90" s="960"/>
    </row>
    <row r="91" spans="2:31" s="956" customFormat="1" ht="56.25" customHeight="1" thickBot="1">
      <c r="B91" s="964"/>
      <c r="C91" s="963"/>
      <c r="E91" s="1576" t="s">
        <v>2146</v>
      </c>
      <c r="F91" s="1577"/>
      <c r="G91" s="1577"/>
      <c r="H91" s="1577"/>
      <c r="I91" s="1577"/>
      <c r="J91" s="1577"/>
      <c r="K91" s="1577"/>
      <c r="L91" s="1577"/>
      <c r="M91" s="1578"/>
      <c r="N91" s="961"/>
      <c r="O91" s="961"/>
      <c r="P91" s="961"/>
      <c r="Q91" s="961"/>
      <c r="R91" s="961"/>
      <c r="AA91" s="960"/>
      <c r="AB91" s="960"/>
      <c r="AC91" s="960"/>
      <c r="AD91" s="960"/>
    </row>
    <row r="92" spans="2:31" s="956" customFormat="1" ht="20.149999999999999" customHeight="1" thickBot="1">
      <c r="B92" s="1559"/>
      <c r="C92" s="1560"/>
      <c r="E92" s="962"/>
      <c r="F92" s="962"/>
      <c r="G92" s="962"/>
      <c r="H92" s="962"/>
      <c r="I92" s="962"/>
      <c r="J92" s="962"/>
      <c r="K92" s="961"/>
      <c r="L92" s="961"/>
      <c r="M92" s="961"/>
      <c r="N92" s="961"/>
      <c r="O92" s="961"/>
      <c r="P92" s="961"/>
      <c r="Q92" s="961"/>
      <c r="R92" s="961"/>
      <c r="AA92" s="960"/>
      <c r="AB92" s="960"/>
      <c r="AC92" s="960"/>
      <c r="AD92" s="960"/>
    </row>
    <row r="93" spans="2:31" s="956" customFormat="1" ht="15.5">
      <c r="E93" s="962"/>
      <c r="F93" s="962"/>
      <c r="G93" s="962"/>
      <c r="H93" s="962"/>
      <c r="I93" s="962"/>
      <c r="J93" s="962"/>
      <c r="K93" s="961"/>
      <c r="L93" s="961"/>
      <c r="M93" s="961"/>
      <c r="N93" s="961"/>
      <c r="O93" s="961"/>
      <c r="P93" s="961"/>
      <c r="Q93" s="961"/>
      <c r="R93" s="961"/>
      <c r="AA93" s="960"/>
      <c r="AB93" s="960"/>
      <c r="AC93" s="960"/>
      <c r="AD93" s="960"/>
    </row>
    <row r="94" spans="2:31" s="956" customFormat="1" ht="20.149999999999999" customHeight="1">
      <c r="E94" s="962"/>
      <c r="F94" s="962"/>
      <c r="G94" s="962"/>
      <c r="H94" s="962"/>
      <c r="I94" s="962"/>
      <c r="J94" s="962"/>
      <c r="K94" s="961"/>
      <c r="L94" s="961"/>
      <c r="M94" s="961"/>
      <c r="N94" s="961"/>
      <c r="O94" s="961"/>
      <c r="P94" s="961"/>
      <c r="Q94" s="961"/>
      <c r="R94" s="961"/>
      <c r="AA94" s="960"/>
      <c r="AB94" s="960"/>
      <c r="AC94" s="960"/>
      <c r="AD94" s="960"/>
    </row>
    <row r="95" spans="2:31" s="956" customFormat="1" ht="20.149999999999999" customHeight="1">
      <c r="E95" s="962"/>
      <c r="F95" s="962"/>
      <c r="G95" s="962"/>
      <c r="H95" s="962"/>
      <c r="I95" s="962"/>
      <c r="J95" s="962"/>
      <c r="K95" s="961"/>
      <c r="L95" s="961"/>
      <c r="M95" s="961"/>
      <c r="N95" s="961"/>
      <c r="O95" s="961"/>
      <c r="P95" s="961"/>
      <c r="Q95" s="961"/>
      <c r="R95" s="961"/>
      <c r="AA95" s="960"/>
      <c r="AB95" s="960"/>
      <c r="AC95" s="960"/>
      <c r="AD95" s="960"/>
    </row>
    <row r="96" spans="2:31" s="956" customFormat="1" ht="20.149999999999999" customHeight="1">
      <c r="E96" s="962"/>
      <c r="F96" s="962"/>
      <c r="G96" s="962"/>
      <c r="H96" s="962"/>
      <c r="I96" s="962"/>
      <c r="J96" s="962"/>
      <c r="K96" s="961"/>
      <c r="L96" s="961"/>
      <c r="M96" s="961"/>
      <c r="N96" s="961"/>
      <c r="O96" s="961"/>
      <c r="P96" s="961"/>
      <c r="Q96" s="961"/>
      <c r="R96" s="961"/>
      <c r="AA96" s="960"/>
      <c r="AB96" s="960"/>
      <c r="AC96" s="960"/>
      <c r="AD96" s="960"/>
    </row>
    <row r="97" spans="1:30" s="956" customFormat="1" ht="20.149999999999999" customHeight="1">
      <c r="E97" s="962"/>
      <c r="F97" s="962"/>
      <c r="G97" s="962"/>
      <c r="H97" s="962"/>
      <c r="I97" s="962"/>
      <c r="J97" s="962"/>
      <c r="K97" s="961"/>
      <c r="L97" s="961"/>
      <c r="M97" s="961"/>
      <c r="N97" s="961"/>
      <c r="O97" s="961"/>
      <c r="P97" s="961"/>
      <c r="Q97" s="961"/>
      <c r="R97" s="961"/>
      <c r="AA97" s="960"/>
      <c r="AB97" s="960"/>
      <c r="AC97" s="960"/>
      <c r="AD97" s="960"/>
    </row>
    <row r="98" spans="1:30" s="956" customFormat="1" ht="20.149999999999999" customHeight="1">
      <c r="E98" s="962"/>
      <c r="F98" s="962"/>
      <c r="G98" s="962"/>
      <c r="H98" s="962"/>
      <c r="I98" s="962"/>
      <c r="J98" s="962"/>
      <c r="K98" s="961"/>
      <c r="L98" s="961"/>
      <c r="M98" s="961"/>
      <c r="N98" s="961"/>
      <c r="O98" s="961"/>
      <c r="P98" s="961"/>
      <c r="Q98" s="961"/>
      <c r="R98" s="961"/>
      <c r="AA98" s="960"/>
      <c r="AB98" s="960"/>
      <c r="AC98" s="960"/>
      <c r="AD98" s="960"/>
    </row>
    <row r="99" spans="1:30" s="956" customFormat="1" ht="20.149999999999999" customHeight="1">
      <c r="E99" s="962"/>
      <c r="F99" s="962"/>
      <c r="G99" s="962"/>
      <c r="H99" s="962"/>
      <c r="I99" s="962"/>
      <c r="J99" s="962"/>
      <c r="K99" s="961"/>
      <c r="L99" s="961"/>
      <c r="M99" s="961"/>
      <c r="N99" s="961"/>
      <c r="O99" s="961"/>
      <c r="P99" s="961"/>
      <c r="Q99" s="961"/>
      <c r="R99" s="961"/>
      <c r="AA99" s="960"/>
      <c r="AB99" s="960"/>
      <c r="AC99" s="960"/>
      <c r="AD99" s="960"/>
    </row>
    <row r="100" spans="1:30" s="956" customFormat="1" ht="20.149999999999999" customHeight="1">
      <c r="E100" s="962"/>
      <c r="F100" s="962"/>
      <c r="G100" s="962"/>
      <c r="H100" s="962"/>
      <c r="I100" s="962"/>
      <c r="J100" s="962"/>
      <c r="K100" s="961"/>
      <c r="L100" s="961"/>
      <c r="M100" s="961"/>
      <c r="N100" s="961"/>
      <c r="O100" s="961"/>
      <c r="P100" s="961"/>
      <c r="Q100" s="961"/>
      <c r="R100" s="961"/>
      <c r="AA100" s="960"/>
      <c r="AB100" s="960"/>
      <c r="AC100" s="960"/>
      <c r="AD100" s="960"/>
    </row>
    <row r="101" spans="1:30" s="956" customFormat="1" ht="20.149999999999999" customHeight="1">
      <c r="E101" s="962"/>
      <c r="F101" s="962"/>
      <c r="G101" s="962"/>
      <c r="H101" s="962"/>
      <c r="I101" s="962"/>
      <c r="J101" s="962"/>
      <c r="K101" s="961"/>
      <c r="L101" s="961"/>
      <c r="M101" s="961"/>
      <c r="N101" s="961"/>
      <c r="O101" s="961"/>
      <c r="P101" s="961"/>
      <c r="Q101" s="961"/>
      <c r="R101" s="961"/>
      <c r="AA101" s="960"/>
      <c r="AB101" s="960"/>
      <c r="AC101" s="960"/>
      <c r="AD101" s="960"/>
    </row>
    <row r="102" spans="1:30" s="956" customFormat="1" ht="20.149999999999999" customHeight="1">
      <c r="E102" s="962"/>
      <c r="F102" s="962"/>
      <c r="G102" s="962"/>
      <c r="H102" s="962"/>
      <c r="I102" s="962"/>
      <c r="J102" s="962"/>
      <c r="K102" s="961"/>
      <c r="L102" s="961"/>
      <c r="M102" s="961"/>
      <c r="N102" s="961"/>
      <c r="O102" s="961"/>
      <c r="P102" s="961"/>
      <c r="Q102" s="961"/>
      <c r="R102" s="961"/>
      <c r="AA102" s="960"/>
      <c r="AB102" s="960"/>
      <c r="AC102" s="960"/>
      <c r="AD102" s="960"/>
    </row>
    <row r="103" spans="1:30" s="956" customFormat="1" ht="20.149999999999999" customHeight="1">
      <c r="E103" s="962"/>
      <c r="F103" s="962"/>
      <c r="G103" s="962"/>
      <c r="H103" s="962"/>
      <c r="I103" s="962"/>
      <c r="J103" s="962"/>
      <c r="K103" s="961"/>
      <c r="L103" s="961"/>
      <c r="M103" s="961"/>
      <c r="N103" s="961"/>
      <c r="O103" s="961"/>
      <c r="P103" s="961"/>
      <c r="Q103" s="961"/>
      <c r="R103" s="961"/>
      <c r="AA103" s="960"/>
      <c r="AB103" s="960"/>
      <c r="AC103" s="960"/>
      <c r="AD103" s="960"/>
    </row>
    <row r="104" spans="1:30" s="956" customFormat="1" ht="20.149999999999999" customHeight="1">
      <c r="E104" s="962"/>
      <c r="F104" s="962"/>
      <c r="G104" s="962"/>
      <c r="H104" s="962"/>
      <c r="I104" s="962"/>
      <c r="J104" s="962"/>
      <c r="K104" s="961"/>
      <c r="L104" s="961"/>
      <c r="M104" s="961"/>
      <c r="N104" s="961"/>
      <c r="O104" s="961"/>
      <c r="P104" s="961"/>
      <c r="Q104" s="961"/>
      <c r="R104" s="961"/>
      <c r="AA104" s="960"/>
      <c r="AB104" s="960"/>
      <c r="AC104" s="960"/>
      <c r="AD104" s="960"/>
    </row>
    <row r="105" spans="1:30" s="956" customFormat="1" ht="20.149999999999999" customHeight="1">
      <c r="E105" s="962"/>
      <c r="F105" s="962"/>
      <c r="G105" s="962"/>
      <c r="H105" s="962"/>
      <c r="I105" s="962"/>
      <c r="J105" s="962"/>
      <c r="K105" s="961"/>
      <c r="L105" s="961"/>
      <c r="M105" s="961"/>
      <c r="N105" s="961"/>
      <c r="O105" s="961"/>
      <c r="P105" s="961"/>
      <c r="Q105" s="961"/>
      <c r="R105" s="961"/>
      <c r="AA105" s="960"/>
      <c r="AB105" s="960"/>
      <c r="AC105" s="960"/>
      <c r="AD105" s="960"/>
    </row>
    <row r="106" spans="1:30" s="956" customFormat="1" ht="20.149999999999999" customHeight="1">
      <c r="E106" s="962"/>
      <c r="F106" s="962"/>
      <c r="G106" s="962"/>
      <c r="H106" s="962"/>
      <c r="I106" s="962"/>
      <c r="J106" s="962"/>
      <c r="K106" s="961"/>
      <c r="L106" s="961"/>
      <c r="M106" s="961"/>
      <c r="N106" s="961"/>
      <c r="O106" s="961"/>
      <c r="P106" s="961"/>
      <c r="Q106" s="961"/>
      <c r="R106" s="961"/>
      <c r="AA106" s="960"/>
      <c r="AB106" s="960"/>
      <c r="AC106" s="960"/>
      <c r="AD106" s="960"/>
    </row>
    <row r="107" spans="1:30" s="956" customFormat="1" ht="20.149999999999999" customHeight="1">
      <c r="A107" s="961"/>
      <c r="B107" s="961"/>
      <c r="C107" s="961"/>
      <c r="D107" s="961"/>
      <c r="E107" s="961"/>
      <c r="F107" s="961"/>
      <c r="G107" s="961"/>
      <c r="H107" s="961"/>
      <c r="I107" s="961"/>
      <c r="J107" s="961"/>
      <c r="K107" s="961"/>
      <c r="L107" s="961"/>
      <c r="M107" s="961"/>
      <c r="N107" s="961"/>
      <c r="O107" s="961"/>
      <c r="P107" s="961"/>
      <c r="Q107" s="961"/>
      <c r="R107" s="961"/>
      <c r="AA107" s="960"/>
      <c r="AB107" s="960"/>
      <c r="AC107" s="960"/>
      <c r="AD107" s="960"/>
    </row>
    <row r="108" spans="1:30" s="956" customFormat="1" ht="20.149999999999999" customHeight="1">
      <c r="A108" s="961"/>
      <c r="B108" s="961"/>
      <c r="C108" s="961"/>
      <c r="D108" s="961"/>
      <c r="E108" s="961"/>
      <c r="F108" s="961"/>
      <c r="G108" s="961"/>
      <c r="H108" s="961"/>
      <c r="I108" s="961"/>
      <c r="J108" s="961"/>
      <c r="K108" s="961"/>
      <c r="L108" s="961"/>
      <c r="M108" s="961"/>
      <c r="N108" s="961"/>
      <c r="O108" s="961"/>
      <c r="P108" s="961"/>
      <c r="Q108" s="961"/>
      <c r="R108" s="961"/>
      <c r="AA108" s="960"/>
      <c r="AB108" s="960"/>
      <c r="AC108" s="960"/>
      <c r="AD108" s="960"/>
    </row>
    <row r="109" spans="1:30" s="956" customFormat="1" ht="20.149999999999999" customHeight="1">
      <c r="A109" s="961"/>
      <c r="B109" s="961"/>
      <c r="C109" s="961"/>
      <c r="D109" s="961"/>
      <c r="E109" s="961"/>
      <c r="F109" s="961"/>
      <c r="G109" s="961"/>
      <c r="H109" s="961"/>
      <c r="I109" s="961"/>
      <c r="J109" s="961"/>
      <c r="K109" s="961"/>
      <c r="L109" s="961"/>
      <c r="M109" s="961"/>
      <c r="N109" s="961"/>
      <c r="O109" s="961"/>
      <c r="P109" s="961"/>
      <c r="Q109" s="961"/>
      <c r="R109" s="961"/>
      <c r="AA109" s="960"/>
      <c r="AB109" s="960"/>
      <c r="AC109" s="960"/>
      <c r="AD109" s="960"/>
    </row>
    <row r="110" spans="1:30" s="956" customFormat="1" ht="20.149999999999999" customHeight="1">
      <c r="A110" s="961"/>
      <c r="B110" s="961"/>
      <c r="C110" s="961"/>
      <c r="D110" s="961"/>
      <c r="E110" s="961"/>
      <c r="F110" s="961"/>
      <c r="G110" s="961"/>
      <c r="H110" s="961"/>
      <c r="I110" s="961"/>
      <c r="J110" s="961"/>
      <c r="K110" s="961"/>
      <c r="L110" s="961"/>
      <c r="M110" s="961"/>
      <c r="N110" s="961"/>
      <c r="O110" s="961"/>
      <c r="P110" s="961"/>
      <c r="Q110" s="961"/>
      <c r="R110" s="961"/>
      <c r="AA110" s="957"/>
      <c r="AB110" s="957"/>
      <c r="AC110" s="957"/>
      <c r="AD110" s="957"/>
    </row>
    <row r="111" spans="1:30" ht="20.149999999999999" customHeight="1">
      <c r="A111" s="961"/>
      <c r="B111" s="961"/>
      <c r="C111" s="961"/>
      <c r="D111" s="961"/>
      <c r="E111" s="961"/>
      <c r="F111" s="961"/>
      <c r="G111" s="961"/>
      <c r="H111" s="961"/>
      <c r="I111" s="961"/>
      <c r="J111" s="961"/>
      <c r="K111" s="961"/>
      <c r="L111" s="961"/>
      <c r="M111" s="961"/>
      <c r="N111" s="961"/>
      <c r="O111" s="961"/>
      <c r="P111" s="961"/>
      <c r="Q111" s="961"/>
      <c r="R111" s="961"/>
      <c r="S111" s="956"/>
      <c r="T111" s="956"/>
      <c r="U111" s="956"/>
      <c r="V111" s="956"/>
      <c r="W111" s="956"/>
      <c r="X111" s="956"/>
      <c r="Y111" s="956"/>
      <c r="Z111" s="956"/>
    </row>
    <row r="112" spans="1:30" ht="20.149999999999999" customHeight="1">
      <c r="A112" s="961"/>
      <c r="B112" s="961"/>
      <c r="C112" s="961"/>
      <c r="D112" s="961"/>
      <c r="E112" s="961"/>
      <c r="F112" s="961"/>
      <c r="G112" s="961"/>
      <c r="H112" s="961"/>
      <c r="I112" s="961"/>
      <c r="J112" s="961"/>
      <c r="K112" s="961"/>
      <c r="L112" s="961"/>
      <c r="M112" s="961"/>
      <c r="N112" s="961"/>
      <c r="O112" s="961"/>
      <c r="P112" s="961"/>
      <c r="Q112" s="961"/>
      <c r="R112" s="961"/>
      <c r="S112" s="956"/>
      <c r="T112" s="956"/>
      <c r="U112" s="956"/>
      <c r="V112" s="956"/>
      <c r="W112" s="956"/>
      <c r="X112" s="956"/>
      <c r="Y112" s="956"/>
      <c r="Z112" s="956"/>
    </row>
    <row r="113" spans="1:30" ht="20.149999999999999" customHeight="1">
      <c r="A113" s="961"/>
      <c r="B113" s="961"/>
      <c r="C113" s="961"/>
      <c r="D113" s="961"/>
      <c r="E113" s="961"/>
      <c r="F113" s="961"/>
      <c r="G113" s="961"/>
      <c r="H113" s="961"/>
      <c r="I113" s="961"/>
      <c r="J113" s="961"/>
      <c r="K113" s="961"/>
      <c r="L113" s="961"/>
      <c r="M113" s="961"/>
      <c r="N113" s="961"/>
      <c r="O113" s="961"/>
      <c r="P113" s="961"/>
      <c r="Q113" s="961"/>
      <c r="R113" s="961"/>
      <c r="S113" s="956"/>
      <c r="T113" s="956"/>
      <c r="U113" s="956"/>
      <c r="V113" s="956"/>
      <c r="W113" s="956"/>
      <c r="X113" s="956"/>
      <c r="Y113" s="956"/>
      <c r="Z113" s="956"/>
    </row>
    <row r="114" spans="1:30" ht="20.149999999999999" customHeight="1">
      <c r="A114" s="961"/>
      <c r="B114" s="961"/>
      <c r="C114" s="961"/>
      <c r="D114" s="961"/>
      <c r="E114" s="961"/>
      <c r="F114" s="961"/>
      <c r="G114" s="961"/>
      <c r="H114" s="961"/>
      <c r="I114" s="961"/>
      <c r="J114" s="961"/>
      <c r="K114" s="961"/>
      <c r="L114" s="961"/>
      <c r="M114" s="961"/>
      <c r="N114" s="961"/>
      <c r="O114" s="961"/>
      <c r="P114" s="961"/>
      <c r="Q114" s="961"/>
      <c r="R114" s="961"/>
      <c r="S114" s="956"/>
      <c r="T114" s="956"/>
      <c r="U114" s="956"/>
      <c r="V114" s="956"/>
      <c r="W114" s="956"/>
      <c r="X114" s="956"/>
      <c r="Y114" s="956"/>
      <c r="Z114" s="956"/>
    </row>
    <row r="115" spans="1:30" ht="20.149999999999999" customHeight="1">
      <c r="A115" s="961"/>
      <c r="B115" s="961"/>
      <c r="C115" s="961"/>
      <c r="D115" s="961"/>
      <c r="E115" s="961"/>
      <c r="F115" s="961"/>
      <c r="G115" s="961"/>
      <c r="H115" s="961"/>
      <c r="I115" s="961"/>
      <c r="J115" s="961"/>
      <c r="K115" s="961"/>
      <c r="L115" s="961"/>
      <c r="M115" s="961"/>
      <c r="N115" s="961"/>
      <c r="O115" s="961"/>
      <c r="P115" s="961"/>
      <c r="Q115" s="961"/>
      <c r="R115" s="961"/>
      <c r="S115" s="956"/>
      <c r="T115" s="956"/>
      <c r="U115" s="956"/>
      <c r="V115" s="956"/>
      <c r="W115" s="956"/>
      <c r="X115" s="956"/>
      <c r="Y115" s="956"/>
      <c r="Z115" s="956"/>
    </row>
    <row r="116" spans="1:30" ht="20.149999999999999" customHeight="1">
      <c r="A116" s="961"/>
      <c r="B116" s="961"/>
      <c r="C116" s="961"/>
      <c r="D116" s="961"/>
      <c r="E116" s="961"/>
      <c r="F116" s="961"/>
      <c r="G116" s="961"/>
      <c r="H116" s="961"/>
      <c r="I116" s="961"/>
      <c r="J116" s="961"/>
      <c r="K116" s="961"/>
      <c r="L116" s="961"/>
      <c r="M116" s="961"/>
      <c r="N116" s="961"/>
      <c r="O116" s="961"/>
      <c r="P116" s="961"/>
      <c r="Q116" s="961"/>
      <c r="R116" s="961"/>
      <c r="S116" s="956"/>
      <c r="T116" s="956"/>
      <c r="U116" s="956"/>
      <c r="V116" s="956"/>
      <c r="W116" s="956"/>
      <c r="X116" s="956"/>
      <c r="Y116" s="956"/>
      <c r="Z116" s="956"/>
      <c r="AA116" s="960"/>
      <c r="AB116" s="960"/>
      <c r="AC116" s="960"/>
      <c r="AD116" s="960"/>
    </row>
    <row r="117" spans="1:30" s="956" customFormat="1" ht="20.149999999999999" customHeight="1">
      <c r="E117" s="962"/>
      <c r="F117" s="962"/>
      <c r="G117" s="962"/>
      <c r="H117" s="962"/>
      <c r="I117" s="962"/>
      <c r="J117" s="962"/>
      <c r="K117" s="961"/>
      <c r="L117" s="961"/>
      <c r="M117" s="961"/>
      <c r="N117" s="961"/>
      <c r="O117" s="961"/>
      <c r="P117" s="962"/>
      <c r="Q117" s="962"/>
      <c r="R117" s="961"/>
      <c r="AA117" s="960"/>
      <c r="AB117" s="960"/>
      <c r="AC117" s="960"/>
      <c r="AD117" s="960"/>
    </row>
    <row r="118" spans="1:30" s="956" customFormat="1" ht="20.149999999999999" customHeight="1">
      <c r="E118" s="962"/>
      <c r="F118" s="962"/>
      <c r="G118" s="962"/>
      <c r="H118" s="962"/>
      <c r="I118" s="962"/>
      <c r="J118" s="962"/>
      <c r="K118" s="961"/>
      <c r="L118" s="961"/>
      <c r="M118" s="961"/>
      <c r="N118" s="961"/>
      <c r="O118" s="961"/>
      <c r="P118" s="962"/>
      <c r="Q118" s="962"/>
      <c r="R118" s="961"/>
      <c r="AA118" s="960"/>
      <c r="AB118" s="960"/>
      <c r="AC118" s="960"/>
      <c r="AD118" s="960"/>
    </row>
    <row r="119" spans="1:30" s="956" customFormat="1" ht="20.149999999999999" customHeight="1">
      <c r="E119" s="962"/>
      <c r="F119" s="962"/>
      <c r="G119" s="962"/>
      <c r="H119" s="962"/>
      <c r="I119" s="962"/>
      <c r="J119" s="962"/>
      <c r="K119" s="961"/>
      <c r="L119" s="961"/>
      <c r="M119" s="961"/>
      <c r="N119" s="961"/>
      <c r="O119" s="961"/>
      <c r="P119" s="962"/>
      <c r="Q119" s="962"/>
      <c r="R119" s="961"/>
      <c r="AA119" s="960"/>
      <c r="AB119" s="960"/>
      <c r="AC119" s="960"/>
      <c r="AD119" s="960"/>
    </row>
    <row r="120" spans="1:30" s="956" customFormat="1" ht="20.149999999999999" customHeight="1">
      <c r="E120" s="962"/>
      <c r="F120" s="962"/>
      <c r="G120" s="962"/>
      <c r="H120" s="962"/>
      <c r="I120" s="962"/>
      <c r="J120" s="962"/>
      <c r="K120" s="961"/>
      <c r="L120" s="961"/>
      <c r="M120" s="961"/>
      <c r="N120" s="961"/>
      <c r="O120" s="961"/>
      <c r="P120" s="962"/>
      <c r="Q120" s="962"/>
      <c r="R120" s="961"/>
      <c r="AA120" s="960"/>
      <c r="AB120" s="960"/>
      <c r="AC120" s="960"/>
      <c r="AD120" s="960"/>
    </row>
    <row r="121" spans="1:30" s="956" customFormat="1" ht="20.149999999999999" customHeight="1">
      <c r="E121" s="962"/>
      <c r="F121" s="962"/>
      <c r="G121" s="962"/>
      <c r="H121" s="962"/>
      <c r="I121" s="962"/>
      <c r="J121" s="962"/>
      <c r="K121" s="961"/>
      <c r="L121" s="961"/>
      <c r="M121" s="961"/>
      <c r="N121" s="961"/>
      <c r="O121" s="961"/>
      <c r="P121" s="962"/>
      <c r="Q121" s="962"/>
      <c r="R121" s="961"/>
      <c r="AA121" s="960"/>
      <c r="AB121" s="960"/>
      <c r="AC121" s="960"/>
      <c r="AD121" s="960"/>
    </row>
    <row r="122" spans="1:30" s="956" customFormat="1" ht="20.149999999999999" customHeight="1">
      <c r="E122" s="962"/>
      <c r="F122" s="962"/>
      <c r="G122" s="962"/>
      <c r="H122" s="962"/>
      <c r="I122" s="962"/>
      <c r="J122" s="962"/>
      <c r="K122" s="961"/>
      <c r="L122" s="961"/>
      <c r="M122" s="961"/>
      <c r="N122" s="961"/>
      <c r="O122" s="961"/>
      <c r="P122" s="962"/>
      <c r="Q122" s="962"/>
      <c r="R122" s="961"/>
      <c r="AA122" s="960"/>
      <c r="AB122" s="960"/>
      <c r="AC122" s="960"/>
      <c r="AD122" s="960"/>
    </row>
    <row r="123" spans="1:30" s="956" customFormat="1" ht="20.149999999999999" customHeight="1">
      <c r="E123" s="962"/>
      <c r="F123" s="962"/>
      <c r="G123" s="962"/>
      <c r="H123" s="962"/>
      <c r="I123" s="962"/>
      <c r="J123" s="962"/>
      <c r="K123" s="961"/>
      <c r="L123" s="961"/>
      <c r="M123" s="961"/>
      <c r="N123" s="961"/>
      <c r="O123" s="961"/>
      <c r="P123" s="962"/>
      <c r="Q123" s="962"/>
      <c r="R123" s="961"/>
      <c r="AA123" s="960"/>
      <c r="AB123" s="960"/>
      <c r="AC123" s="960"/>
      <c r="AD123" s="960"/>
    </row>
    <row r="124" spans="1:30" s="956" customFormat="1" ht="20.149999999999999" customHeight="1">
      <c r="E124" s="962"/>
      <c r="F124" s="962"/>
      <c r="G124" s="962"/>
      <c r="H124" s="962"/>
      <c r="I124" s="962"/>
      <c r="J124" s="962"/>
      <c r="K124" s="961"/>
      <c r="L124" s="961"/>
      <c r="M124" s="961"/>
      <c r="N124" s="961"/>
      <c r="O124" s="961"/>
      <c r="P124" s="962"/>
      <c r="Q124" s="962"/>
      <c r="R124" s="961"/>
      <c r="AA124" s="960"/>
      <c r="AB124" s="960"/>
      <c r="AC124" s="960"/>
      <c r="AD124" s="960"/>
    </row>
    <row r="125" spans="1:30" s="956" customFormat="1" ht="20.149999999999999" customHeight="1">
      <c r="E125" s="962"/>
      <c r="F125" s="962"/>
      <c r="G125" s="962"/>
      <c r="H125" s="962"/>
      <c r="I125" s="962"/>
      <c r="J125" s="962"/>
      <c r="K125" s="961"/>
      <c r="L125" s="961"/>
      <c r="M125" s="961"/>
      <c r="N125" s="961"/>
      <c r="O125" s="961"/>
      <c r="P125" s="962"/>
      <c r="Q125" s="962"/>
      <c r="R125" s="961"/>
      <c r="AA125" s="960"/>
      <c r="AB125" s="960"/>
      <c r="AC125" s="960"/>
      <c r="AD125" s="960"/>
    </row>
    <row r="126" spans="1:30" s="956" customFormat="1" ht="20.149999999999999" customHeight="1">
      <c r="E126" s="962"/>
      <c r="F126" s="962"/>
      <c r="G126" s="962"/>
      <c r="H126" s="962"/>
      <c r="I126" s="962"/>
      <c r="J126" s="962"/>
      <c r="K126" s="961"/>
      <c r="L126" s="961"/>
      <c r="M126" s="961"/>
      <c r="N126" s="961"/>
      <c r="O126" s="961"/>
      <c r="P126" s="962"/>
      <c r="Q126" s="962"/>
      <c r="R126" s="961"/>
      <c r="AA126" s="960"/>
      <c r="AB126" s="960"/>
      <c r="AC126" s="960"/>
      <c r="AD126" s="960"/>
    </row>
    <row r="127" spans="1:30" s="956" customFormat="1" ht="20.149999999999999" customHeight="1">
      <c r="E127" s="962"/>
      <c r="F127" s="962"/>
      <c r="G127" s="962"/>
      <c r="H127" s="962"/>
      <c r="I127" s="962"/>
      <c r="J127" s="962"/>
      <c r="K127" s="961"/>
      <c r="L127" s="961"/>
      <c r="M127" s="961"/>
      <c r="N127" s="961"/>
      <c r="O127" s="961"/>
      <c r="P127" s="962"/>
      <c r="Q127" s="962"/>
      <c r="R127" s="961"/>
      <c r="AA127" s="960"/>
      <c r="AB127" s="960"/>
      <c r="AC127" s="960"/>
      <c r="AD127" s="960"/>
    </row>
    <row r="128" spans="1:30" s="956" customFormat="1" ht="20.149999999999999" customHeight="1">
      <c r="E128" s="962"/>
      <c r="F128" s="962"/>
      <c r="G128" s="962"/>
      <c r="H128" s="962"/>
      <c r="I128" s="962"/>
      <c r="J128" s="962"/>
      <c r="K128" s="961"/>
      <c r="L128" s="961"/>
      <c r="M128" s="961"/>
      <c r="N128" s="961"/>
      <c r="O128" s="961"/>
      <c r="P128" s="962"/>
      <c r="Q128" s="962"/>
      <c r="R128" s="961"/>
      <c r="AA128" s="960"/>
      <c r="AB128" s="960"/>
      <c r="AC128" s="960"/>
      <c r="AD128" s="960"/>
    </row>
    <row r="129" spans="5:30" s="956" customFormat="1" ht="20.149999999999999" customHeight="1">
      <c r="E129" s="962"/>
      <c r="F129" s="962"/>
      <c r="G129" s="962"/>
      <c r="H129" s="962"/>
      <c r="I129" s="962"/>
      <c r="J129" s="962"/>
      <c r="K129" s="961"/>
      <c r="L129" s="961"/>
      <c r="M129" s="961"/>
      <c r="N129" s="961"/>
      <c r="O129" s="961"/>
      <c r="P129" s="962"/>
      <c r="Q129" s="962"/>
      <c r="R129" s="961"/>
      <c r="AA129" s="960"/>
      <c r="AB129" s="960"/>
      <c r="AC129" s="960"/>
      <c r="AD129" s="960"/>
    </row>
    <row r="130" spans="5:30" s="956" customFormat="1" ht="20.149999999999999" customHeight="1">
      <c r="E130" s="962"/>
      <c r="F130" s="962"/>
      <c r="G130" s="962"/>
      <c r="H130" s="962"/>
      <c r="I130" s="962"/>
      <c r="J130" s="962"/>
      <c r="K130" s="961"/>
      <c r="L130" s="961"/>
      <c r="M130" s="961"/>
      <c r="N130" s="961"/>
      <c r="O130" s="961"/>
      <c r="P130" s="962"/>
      <c r="Q130" s="962"/>
      <c r="R130" s="961"/>
      <c r="AA130" s="960"/>
      <c r="AB130" s="960"/>
      <c r="AC130" s="960"/>
      <c r="AD130" s="960"/>
    </row>
    <row r="131" spans="5:30" s="956" customFormat="1" ht="20.149999999999999" customHeight="1">
      <c r="E131" s="962"/>
      <c r="F131" s="962"/>
      <c r="G131" s="962"/>
      <c r="H131" s="962"/>
      <c r="I131" s="962"/>
      <c r="J131" s="962"/>
      <c r="K131" s="961"/>
      <c r="L131" s="961"/>
      <c r="M131" s="961"/>
      <c r="N131" s="961"/>
      <c r="O131" s="961"/>
      <c r="P131" s="962"/>
      <c r="Q131" s="962"/>
      <c r="R131" s="961"/>
      <c r="AA131" s="960"/>
      <c r="AB131" s="960"/>
      <c r="AC131" s="960"/>
      <c r="AD131" s="960"/>
    </row>
    <row r="132" spans="5:30" s="956" customFormat="1" ht="20.149999999999999" customHeight="1">
      <c r="E132" s="962"/>
      <c r="F132" s="962"/>
      <c r="G132" s="962"/>
      <c r="H132" s="962"/>
      <c r="I132" s="962"/>
      <c r="J132" s="962"/>
      <c r="K132" s="961"/>
      <c r="L132" s="961"/>
      <c r="M132" s="961"/>
      <c r="N132" s="961"/>
      <c r="O132" s="961"/>
      <c r="P132" s="962"/>
      <c r="Q132" s="962"/>
      <c r="R132" s="961"/>
      <c r="AA132" s="960"/>
      <c r="AB132" s="960"/>
      <c r="AC132" s="960"/>
      <c r="AD132" s="960"/>
    </row>
    <row r="133" spans="5:30" s="956" customFormat="1" ht="20.149999999999999" customHeight="1">
      <c r="E133" s="962"/>
      <c r="F133" s="962"/>
      <c r="G133" s="962"/>
      <c r="H133" s="962"/>
      <c r="I133" s="962"/>
      <c r="J133" s="962"/>
      <c r="K133" s="961"/>
      <c r="L133" s="961"/>
      <c r="M133" s="961"/>
      <c r="N133" s="961"/>
      <c r="O133" s="961"/>
      <c r="P133" s="962"/>
      <c r="Q133" s="962"/>
      <c r="R133" s="961"/>
      <c r="AA133" s="960"/>
      <c r="AB133" s="960"/>
      <c r="AC133" s="960"/>
      <c r="AD133" s="960"/>
    </row>
    <row r="134" spans="5:30" s="956" customFormat="1" ht="20.149999999999999" customHeight="1">
      <c r="E134" s="962"/>
      <c r="F134" s="962"/>
      <c r="G134" s="962"/>
      <c r="H134" s="962"/>
      <c r="I134" s="962"/>
      <c r="J134" s="962"/>
      <c r="K134" s="961"/>
      <c r="L134" s="961"/>
      <c r="M134" s="961"/>
      <c r="N134" s="961"/>
      <c r="O134" s="961"/>
      <c r="P134" s="962"/>
      <c r="Q134" s="962"/>
      <c r="R134" s="961"/>
      <c r="AA134" s="960"/>
      <c r="AB134" s="960"/>
      <c r="AC134" s="960"/>
      <c r="AD134" s="960"/>
    </row>
    <row r="135" spans="5:30" s="956" customFormat="1" ht="20.149999999999999" customHeight="1">
      <c r="E135" s="962"/>
      <c r="F135" s="962"/>
      <c r="G135" s="962"/>
      <c r="H135" s="962"/>
      <c r="I135" s="962"/>
      <c r="J135" s="962"/>
      <c r="K135" s="961"/>
      <c r="L135" s="961"/>
      <c r="M135" s="961"/>
      <c r="N135" s="961"/>
      <c r="O135" s="961"/>
      <c r="P135" s="962"/>
      <c r="Q135" s="962"/>
      <c r="R135" s="961"/>
      <c r="AA135" s="960"/>
      <c r="AB135" s="960"/>
      <c r="AC135" s="960"/>
      <c r="AD135" s="960"/>
    </row>
    <row r="136" spans="5:30" s="956" customFormat="1" ht="20.149999999999999" customHeight="1">
      <c r="E136" s="962"/>
      <c r="F136" s="962"/>
      <c r="G136" s="962"/>
      <c r="H136" s="962"/>
      <c r="I136" s="962"/>
      <c r="J136" s="962"/>
      <c r="K136" s="961"/>
      <c r="L136" s="961"/>
      <c r="M136" s="961"/>
      <c r="N136" s="961"/>
      <c r="O136" s="961"/>
      <c r="P136" s="962"/>
      <c r="Q136" s="962"/>
      <c r="R136" s="961"/>
      <c r="AA136" s="960"/>
      <c r="AB136" s="960"/>
      <c r="AC136" s="960"/>
      <c r="AD136" s="960"/>
    </row>
    <row r="137" spans="5:30" s="956" customFormat="1" ht="20.149999999999999" customHeight="1">
      <c r="E137" s="962"/>
      <c r="F137" s="962"/>
      <c r="G137" s="962"/>
      <c r="H137" s="962"/>
      <c r="I137" s="962"/>
      <c r="J137" s="962"/>
      <c r="K137" s="961"/>
      <c r="L137" s="961"/>
      <c r="M137" s="961"/>
      <c r="N137" s="961"/>
      <c r="O137" s="961"/>
      <c r="P137" s="962"/>
      <c r="Q137" s="962"/>
      <c r="R137" s="961"/>
      <c r="AA137" s="960"/>
      <c r="AB137" s="960"/>
      <c r="AC137" s="960"/>
      <c r="AD137" s="960"/>
    </row>
    <row r="138" spans="5:30" s="956" customFormat="1" ht="20.149999999999999" customHeight="1">
      <c r="E138" s="962"/>
      <c r="F138" s="962"/>
      <c r="G138" s="962"/>
      <c r="H138" s="962"/>
      <c r="I138" s="962"/>
      <c r="J138" s="962"/>
      <c r="K138" s="961"/>
      <c r="L138" s="961"/>
      <c r="M138" s="961"/>
      <c r="N138" s="961"/>
      <c r="O138" s="961"/>
      <c r="P138" s="962"/>
      <c r="Q138" s="962"/>
      <c r="R138" s="961"/>
      <c r="AA138" s="960"/>
      <c r="AB138" s="960"/>
      <c r="AC138" s="960"/>
      <c r="AD138" s="960"/>
    </row>
    <row r="139" spans="5:30" s="956" customFormat="1" ht="20.149999999999999" customHeight="1">
      <c r="E139" s="962"/>
      <c r="F139" s="962"/>
      <c r="G139" s="962"/>
      <c r="H139" s="962"/>
      <c r="I139" s="962"/>
      <c r="J139" s="962"/>
      <c r="K139" s="961"/>
      <c r="L139" s="961"/>
      <c r="M139" s="961"/>
      <c r="N139" s="961"/>
      <c r="O139" s="961"/>
      <c r="P139" s="962"/>
      <c r="Q139" s="962"/>
      <c r="R139" s="961"/>
      <c r="AA139" s="960"/>
      <c r="AB139" s="960"/>
      <c r="AC139" s="960"/>
      <c r="AD139" s="960"/>
    </row>
    <row r="140" spans="5:30" s="956" customFormat="1" ht="20.149999999999999" customHeight="1">
      <c r="E140" s="962"/>
      <c r="F140" s="962"/>
      <c r="G140" s="962"/>
      <c r="H140" s="962"/>
      <c r="I140" s="962"/>
      <c r="J140" s="962"/>
      <c r="K140" s="961"/>
      <c r="L140" s="961"/>
      <c r="M140" s="961"/>
      <c r="N140" s="961"/>
      <c r="O140" s="961"/>
      <c r="P140" s="962"/>
      <c r="Q140" s="962"/>
      <c r="R140" s="961"/>
      <c r="AA140" s="960"/>
      <c r="AB140" s="960"/>
      <c r="AC140" s="960"/>
      <c r="AD140" s="960"/>
    </row>
    <row r="141" spans="5:30" s="956" customFormat="1" ht="20.149999999999999" customHeight="1">
      <c r="E141" s="962"/>
      <c r="F141" s="962"/>
      <c r="G141" s="962"/>
      <c r="H141" s="962"/>
      <c r="I141" s="962"/>
      <c r="J141" s="962"/>
      <c r="K141" s="961"/>
      <c r="L141" s="961"/>
      <c r="M141" s="961"/>
      <c r="N141" s="961"/>
      <c r="O141" s="961"/>
      <c r="P141" s="962"/>
      <c r="Q141" s="962"/>
      <c r="R141" s="961"/>
      <c r="AA141" s="960"/>
      <c r="AB141" s="960"/>
      <c r="AC141" s="960"/>
      <c r="AD141" s="960"/>
    </row>
    <row r="142" spans="5:30" s="956" customFormat="1" ht="20.149999999999999" customHeight="1">
      <c r="E142" s="962"/>
      <c r="F142" s="962"/>
      <c r="G142" s="962"/>
      <c r="H142" s="962"/>
      <c r="I142" s="962"/>
      <c r="J142" s="962"/>
      <c r="K142" s="961"/>
      <c r="L142" s="961"/>
      <c r="M142" s="961"/>
      <c r="N142" s="961"/>
      <c r="O142" s="961"/>
      <c r="P142" s="962"/>
      <c r="Q142" s="962"/>
      <c r="R142" s="961"/>
      <c r="AA142" s="960"/>
      <c r="AB142" s="960"/>
      <c r="AC142" s="960"/>
      <c r="AD142" s="960"/>
    </row>
    <row r="143" spans="5:30" s="956" customFormat="1" ht="20.149999999999999" customHeight="1">
      <c r="E143" s="962"/>
      <c r="F143" s="962"/>
      <c r="G143" s="962"/>
      <c r="H143" s="962"/>
      <c r="I143" s="962"/>
      <c r="J143" s="962"/>
      <c r="K143" s="961"/>
      <c r="L143" s="961"/>
      <c r="M143" s="961"/>
      <c r="N143" s="961"/>
      <c r="O143" s="961"/>
      <c r="P143" s="962"/>
      <c r="Q143" s="962"/>
      <c r="R143" s="961"/>
      <c r="AA143" s="960"/>
      <c r="AB143" s="960"/>
      <c r="AC143" s="960"/>
      <c r="AD143" s="960"/>
    </row>
    <row r="144" spans="5:30" s="956" customFormat="1" ht="20.149999999999999" customHeight="1">
      <c r="E144" s="962"/>
      <c r="F144" s="962"/>
      <c r="G144" s="962"/>
      <c r="H144" s="962"/>
      <c r="I144" s="962"/>
      <c r="J144" s="962"/>
      <c r="K144" s="961"/>
      <c r="L144" s="961"/>
      <c r="M144" s="961"/>
      <c r="N144" s="961"/>
      <c r="O144" s="961"/>
      <c r="P144" s="962"/>
      <c r="Q144" s="962"/>
      <c r="R144" s="961"/>
      <c r="AA144" s="960"/>
      <c r="AB144" s="960"/>
      <c r="AC144" s="960"/>
      <c r="AD144" s="960"/>
    </row>
    <row r="145" spans="5:30" s="956" customFormat="1" ht="20.149999999999999" customHeight="1">
      <c r="E145" s="962"/>
      <c r="F145" s="962"/>
      <c r="G145" s="962"/>
      <c r="H145" s="962"/>
      <c r="I145" s="962"/>
      <c r="J145" s="962"/>
      <c r="K145" s="961"/>
      <c r="L145" s="961"/>
      <c r="M145" s="961"/>
      <c r="N145" s="961"/>
      <c r="O145" s="961"/>
      <c r="P145" s="962"/>
      <c r="Q145" s="962"/>
      <c r="R145" s="961"/>
      <c r="AA145" s="960"/>
      <c r="AB145" s="960"/>
      <c r="AC145" s="960"/>
      <c r="AD145" s="960"/>
    </row>
    <row r="146" spans="5:30" s="956" customFormat="1" ht="20.149999999999999" customHeight="1">
      <c r="E146" s="962"/>
      <c r="F146" s="962"/>
      <c r="G146" s="962"/>
      <c r="H146" s="962"/>
      <c r="I146" s="962"/>
      <c r="J146" s="962"/>
      <c r="K146" s="961"/>
      <c r="L146" s="961"/>
      <c r="M146" s="961"/>
      <c r="N146" s="961"/>
      <c r="O146" s="961"/>
      <c r="P146" s="962"/>
      <c r="Q146" s="962"/>
      <c r="R146" s="961"/>
      <c r="AA146" s="960"/>
      <c r="AB146" s="960"/>
      <c r="AC146" s="960"/>
      <c r="AD146" s="960"/>
    </row>
    <row r="147" spans="5:30" s="956" customFormat="1" ht="20.149999999999999" customHeight="1">
      <c r="E147" s="962"/>
      <c r="F147" s="962"/>
      <c r="G147" s="962"/>
      <c r="H147" s="962"/>
      <c r="I147" s="962"/>
      <c r="J147" s="962"/>
      <c r="K147" s="961"/>
      <c r="L147" s="961"/>
      <c r="M147" s="961"/>
      <c r="N147" s="961"/>
      <c r="O147" s="961"/>
      <c r="P147" s="962"/>
      <c r="Q147" s="962"/>
      <c r="R147" s="961"/>
      <c r="AA147" s="960"/>
      <c r="AB147" s="960"/>
      <c r="AC147" s="960"/>
      <c r="AD147" s="960"/>
    </row>
    <row r="148" spans="5:30" s="956" customFormat="1" ht="20.149999999999999" customHeight="1">
      <c r="E148" s="962"/>
      <c r="F148" s="962"/>
      <c r="G148" s="962"/>
      <c r="H148" s="962"/>
      <c r="I148" s="962"/>
      <c r="J148" s="962"/>
      <c r="K148" s="961"/>
      <c r="L148" s="961"/>
      <c r="M148" s="961"/>
      <c r="N148" s="961"/>
      <c r="O148" s="961"/>
      <c r="P148" s="962"/>
      <c r="Q148" s="962"/>
      <c r="R148" s="961"/>
      <c r="AA148" s="960"/>
      <c r="AB148" s="960"/>
      <c r="AC148" s="960"/>
      <c r="AD148" s="960"/>
    </row>
    <row r="149" spans="5:30" s="956" customFormat="1" ht="20.149999999999999" customHeight="1">
      <c r="E149" s="962"/>
      <c r="F149" s="962"/>
      <c r="G149" s="962"/>
      <c r="H149" s="962"/>
      <c r="I149" s="962"/>
      <c r="J149" s="962"/>
      <c r="K149" s="961"/>
      <c r="L149" s="961"/>
      <c r="M149" s="961"/>
      <c r="N149" s="961"/>
      <c r="O149" s="961"/>
      <c r="P149" s="962"/>
      <c r="Q149" s="962"/>
      <c r="R149" s="961"/>
      <c r="AA149" s="960"/>
      <c r="AB149" s="960"/>
      <c r="AC149" s="960"/>
      <c r="AD149" s="960"/>
    </row>
    <row r="150" spans="5:30" s="956" customFormat="1" ht="20.149999999999999" customHeight="1">
      <c r="E150" s="962"/>
      <c r="F150" s="962"/>
      <c r="G150" s="962"/>
      <c r="H150" s="962"/>
      <c r="I150" s="962"/>
      <c r="J150" s="962"/>
      <c r="K150" s="961"/>
      <c r="L150" s="961"/>
      <c r="M150" s="961"/>
      <c r="N150" s="961"/>
      <c r="O150" s="961"/>
      <c r="P150" s="962"/>
      <c r="Q150" s="962"/>
      <c r="R150" s="961"/>
      <c r="AA150" s="960"/>
      <c r="AB150" s="960"/>
      <c r="AC150" s="960"/>
      <c r="AD150" s="960"/>
    </row>
    <row r="151" spans="5:30" s="956" customFormat="1" ht="20.149999999999999" customHeight="1">
      <c r="E151" s="962"/>
      <c r="F151" s="962"/>
      <c r="G151" s="962"/>
      <c r="H151" s="962"/>
      <c r="I151" s="962"/>
      <c r="J151" s="962"/>
      <c r="K151" s="961"/>
      <c r="L151" s="961"/>
      <c r="M151" s="961"/>
      <c r="N151" s="961"/>
      <c r="O151" s="961"/>
      <c r="P151" s="962"/>
      <c r="Q151" s="962"/>
      <c r="R151" s="961"/>
      <c r="AA151" s="960"/>
      <c r="AB151" s="960"/>
      <c r="AC151" s="960"/>
      <c r="AD151" s="960"/>
    </row>
    <row r="152" spans="5:30" s="956" customFormat="1" ht="20.149999999999999" customHeight="1">
      <c r="E152" s="962"/>
      <c r="F152" s="962"/>
      <c r="G152" s="962"/>
      <c r="H152" s="962"/>
      <c r="I152" s="962"/>
      <c r="J152" s="962"/>
      <c r="K152" s="961"/>
      <c r="L152" s="961"/>
      <c r="M152" s="961"/>
      <c r="N152" s="961"/>
      <c r="O152" s="961"/>
      <c r="P152" s="962"/>
      <c r="Q152" s="962"/>
      <c r="R152" s="961"/>
      <c r="AA152" s="960"/>
      <c r="AB152" s="960"/>
      <c r="AC152" s="960"/>
      <c r="AD152" s="960"/>
    </row>
    <row r="153" spans="5:30" s="956" customFormat="1" ht="20.149999999999999" customHeight="1">
      <c r="E153" s="962"/>
      <c r="F153" s="962"/>
      <c r="G153" s="962"/>
      <c r="H153" s="962"/>
      <c r="I153" s="962"/>
      <c r="J153" s="962"/>
      <c r="K153" s="961"/>
      <c r="L153" s="961"/>
      <c r="M153" s="961"/>
      <c r="N153" s="961"/>
      <c r="O153" s="961"/>
      <c r="P153" s="962"/>
      <c r="Q153" s="962"/>
      <c r="R153" s="961"/>
      <c r="AA153" s="960"/>
      <c r="AB153" s="960"/>
      <c r="AC153" s="960"/>
      <c r="AD153" s="960"/>
    </row>
    <row r="154" spans="5:30" s="956" customFormat="1" ht="20.149999999999999" customHeight="1">
      <c r="E154" s="962"/>
      <c r="F154" s="962"/>
      <c r="G154" s="962"/>
      <c r="H154" s="962"/>
      <c r="I154" s="962"/>
      <c r="J154" s="962"/>
      <c r="K154" s="961"/>
      <c r="L154" s="961"/>
      <c r="M154" s="961"/>
      <c r="N154" s="961"/>
      <c r="O154" s="961"/>
      <c r="P154" s="962"/>
      <c r="Q154" s="962"/>
      <c r="R154" s="961"/>
      <c r="AA154" s="960"/>
      <c r="AB154" s="960"/>
      <c r="AC154" s="960"/>
      <c r="AD154" s="960"/>
    </row>
    <row r="155" spans="5:30" s="956" customFormat="1" ht="20.149999999999999" customHeight="1">
      <c r="E155" s="962"/>
      <c r="F155" s="962"/>
      <c r="G155" s="962"/>
      <c r="H155" s="962"/>
      <c r="I155" s="962"/>
      <c r="J155" s="962"/>
      <c r="K155" s="961"/>
      <c r="L155" s="961"/>
      <c r="M155" s="961"/>
      <c r="N155" s="961"/>
      <c r="O155" s="961"/>
      <c r="P155" s="962"/>
      <c r="Q155" s="962"/>
      <c r="R155" s="961"/>
      <c r="AA155" s="960"/>
      <c r="AB155" s="960"/>
      <c r="AC155" s="960"/>
      <c r="AD155" s="960"/>
    </row>
    <row r="156" spans="5:30" s="956" customFormat="1" ht="20.149999999999999" customHeight="1">
      <c r="E156" s="962"/>
      <c r="F156" s="962"/>
      <c r="G156" s="962"/>
      <c r="H156" s="962"/>
      <c r="I156" s="962"/>
      <c r="J156" s="962"/>
      <c r="K156" s="961"/>
      <c r="L156" s="961"/>
      <c r="M156" s="961"/>
      <c r="N156" s="961"/>
      <c r="O156" s="961"/>
      <c r="P156" s="962"/>
      <c r="Q156" s="962"/>
      <c r="R156" s="961"/>
      <c r="AA156" s="960"/>
      <c r="AB156" s="960"/>
      <c r="AC156" s="960"/>
      <c r="AD156" s="960"/>
    </row>
    <row r="157" spans="5:30" s="956" customFormat="1" ht="20.149999999999999" customHeight="1">
      <c r="E157" s="962"/>
      <c r="F157" s="962"/>
      <c r="G157" s="962"/>
      <c r="H157" s="962"/>
      <c r="I157" s="962"/>
      <c r="J157" s="962"/>
      <c r="K157" s="961"/>
      <c r="L157" s="961"/>
      <c r="M157" s="961"/>
      <c r="N157" s="961"/>
      <c r="O157" s="961"/>
      <c r="P157" s="962"/>
      <c r="Q157" s="962"/>
      <c r="R157" s="961"/>
      <c r="AA157" s="960"/>
      <c r="AB157" s="960"/>
      <c r="AC157" s="960"/>
      <c r="AD157" s="960"/>
    </row>
    <row r="158" spans="5:30" s="956" customFormat="1" ht="20.149999999999999" customHeight="1">
      <c r="E158" s="962"/>
      <c r="F158" s="962"/>
      <c r="G158" s="962"/>
      <c r="H158" s="962"/>
      <c r="I158" s="962"/>
      <c r="J158" s="962"/>
      <c r="K158" s="961"/>
      <c r="L158" s="961"/>
      <c r="M158" s="961"/>
      <c r="N158" s="961"/>
      <c r="O158" s="961"/>
      <c r="P158" s="962"/>
      <c r="Q158" s="962"/>
      <c r="R158" s="961"/>
      <c r="AA158" s="960"/>
      <c r="AB158" s="960"/>
      <c r="AC158" s="960"/>
      <c r="AD158" s="960"/>
    </row>
    <row r="159" spans="5:30" s="956" customFormat="1" ht="20.149999999999999" customHeight="1">
      <c r="E159" s="962"/>
      <c r="F159" s="962"/>
      <c r="G159" s="962"/>
      <c r="H159" s="962"/>
      <c r="I159" s="962"/>
      <c r="J159" s="962"/>
      <c r="K159" s="961"/>
      <c r="L159" s="961"/>
      <c r="M159" s="961"/>
      <c r="N159" s="961"/>
      <c r="O159" s="961"/>
      <c r="P159" s="962"/>
      <c r="Q159" s="962"/>
      <c r="R159" s="961"/>
      <c r="AA159" s="960"/>
      <c r="AB159" s="960"/>
      <c r="AC159" s="960"/>
      <c r="AD159" s="960"/>
    </row>
    <row r="160" spans="5:30" s="956" customFormat="1" ht="20.149999999999999" customHeight="1">
      <c r="E160" s="962"/>
      <c r="F160" s="962"/>
      <c r="G160" s="962"/>
      <c r="H160" s="962"/>
      <c r="I160" s="962"/>
      <c r="J160" s="962"/>
      <c r="K160" s="961"/>
      <c r="L160" s="961"/>
      <c r="M160" s="961"/>
      <c r="N160" s="961"/>
      <c r="O160" s="961"/>
      <c r="P160" s="962"/>
      <c r="Q160" s="962"/>
      <c r="R160" s="961"/>
      <c r="AA160" s="960"/>
      <c r="AB160" s="960"/>
      <c r="AC160" s="960"/>
      <c r="AD160" s="960"/>
    </row>
    <row r="161" spans="5:30" s="956" customFormat="1" ht="20.149999999999999" customHeight="1">
      <c r="E161" s="962"/>
      <c r="F161" s="962"/>
      <c r="G161" s="962"/>
      <c r="H161" s="962"/>
      <c r="I161" s="962"/>
      <c r="J161" s="962"/>
      <c r="K161" s="961"/>
      <c r="L161" s="961"/>
      <c r="M161" s="961"/>
      <c r="N161" s="961"/>
      <c r="O161" s="961"/>
      <c r="P161" s="962"/>
      <c r="Q161" s="962"/>
      <c r="R161" s="961"/>
      <c r="AA161" s="960"/>
      <c r="AB161" s="960"/>
      <c r="AC161" s="960"/>
      <c r="AD161" s="960"/>
    </row>
    <row r="162" spans="5:30" s="956" customFormat="1" ht="20.149999999999999" customHeight="1">
      <c r="E162" s="962"/>
      <c r="F162" s="962"/>
      <c r="G162" s="962"/>
      <c r="H162" s="962"/>
      <c r="I162" s="962"/>
      <c r="J162" s="962"/>
      <c r="K162" s="961"/>
      <c r="L162" s="961"/>
      <c r="M162" s="961"/>
      <c r="N162" s="961"/>
      <c r="O162" s="961"/>
      <c r="P162" s="962"/>
      <c r="Q162" s="962"/>
      <c r="R162" s="961"/>
      <c r="AA162" s="960"/>
      <c r="AB162" s="960"/>
      <c r="AC162" s="960"/>
      <c r="AD162" s="960"/>
    </row>
    <row r="163" spans="5:30" s="956" customFormat="1" ht="20.149999999999999" customHeight="1">
      <c r="E163" s="962"/>
      <c r="F163" s="962"/>
      <c r="G163" s="962"/>
      <c r="H163" s="962"/>
      <c r="I163" s="962"/>
      <c r="J163" s="962"/>
      <c r="K163" s="961"/>
      <c r="L163" s="961"/>
      <c r="M163" s="961"/>
      <c r="N163" s="961"/>
      <c r="O163" s="961"/>
      <c r="P163" s="962"/>
      <c r="Q163" s="962"/>
      <c r="R163" s="961"/>
      <c r="AA163" s="960"/>
      <c r="AB163" s="960"/>
      <c r="AC163" s="960"/>
      <c r="AD163" s="960"/>
    </row>
    <row r="164" spans="5:30" s="956" customFormat="1" ht="20.149999999999999" customHeight="1">
      <c r="E164" s="962"/>
      <c r="F164" s="962"/>
      <c r="G164" s="962"/>
      <c r="H164" s="962"/>
      <c r="I164" s="962"/>
      <c r="J164" s="962"/>
      <c r="K164" s="961"/>
      <c r="L164" s="961"/>
      <c r="M164" s="961"/>
      <c r="N164" s="961"/>
      <c r="O164" s="961"/>
      <c r="P164" s="962"/>
      <c r="Q164" s="962"/>
      <c r="R164" s="961"/>
      <c r="AA164" s="960"/>
      <c r="AB164" s="960"/>
      <c r="AC164" s="960"/>
      <c r="AD164" s="960"/>
    </row>
    <row r="165" spans="5:30" s="956" customFormat="1" ht="20.149999999999999" customHeight="1">
      <c r="E165" s="962"/>
      <c r="F165" s="962"/>
      <c r="G165" s="962"/>
      <c r="H165" s="962"/>
      <c r="I165" s="962"/>
      <c r="J165" s="962"/>
      <c r="K165" s="961"/>
      <c r="L165" s="961"/>
      <c r="M165" s="961"/>
      <c r="N165" s="961"/>
      <c r="O165" s="961"/>
      <c r="P165" s="962"/>
      <c r="Q165" s="962"/>
      <c r="R165" s="961"/>
      <c r="AA165" s="960"/>
      <c r="AB165" s="960"/>
      <c r="AC165" s="960"/>
      <c r="AD165" s="960"/>
    </row>
    <row r="166" spans="5:30" s="956" customFormat="1" ht="20.149999999999999" customHeight="1">
      <c r="E166" s="962"/>
      <c r="F166" s="962"/>
      <c r="G166" s="962"/>
      <c r="H166" s="962"/>
      <c r="I166" s="962"/>
      <c r="J166" s="962"/>
      <c r="K166" s="961"/>
      <c r="L166" s="961"/>
      <c r="M166" s="961"/>
      <c r="N166" s="961"/>
      <c r="O166" s="961"/>
      <c r="P166" s="962"/>
      <c r="Q166" s="962"/>
      <c r="R166" s="961"/>
      <c r="AA166" s="960"/>
      <c r="AB166" s="960"/>
      <c r="AC166" s="960"/>
      <c r="AD166" s="960"/>
    </row>
    <row r="167" spans="5:30" s="956" customFormat="1" ht="20.149999999999999" customHeight="1">
      <c r="E167" s="962"/>
      <c r="F167" s="962"/>
      <c r="G167" s="962"/>
      <c r="H167" s="962"/>
      <c r="I167" s="962"/>
      <c r="J167" s="962"/>
      <c r="K167" s="961"/>
      <c r="L167" s="961"/>
      <c r="M167" s="961"/>
      <c r="N167" s="961"/>
      <c r="O167" s="961"/>
      <c r="P167" s="962"/>
      <c r="Q167" s="962"/>
      <c r="R167" s="961"/>
      <c r="AA167" s="960"/>
      <c r="AB167" s="960"/>
      <c r="AC167" s="960"/>
      <c r="AD167" s="960"/>
    </row>
    <row r="168" spans="5:30" s="956" customFormat="1" ht="20.149999999999999" customHeight="1">
      <c r="E168" s="962"/>
      <c r="F168" s="962"/>
      <c r="G168" s="962"/>
      <c r="H168" s="962"/>
      <c r="I168" s="962"/>
      <c r="J168" s="962"/>
      <c r="K168" s="961"/>
      <c r="L168" s="961"/>
      <c r="M168" s="961"/>
      <c r="N168" s="961"/>
      <c r="O168" s="961"/>
      <c r="P168" s="962"/>
      <c r="Q168" s="962"/>
      <c r="R168" s="961"/>
      <c r="AA168" s="960"/>
      <c r="AB168" s="960"/>
      <c r="AC168" s="960"/>
      <c r="AD168" s="960"/>
    </row>
    <row r="169" spans="5:30" s="956" customFormat="1" ht="20.149999999999999" customHeight="1">
      <c r="E169" s="962"/>
      <c r="F169" s="962"/>
      <c r="G169" s="962"/>
      <c r="H169" s="962"/>
      <c r="I169" s="962"/>
      <c r="J169" s="962"/>
      <c r="K169" s="961"/>
      <c r="L169" s="961"/>
      <c r="M169" s="961"/>
      <c r="N169" s="961"/>
      <c r="O169" s="961"/>
      <c r="P169" s="962"/>
      <c r="Q169" s="962"/>
      <c r="R169" s="961"/>
      <c r="AA169" s="960"/>
      <c r="AB169" s="960"/>
      <c r="AC169" s="960"/>
      <c r="AD169" s="960"/>
    </row>
    <row r="170" spans="5:30" s="956" customFormat="1" ht="20.149999999999999" customHeight="1">
      <c r="E170" s="962"/>
      <c r="F170" s="962"/>
      <c r="G170" s="962"/>
      <c r="H170" s="962"/>
      <c r="I170" s="962"/>
      <c r="J170" s="962"/>
      <c r="K170" s="961"/>
      <c r="L170" s="961"/>
      <c r="M170" s="961"/>
      <c r="N170" s="961"/>
      <c r="O170" s="961"/>
      <c r="P170" s="962"/>
      <c r="Q170" s="962"/>
      <c r="R170" s="961"/>
      <c r="AA170" s="960"/>
      <c r="AB170" s="960"/>
      <c r="AC170" s="960"/>
      <c r="AD170" s="960"/>
    </row>
    <row r="171" spans="5:30" s="956" customFormat="1" ht="20.149999999999999" customHeight="1">
      <c r="E171" s="962"/>
      <c r="F171" s="962"/>
      <c r="G171" s="962"/>
      <c r="H171" s="962"/>
      <c r="I171" s="962"/>
      <c r="J171" s="962"/>
      <c r="K171" s="961"/>
      <c r="L171" s="961"/>
      <c r="M171" s="961"/>
      <c r="N171" s="961"/>
      <c r="O171" s="961"/>
      <c r="P171" s="962"/>
      <c r="Q171" s="962"/>
      <c r="R171" s="961"/>
      <c r="AA171" s="960"/>
      <c r="AB171" s="960"/>
      <c r="AC171" s="960"/>
      <c r="AD171" s="960"/>
    </row>
    <row r="172" spans="5:30" s="956" customFormat="1" ht="20.149999999999999" customHeight="1">
      <c r="E172" s="962"/>
      <c r="F172" s="962"/>
      <c r="G172" s="962"/>
      <c r="H172" s="962"/>
      <c r="I172" s="962"/>
      <c r="J172" s="962"/>
      <c r="K172" s="961"/>
      <c r="L172" s="961"/>
      <c r="M172" s="961"/>
      <c r="N172" s="961"/>
      <c r="O172" s="961"/>
      <c r="P172" s="962"/>
      <c r="Q172" s="962"/>
      <c r="R172" s="961"/>
      <c r="AA172" s="960"/>
      <c r="AB172" s="960"/>
      <c r="AC172" s="960"/>
      <c r="AD172" s="960"/>
    </row>
    <row r="173" spans="5:30" s="956" customFormat="1" ht="20.149999999999999" customHeight="1">
      <c r="E173" s="962"/>
      <c r="F173" s="962"/>
      <c r="G173" s="962"/>
      <c r="H173" s="962"/>
      <c r="I173" s="962"/>
      <c r="J173" s="962"/>
      <c r="K173" s="961"/>
      <c r="L173" s="961"/>
      <c r="M173" s="961"/>
      <c r="N173" s="961"/>
      <c r="O173" s="961"/>
      <c r="P173" s="962"/>
      <c r="Q173" s="962"/>
      <c r="R173" s="961"/>
      <c r="AA173" s="960"/>
      <c r="AB173" s="960"/>
      <c r="AC173" s="960"/>
      <c r="AD173" s="960"/>
    </row>
    <row r="174" spans="5:30" s="956" customFormat="1" ht="20.149999999999999" customHeight="1">
      <c r="E174" s="962"/>
      <c r="F174" s="962"/>
      <c r="G174" s="962"/>
      <c r="H174" s="962"/>
      <c r="I174" s="962"/>
      <c r="J174" s="962"/>
      <c r="K174" s="961"/>
      <c r="L174" s="961"/>
      <c r="M174" s="961"/>
      <c r="N174" s="961"/>
      <c r="O174" s="961"/>
      <c r="P174" s="962"/>
      <c r="Q174" s="962"/>
      <c r="R174" s="961"/>
      <c r="AA174" s="960"/>
      <c r="AB174" s="960"/>
      <c r="AC174" s="960"/>
      <c r="AD174" s="960"/>
    </row>
    <row r="175" spans="5:30" s="956" customFormat="1" ht="20.149999999999999" customHeight="1">
      <c r="E175" s="962"/>
      <c r="F175" s="962"/>
      <c r="G175" s="962"/>
      <c r="H175" s="962"/>
      <c r="I175" s="962"/>
      <c r="J175" s="962"/>
      <c r="K175" s="961"/>
      <c r="L175" s="961"/>
      <c r="M175" s="961"/>
      <c r="N175" s="961"/>
      <c r="O175" s="961"/>
      <c r="P175" s="962"/>
      <c r="Q175" s="962"/>
      <c r="R175" s="961"/>
      <c r="AA175" s="960"/>
      <c r="AB175" s="960"/>
      <c r="AC175" s="960"/>
      <c r="AD175" s="960"/>
    </row>
    <row r="176" spans="5:30" s="956" customFormat="1" ht="20.149999999999999" customHeight="1">
      <c r="E176" s="962"/>
      <c r="F176" s="962"/>
      <c r="G176" s="962"/>
      <c r="H176" s="962"/>
      <c r="I176" s="962"/>
      <c r="J176" s="962"/>
      <c r="K176" s="961"/>
      <c r="L176" s="961"/>
      <c r="M176" s="961"/>
      <c r="N176" s="961"/>
      <c r="O176" s="961"/>
      <c r="P176" s="962"/>
      <c r="Q176" s="962"/>
      <c r="R176" s="961"/>
      <c r="AA176" s="960"/>
      <c r="AB176" s="960"/>
      <c r="AC176" s="960"/>
      <c r="AD176" s="960"/>
    </row>
    <row r="177" spans="5:30" s="956" customFormat="1" ht="20.149999999999999" customHeight="1">
      <c r="E177" s="962"/>
      <c r="F177" s="962"/>
      <c r="G177" s="962"/>
      <c r="H177" s="962"/>
      <c r="I177" s="962"/>
      <c r="J177" s="962"/>
      <c r="K177" s="961"/>
      <c r="L177" s="961"/>
      <c r="M177" s="961"/>
      <c r="N177" s="961"/>
      <c r="O177" s="961"/>
      <c r="P177" s="962"/>
      <c r="Q177" s="962"/>
      <c r="R177" s="961"/>
      <c r="AA177" s="960"/>
      <c r="AB177" s="960"/>
      <c r="AC177" s="960"/>
      <c r="AD177" s="960"/>
    </row>
    <row r="178" spans="5:30" s="956" customFormat="1" ht="20.149999999999999" customHeight="1">
      <c r="E178" s="962"/>
      <c r="F178" s="962"/>
      <c r="G178" s="962"/>
      <c r="H178" s="962"/>
      <c r="I178" s="962"/>
      <c r="J178" s="962"/>
      <c r="K178" s="961"/>
      <c r="L178" s="961"/>
      <c r="M178" s="961"/>
      <c r="N178" s="961"/>
      <c r="O178" s="961"/>
      <c r="P178" s="962"/>
      <c r="Q178" s="962"/>
      <c r="R178" s="961"/>
      <c r="AA178" s="960"/>
      <c r="AB178" s="960"/>
      <c r="AC178" s="960"/>
      <c r="AD178" s="960"/>
    </row>
    <row r="179" spans="5:30" s="956" customFormat="1" ht="20.149999999999999" customHeight="1">
      <c r="E179" s="962"/>
      <c r="F179" s="962"/>
      <c r="G179" s="962"/>
      <c r="H179" s="962"/>
      <c r="I179" s="962"/>
      <c r="J179" s="962"/>
      <c r="K179" s="961"/>
      <c r="L179" s="961"/>
      <c r="M179" s="961"/>
      <c r="N179" s="961"/>
      <c r="O179" s="961"/>
      <c r="P179" s="962"/>
      <c r="Q179" s="962"/>
      <c r="R179" s="961"/>
      <c r="AA179" s="960"/>
      <c r="AB179" s="960"/>
      <c r="AC179" s="960"/>
      <c r="AD179" s="960"/>
    </row>
    <row r="180" spans="5:30" s="956" customFormat="1" ht="20.149999999999999" customHeight="1">
      <c r="E180" s="962"/>
      <c r="F180" s="962"/>
      <c r="G180" s="962"/>
      <c r="H180" s="962"/>
      <c r="I180" s="962"/>
      <c r="J180" s="962"/>
      <c r="K180" s="961"/>
      <c r="L180" s="961"/>
      <c r="M180" s="961"/>
      <c r="N180" s="961"/>
      <c r="O180" s="961"/>
      <c r="P180" s="962"/>
      <c r="Q180" s="962"/>
      <c r="R180" s="961"/>
      <c r="AA180" s="960"/>
      <c r="AB180" s="960"/>
      <c r="AC180" s="960"/>
      <c r="AD180" s="960"/>
    </row>
    <row r="181" spans="5:30" s="956" customFormat="1" ht="20.149999999999999" customHeight="1">
      <c r="E181" s="962"/>
      <c r="F181" s="962"/>
      <c r="G181" s="962"/>
      <c r="H181" s="962"/>
      <c r="I181" s="962"/>
      <c r="J181" s="962"/>
      <c r="K181" s="961"/>
      <c r="L181" s="961"/>
      <c r="M181" s="961"/>
      <c r="N181" s="961"/>
      <c r="O181" s="961"/>
      <c r="P181" s="962"/>
      <c r="Q181" s="962"/>
      <c r="R181" s="961"/>
      <c r="AA181" s="960"/>
      <c r="AB181" s="960"/>
      <c r="AC181" s="960"/>
      <c r="AD181" s="960"/>
    </row>
    <row r="182" spans="5:30" s="956" customFormat="1" ht="20.149999999999999" customHeight="1">
      <c r="E182" s="962"/>
      <c r="F182" s="962"/>
      <c r="G182" s="962"/>
      <c r="H182" s="962"/>
      <c r="I182" s="962"/>
      <c r="J182" s="962"/>
      <c r="K182" s="961"/>
      <c r="L182" s="961"/>
      <c r="M182" s="961"/>
      <c r="N182" s="961"/>
      <c r="O182" s="961"/>
      <c r="P182" s="962"/>
      <c r="Q182" s="962"/>
      <c r="R182" s="961"/>
      <c r="AA182" s="960"/>
      <c r="AB182" s="960"/>
      <c r="AC182" s="960"/>
      <c r="AD182" s="960"/>
    </row>
    <row r="183" spans="5:30" s="956" customFormat="1" ht="20.149999999999999" customHeight="1">
      <c r="E183" s="962"/>
      <c r="F183" s="962"/>
      <c r="G183" s="962"/>
      <c r="H183" s="962"/>
      <c r="I183" s="962"/>
      <c r="J183" s="962"/>
      <c r="K183" s="961"/>
      <c r="L183" s="961"/>
      <c r="M183" s="961"/>
      <c r="N183" s="961"/>
      <c r="O183" s="961"/>
      <c r="P183" s="962"/>
      <c r="Q183" s="962"/>
      <c r="R183" s="961"/>
      <c r="AA183" s="960"/>
      <c r="AB183" s="960"/>
      <c r="AC183" s="960"/>
      <c r="AD183" s="960"/>
    </row>
    <row r="184" spans="5:30" s="956" customFormat="1" ht="20.149999999999999" customHeight="1">
      <c r="E184" s="962"/>
      <c r="F184" s="962"/>
      <c r="G184" s="962"/>
      <c r="H184" s="962"/>
      <c r="I184" s="962"/>
      <c r="J184" s="962"/>
      <c r="K184" s="961"/>
      <c r="L184" s="961"/>
      <c r="M184" s="961"/>
      <c r="N184" s="961"/>
      <c r="O184" s="961"/>
      <c r="P184" s="962"/>
      <c r="Q184" s="962"/>
      <c r="R184" s="961"/>
      <c r="AA184" s="960"/>
      <c r="AB184" s="960"/>
      <c r="AC184" s="960"/>
      <c r="AD184" s="960"/>
    </row>
    <row r="185" spans="5:30" s="956" customFormat="1" ht="20.149999999999999" customHeight="1">
      <c r="E185" s="962"/>
      <c r="F185" s="962"/>
      <c r="G185" s="962"/>
      <c r="H185" s="962"/>
      <c r="I185" s="962"/>
      <c r="J185" s="962"/>
      <c r="K185" s="961"/>
      <c r="L185" s="961"/>
      <c r="M185" s="961"/>
      <c r="N185" s="961"/>
      <c r="O185" s="961"/>
      <c r="P185" s="962"/>
      <c r="Q185" s="962"/>
      <c r="R185" s="961"/>
      <c r="AA185" s="960"/>
      <c r="AB185" s="960"/>
      <c r="AC185" s="960"/>
      <c r="AD185" s="960"/>
    </row>
    <row r="186" spans="5:30" s="956" customFormat="1" ht="20.149999999999999" customHeight="1">
      <c r="E186" s="962"/>
      <c r="F186" s="962"/>
      <c r="G186" s="962"/>
      <c r="H186" s="962"/>
      <c r="I186" s="962"/>
      <c r="J186" s="962"/>
      <c r="K186" s="961"/>
      <c r="L186" s="961"/>
      <c r="M186" s="961"/>
      <c r="N186" s="961"/>
      <c r="O186" s="961"/>
      <c r="P186" s="962"/>
      <c r="Q186" s="962"/>
      <c r="R186" s="961"/>
      <c r="AA186" s="960"/>
      <c r="AB186" s="960"/>
      <c r="AC186" s="960"/>
      <c r="AD186" s="960"/>
    </row>
    <row r="187" spans="5:30" s="956" customFormat="1" ht="20.149999999999999" customHeight="1">
      <c r="E187" s="962"/>
      <c r="F187" s="962"/>
      <c r="G187" s="962"/>
      <c r="H187" s="962"/>
      <c r="I187" s="962"/>
      <c r="J187" s="962"/>
      <c r="K187" s="961"/>
      <c r="L187" s="961"/>
      <c r="M187" s="961"/>
      <c r="N187" s="961"/>
      <c r="O187" s="961"/>
      <c r="P187" s="962"/>
      <c r="Q187" s="962"/>
      <c r="R187" s="961"/>
      <c r="AA187" s="960"/>
      <c r="AB187" s="960"/>
      <c r="AC187" s="960"/>
      <c r="AD187" s="960"/>
    </row>
    <row r="188" spans="5:30" s="956" customFormat="1" ht="20.149999999999999" customHeight="1">
      <c r="E188" s="962"/>
      <c r="F188" s="962"/>
      <c r="G188" s="962"/>
      <c r="H188" s="962"/>
      <c r="I188" s="962"/>
      <c r="J188" s="962"/>
      <c r="K188" s="961"/>
      <c r="L188" s="961"/>
      <c r="M188" s="961"/>
      <c r="N188" s="961"/>
      <c r="O188" s="961"/>
      <c r="P188" s="962"/>
      <c r="Q188" s="962"/>
      <c r="R188" s="961"/>
      <c r="AA188" s="960"/>
      <c r="AB188" s="960"/>
      <c r="AC188" s="960"/>
      <c r="AD188" s="960"/>
    </row>
    <row r="189" spans="5:30" s="956" customFormat="1" ht="20.149999999999999" customHeight="1">
      <c r="E189" s="962"/>
      <c r="F189" s="962"/>
      <c r="G189" s="962"/>
      <c r="H189" s="962"/>
      <c r="I189" s="962"/>
      <c r="J189" s="962"/>
      <c r="K189" s="961"/>
      <c r="L189" s="961"/>
      <c r="M189" s="961"/>
      <c r="N189" s="961"/>
      <c r="O189" s="961"/>
      <c r="P189" s="962"/>
      <c r="Q189" s="962"/>
      <c r="R189" s="961"/>
      <c r="AA189" s="960"/>
      <c r="AB189" s="960"/>
      <c r="AC189" s="960"/>
      <c r="AD189" s="960"/>
    </row>
    <row r="190" spans="5:30" s="956" customFormat="1" ht="20.149999999999999" customHeight="1">
      <c r="E190" s="962"/>
      <c r="F190" s="962"/>
      <c r="G190" s="962"/>
      <c r="H190" s="962"/>
      <c r="I190" s="962"/>
      <c r="J190" s="962"/>
      <c r="K190" s="961"/>
      <c r="L190" s="961"/>
      <c r="M190" s="961"/>
      <c r="N190" s="961"/>
      <c r="O190" s="961"/>
      <c r="P190" s="962"/>
      <c r="Q190" s="962"/>
      <c r="R190" s="961"/>
      <c r="AA190" s="960"/>
      <c r="AB190" s="960"/>
      <c r="AC190" s="960"/>
      <c r="AD190" s="960"/>
    </row>
    <row r="191" spans="5:30" s="956" customFormat="1" ht="20.149999999999999" customHeight="1">
      <c r="E191" s="962"/>
      <c r="F191" s="962"/>
      <c r="G191" s="962"/>
      <c r="H191" s="962"/>
      <c r="I191" s="962"/>
      <c r="J191" s="962"/>
      <c r="K191" s="961"/>
      <c r="L191" s="961"/>
      <c r="M191" s="961"/>
      <c r="N191" s="961"/>
      <c r="O191" s="961"/>
      <c r="P191" s="962"/>
      <c r="Q191" s="962"/>
      <c r="R191" s="961"/>
      <c r="AA191" s="960"/>
      <c r="AB191" s="960"/>
      <c r="AC191" s="960"/>
      <c r="AD191" s="960"/>
    </row>
    <row r="192" spans="5:30" s="956" customFormat="1" ht="20.149999999999999" customHeight="1">
      <c r="E192" s="962"/>
      <c r="F192" s="962"/>
      <c r="G192" s="962"/>
      <c r="H192" s="962"/>
      <c r="I192" s="962"/>
      <c r="J192" s="962"/>
      <c r="K192" s="961"/>
      <c r="L192" s="961"/>
      <c r="M192" s="961"/>
      <c r="N192" s="961"/>
      <c r="O192" s="961"/>
      <c r="P192" s="962"/>
      <c r="Q192" s="962"/>
      <c r="R192" s="961"/>
      <c r="AA192" s="960"/>
      <c r="AB192" s="960"/>
      <c r="AC192" s="960"/>
      <c r="AD192" s="960"/>
    </row>
    <row r="193" spans="5:30" s="956" customFormat="1" ht="20.149999999999999" customHeight="1">
      <c r="E193" s="962"/>
      <c r="F193" s="962"/>
      <c r="G193" s="962"/>
      <c r="H193" s="962"/>
      <c r="I193" s="962"/>
      <c r="J193" s="962"/>
      <c r="K193" s="961"/>
      <c r="L193" s="961"/>
      <c r="M193" s="961"/>
      <c r="N193" s="961"/>
      <c r="O193" s="961"/>
      <c r="P193" s="962"/>
      <c r="Q193" s="962"/>
      <c r="R193" s="961"/>
      <c r="AA193" s="960"/>
      <c r="AB193" s="960"/>
      <c r="AC193" s="960"/>
      <c r="AD193" s="960"/>
    </row>
    <row r="194" spans="5:30" s="956" customFormat="1" ht="20.149999999999999" customHeight="1">
      <c r="E194" s="962"/>
      <c r="F194" s="962"/>
      <c r="G194" s="962"/>
      <c r="H194" s="962"/>
      <c r="I194" s="962"/>
      <c r="J194" s="962"/>
      <c r="K194" s="961"/>
      <c r="L194" s="961"/>
      <c r="M194" s="961"/>
      <c r="N194" s="961"/>
      <c r="O194" s="961"/>
      <c r="P194" s="962"/>
      <c r="Q194" s="962"/>
      <c r="R194" s="961"/>
      <c r="AA194" s="960"/>
      <c r="AB194" s="960"/>
      <c r="AC194" s="960"/>
      <c r="AD194" s="960"/>
    </row>
    <row r="195" spans="5:30" s="956" customFormat="1" ht="20.149999999999999" customHeight="1">
      <c r="E195" s="962"/>
      <c r="F195" s="962"/>
      <c r="G195" s="962"/>
      <c r="H195" s="962"/>
      <c r="I195" s="962"/>
      <c r="J195" s="962"/>
      <c r="K195" s="961"/>
      <c r="L195" s="961"/>
      <c r="M195" s="961"/>
      <c r="N195" s="961"/>
      <c r="O195" s="961"/>
      <c r="P195" s="962"/>
      <c r="Q195" s="962"/>
      <c r="R195" s="961"/>
      <c r="AA195" s="960"/>
      <c r="AB195" s="960"/>
      <c r="AC195" s="960"/>
      <c r="AD195" s="960"/>
    </row>
    <row r="196" spans="5:30" s="956" customFormat="1" ht="20.149999999999999" customHeight="1">
      <c r="E196" s="962"/>
      <c r="F196" s="962"/>
      <c r="G196" s="962"/>
      <c r="H196" s="962"/>
      <c r="I196" s="962"/>
      <c r="J196" s="962"/>
      <c r="K196" s="961"/>
      <c r="L196" s="961"/>
      <c r="M196" s="961"/>
      <c r="N196" s="961"/>
      <c r="O196" s="961"/>
      <c r="P196" s="962"/>
      <c r="Q196" s="962"/>
      <c r="R196" s="961"/>
      <c r="AA196" s="960"/>
      <c r="AB196" s="960"/>
      <c r="AC196" s="960"/>
      <c r="AD196" s="960"/>
    </row>
    <row r="197" spans="5:30" s="956" customFormat="1" ht="20.149999999999999" customHeight="1">
      <c r="E197" s="962"/>
      <c r="F197" s="962"/>
      <c r="G197" s="962"/>
      <c r="H197" s="962"/>
      <c r="I197" s="962"/>
      <c r="J197" s="962"/>
      <c r="K197" s="961"/>
      <c r="L197" s="961"/>
      <c r="M197" s="961"/>
      <c r="N197" s="961"/>
      <c r="O197" s="961"/>
      <c r="P197" s="962"/>
      <c r="Q197" s="962"/>
      <c r="R197" s="961"/>
      <c r="AA197" s="960"/>
      <c r="AB197" s="960"/>
      <c r="AC197" s="960"/>
      <c r="AD197" s="960"/>
    </row>
    <row r="198" spans="5:30" s="956" customFormat="1" ht="20.149999999999999" customHeight="1">
      <c r="E198" s="962"/>
      <c r="F198" s="962"/>
      <c r="G198" s="962"/>
      <c r="H198" s="962"/>
      <c r="I198" s="962"/>
      <c r="J198" s="962"/>
      <c r="K198" s="961"/>
      <c r="L198" s="961"/>
      <c r="M198" s="961"/>
      <c r="N198" s="961"/>
      <c r="O198" s="961"/>
      <c r="P198" s="962"/>
      <c r="Q198" s="962"/>
      <c r="R198" s="961"/>
      <c r="AA198" s="960"/>
      <c r="AB198" s="960"/>
      <c r="AC198" s="960"/>
      <c r="AD198" s="960"/>
    </row>
    <row r="199" spans="5:30" s="956" customFormat="1" ht="20.149999999999999" customHeight="1">
      <c r="E199" s="962"/>
      <c r="F199" s="962"/>
      <c r="G199" s="962"/>
      <c r="H199" s="962"/>
      <c r="I199" s="962"/>
      <c r="J199" s="962"/>
      <c r="K199" s="961"/>
      <c r="L199" s="961"/>
      <c r="M199" s="961"/>
      <c r="N199" s="961"/>
      <c r="O199" s="961"/>
      <c r="P199" s="962"/>
      <c r="Q199" s="962"/>
      <c r="R199" s="961"/>
      <c r="AA199" s="960"/>
      <c r="AB199" s="960"/>
      <c r="AC199" s="960"/>
      <c r="AD199" s="960"/>
    </row>
    <row r="200" spans="5:30" s="956" customFormat="1" ht="20.149999999999999" customHeight="1">
      <c r="E200" s="962"/>
      <c r="F200" s="962"/>
      <c r="G200" s="962"/>
      <c r="H200" s="962"/>
      <c r="I200" s="962"/>
      <c r="J200" s="962"/>
      <c r="K200" s="961"/>
      <c r="L200" s="961"/>
      <c r="M200" s="961"/>
      <c r="N200" s="961"/>
      <c r="O200" s="961"/>
      <c r="P200" s="962"/>
      <c r="Q200" s="962"/>
      <c r="R200" s="961"/>
      <c r="AA200" s="960"/>
      <c r="AB200" s="960"/>
      <c r="AC200" s="960"/>
      <c r="AD200" s="960"/>
    </row>
    <row r="201" spans="5:30" s="956" customFormat="1" ht="20.149999999999999" customHeight="1">
      <c r="E201" s="962"/>
      <c r="F201" s="962"/>
      <c r="G201" s="962"/>
      <c r="H201" s="962"/>
      <c r="I201" s="962"/>
      <c r="J201" s="962"/>
      <c r="K201" s="961"/>
      <c r="L201" s="961"/>
      <c r="M201" s="961"/>
      <c r="N201" s="961"/>
      <c r="O201" s="961"/>
      <c r="P201" s="962"/>
      <c r="Q201" s="962"/>
      <c r="R201" s="961"/>
      <c r="AA201" s="960"/>
      <c r="AB201" s="960"/>
      <c r="AC201" s="960"/>
      <c r="AD201" s="960"/>
    </row>
    <row r="202" spans="5:30" s="956" customFormat="1" ht="20.149999999999999" customHeight="1">
      <c r="E202" s="962"/>
      <c r="F202" s="962"/>
      <c r="G202" s="962"/>
      <c r="H202" s="962"/>
      <c r="I202" s="962"/>
      <c r="J202" s="962"/>
      <c r="K202" s="961"/>
      <c r="L202" s="961"/>
      <c r="M202" s="961"/>
      <c r="N202" s="961"/>
      <c r="O202" s="961"/>
      <c r="P202" s="962"/>
      <c r="Q202" s="962"/>
      <c r="R202" s="961"/>
      <c r="AA202" s="960"/>
      <c r="AB202" s="960"/>
      <c r="AC202" s="960"/>
      <c r="AD202" s="960"/>
    </row>
    <row r="203" spans="5:30" s="956" customFormat="1" ht="20.149999999999999" customHeight="1">
      <c r="E203" s="962"/>
      <c r="F203" s="962"/>
      <c r="G203" s="962"/>
      <c r="H203" s="962"/>
      <c r="I203" s="962"/>
      <c r="J203" s="962"/>
      <c r="K203" s="961"/>
      <c r="L203" s="961"/>
      <c r="M203" s="961"/>
      <c r="N203" s="961"/>
      <c r="O203" s="961"/>
      <c r="P203" s="962"/>
      <c r="Q203" s="962"/>
      <c r="R203" s="961"/>
      <c r="AA203" s="960"/>
      <c r="AB203" s="960"/>
      <c r="AC203" s="960"/>
      <c r="AD203" s="960"/>
    </row>
    <row r="204" spans="5:30" s="956" customFormat="1" ht="20.149999999999999" customHeight="1">
      <c r="E204" s="962"/>
      <c r="F204" s="962"/>
      <c r="G204" s="962"/>
      <c r="H204" s="962"/>
      <c r="I204" s="962"/>
      <c r="J204" s="962"/>
      <c r="K204" s="961"/>
      <c r="L204" s="961"/>
      <c r="M204" s="961"/>
      <c r="N204" s="961"/>
      <c r="O204" s="961"/>
      <c r="P204" s="962"/>
      <c r="Q204" s="962"/>
      <c r="R204" s="961"/>
      <c r="AA204" s="960"/>
      <c r="AB204" s="960"/>
      <c r="AC204" s="960"/>
      <c r="AD204" s="960"/>
    </row>
    <row r="205" spans="5:30" s="956" customFormat="1" ht="20.149999999999999" customHeight="1">
      <c r="E205" s="962"/>
      <c r="F205" s="962"/>
      <c r="G205" s="962"/>
      <c r="H205" s="962"/>
      <c r="I205" s="962"/>
      <c r="J205" s="962"/>
      <c r="K205" s="961"/>
      <c r="L205" s="961"/>
      <c r="M205" s="961"/>
      <c r="N205" s="961"/>
      <c r="O205" s="961"/>
      <c r="P205" s="962"/>
      <c r="Q205" s="962"/>
      <c r="R205" s="961"/>
      <c r="AA205" s="960"/>
      <c r="AB205" s="960"/>
      <c r="AC205" s="960"/>
      <c r="AD205" s="960"/>
    </row>
    <row r="206" spans="5:30" s="956" customFormat="1" ht="20.149999999999999" customHeight="1">
      <c r="E206" s="962"/>
      <c r="F206" s="962"/>
      <c r="G206" s="962"/>
      <c r="H206" s="962"/>
      <c r="I206" s="962"/>
      <c r="J206" s="962"/>
      <c r="K206" s="961"/>
      <c r="L206" s="961"/>
      <c r="M206" s="961"/>
      <c r="N206" s="961"/>
      <c r="O206" s="961"/>
      <c r="P206" s="962"/>
      <c r="Q206" s="962"/>
      <c r="R206" s="961"/>
      <c r="AA206" s="960"/>
      <c r="AB206" s="960"/>
      <c r="AC206" s="960"/>
      <c r="AD206" s="960"/>
    </row>
    <row r="207" spans="5:30" s="956" customFormat="1" ht="20.149999999999999" customHeight="1">
      <c r="E207" s="962"/>
      <c r="F207" s="962"/>
      <c r="G207" s="962"/>
      <c r="H207" s="962"/>
      <c r="I207" s="962"/>
      <c r="J207" s="962"/>
      <c r="K207" s="961"/>
      <c r="L207" s="961"/>
      <c r="M207" s="961"/>
      <c r="N207" s="961"/>
      <c r="O207" s="961"/>
      <c r="P207" s="962"/>
      <c r="Q207" s="962"/>
      <c r="R207" s="961"/>
      <c r="AA207" s="960"/>
      <c r="AB207" s="960"/>
      <c r="AC207" s="960"/>
      <c r="AD207" s="960"/>
    </row>
    <row r="208" spans="5:30" s="956" customFormat="1" ht="20.149999999999999" customHeight="1">
      <c r="E208" s="962"/>
      <c r="F208" s="962"/>
      <c r="G208" s="962"/>
      <c r="H208" s="962"/>
      <c r="I208" s="962"/>
      <c r="J208" s="962"/>
      <c r="K208" s="961"/>
      <c r="L208" s="961"/>
      <c r="M208" s="961"/>
      <c r="N208" s="961"/>
      <c r="O208" s="961"/>
      <c r="P208" s="962"/>
      <c r="Q208" s="962"/>
      <c r="R208" s="961"/>
      <c r="AA208" s="960"/>
      <c r="AB208" s="960"/>
      <c r="AC208" s="960"/>
      <c r="AD208" s="960"/>
    </row>
    <row r="209" spans="5:30" s="956" customFormat="1" ht="20.149999999999999" customHeight="1">
      <c r="E209" s="962"/>
      <c r="F209" s="962"/>
      <c r="G209" s="962"/>
      <c r="H209" s="962"/>
      <c r="I209" s="962"/>
      <c r="J209" s="962"/>
      <c r="K209" s="961"/>
      <c r="L209" s="961"/>
      <c r="M209" s="961"/>
      <c r="N209" s="961"/>
      <c r="O209" s="961"/>
      <c r="P209" s="962"/>
      <c r="Q209" s="962"/>
      <c r="R209" s="961"/>
      <c r="AA209" s="960"/>
      <c r="AB209" s="960"/>
      <c r="AC209" s="960"/>
      <c r="AD209" s="960"/>
    </row>
    <row r="210" spans="5:30" s="956" customFormat="1" ht="20.149999999999999" customHeight="1">
      <c r="E210" s="962"/>
      <c r="F210" s="962"/>
      <c r="G210" s="962"/>
      <c r="H210" s="962"/>
      <c r="I210" s="962"/>
      <c r="J210" s="962"/>
      <c r="K210" s="961"/>
      <c r="L210" s="961"/>
      <c r="M210" s="961"/>
      <c r="N210" s="961"/>
      <c r="O210" s="961"/>
      <c r="P210" s="962"/>
      <c r="Q210" s="962"/>
      <c r="R210" s="961"/>
      <c r="AA210" s="960"/>
      <c r="AB210" s="960"/>
      <c r="AC210" s="960"/>
      <c r="AD210" s="960"/>
    </row>
    <row r="211" spans="5:30" s="956" customFormat="1" ht="20.149999999999999" customHeight="1">
      <c r="E211" s="962"/>
      <c r="F211" s="962"/>
      <c r="G211" s="962"/>
      <c r="H211" s="962"/>
      <c r="I211" s="962"/>
      <c r="J211" s="962"/>
      <c r="K211" s="961"/>
      <c r="L211" s="961"/>
      <c r="M211" s="961"/>
      <c r="N211" s="961"/>
      <c r="O211" s="961"/>
      <c r="P211" s="962"/>
      <c r="Q211" s="962"/>
      <c r="R211" s="961"/>
      <c r="AA211" s="960"/>
      <c r="AB211" s="960"/>
      <c r="AC211" s="960"/>
      <c r="AD211" s="960"/>
    </row>
    <row r="212" spans="5:30" s="956" customFormat="1" ht="20.149999999999999" customHeight="1">
      <c r="E212" s="962"/>
      <c r="F212" s="962"/>
      <c r="G212" s="962"/>
      <c r="H212" s="962"/>
      <c r="I212" s="962"/>
      <c r="J212" s="962"/>
      <c r="K212" s="961"/>
      <c r="L212" s="961"/>
      <c r="M212" s="961"/>
      <c r="N212" s="961"/>
      <c r="O212" s="961"/>
      <c r="P212" s="962"/>
      <c r="Q212" s="962"/>
      <c r="R212" s="961"/>
      <c r="AA212" s="960"/>
      <c r="AB212" s="960"/>
      <c r="AC212" s="960"/>
      <c r="AD212" s="960"/>
    </row>
    <row r="213" spans="5:30" s="956" customFormat="1" ht="20.149999999999999" customHeight="1">
      <c r="E213" s="962"/>
      <c r="F213" s="962"/>
      <c r="G213" s="962"/>
      <c r="H213" s="962"/>
      <c r="I213" s="962"/>
      <c r="J213" s="962"/>
      <c r="K213" s="961"/>
      <c r="L213" s="961"/>
      <c r="M213" s="961"/>
      <c r="N213" s="961"/>
      <c r="O213" s="961"/>
      <c r="P213" s="962"/>
      <c r="Q213" s="962"/>
      <c r="R213" s="961"/>
      <c r="AA213" s="960"/>
      <c r="AB213" s="960"/>
      <c r="AC213" s="960"/>
      <c r="AD213" s="960"/>
    </row>
    <row r="214" spans="5:30" s="956" customFormat="1" ht="20.149999999999999" customHeight="1">
      <c r="E214" s="962"/>
      <c r="F214" s="962"/>
      <c r="G214" s="962"/>
      <c r="H214" s="962"/>
      <c r="I214" s="962"/>
      <c r="J214" s="962"/>
      <c r="K214" s="961"/>
      <c r="L214" s="961"/>
      <c r="M214" s="961"/>
      <c r="N214" s="961"/>
      <c r="O214" s="961"/>
      <c r="P214" s="962"/>
      <c r="Q214" s="962"/>
      <c r="R214" s="961"/>
      <c r="AA214" s="960"/>
      <c r="AB214" s="960"/>
      <c r="AC214" s="960"/>
      <c r="AD214" s="960"/>
    </row>
    <row r="215" spans="5:30" s="956" customFormat="1" ht="20.149999999999999" customHeight="1">
      <c r="E215" s="962"/>
      <c r="F215" s="962"/>
      <c r="G215" s="962"/>
      <c r="H215" s="962"/>
      <c r="I215" s="962"/>
      <c r="J215" s="962"/>
      <c r="K215" s="961"/>
      <c r="L215" s="961"/>
      <c r="M215" s="961"/>
      <c r="N215" s="961"/>
      <c r="O215" s="961"/>
      <c r="P215" s="962"/>
      <c r="Q215" s="962"/>
      <c r="R215" s="961"/>
      <c r="AA215" s="960"/>
      <c r="AB215" s="960"/>
      <c r="AC215" s="960"/>
      <c r="AD215" s="960"/>
    </row>
    <row r="216" spans="5:30" s="956" customFormat="1" ht="20.149999999999999" customHeight="1">
      <c r="E216" s="962"/>
      <c r="F216" s="962"/>
      <c r="G216" s="962"/>
      <c r="H216" s="962"/>
      <c r="I216" s="962"/>
      <c r="J216" s="962"/>
      <c r="K216" s="961"/>
      <c r="L216" s="961"/>
      <c r="M216" s="961"/>
      <c r="N216" s="961"/>
      <c r="O216" s="961"/>
      <c r="P216" s="962"/>
      <c r="Q216" s="962"/>
      <c r="R216" s="961"/>
      <c r="AA216" s="960"/>
      <c r="AB216" s="960"/>
      <c r="AC216" s="960"/>
      <c r="AD216" s="960"/>
    </row>
    <row r="217" spans="5:30" s="956" customFormat="1" ht="20.149999999999999" customHeight="1">
      <c r="E217" s="962"/>
      <c r="F217" s="962"/>
      <c r="G217" s="962"/>
      <c r="H217" s="962"/>
      <c r="I217" s="962"/>
      <c r="J217" s="962"/>
      <c r="K217" s="961"/>
      <c r="L217" s="961"/>
      <c r="M217" s="961"/>
      <c r="N217" s="961"/>
      <c r="O217" s="961"/>
      <c r="P217" s="962"/>
      <c r="Q217" s="962"/>
      <c r="R217" s="961"/>
      <c r="AA217" s="960"/>
      <c r="AB217" s="960"/>
      <c r="AC217" s="960"/>
      <c r="AD217" s="960"/>
    </row>
    <row r="218" spans="5:30" s="956" customFormat="1" ht="20.149999999999999" customHeight="1">
      <c r="E218" s="962"/>
      <c r="F218" s="962"/>
      <c r="G218" s="962"/>
      <c r="H218" s="962"/>
      <c r="I218" s="962"/>
      <c r="J218" s="962"/>
      <c r="K218" s="961"/>
      <c r="L218" s="961"/>
      <c r="M218" s="961"/>
      <c r="N218" s="961"/>
      <c r="O218" s="961"/>
      <c r="P218" s="962"/>
      <c r="Q218" s="962"/>
      <c r="R218" s="961"/>
      <c r="AA218" s="960"/>
      <c r="AB218" s="960"/>
      <c r="AC218" s="960"/>
      <c r="AD218" s="960"/>
    </row>
    <row r="219" spans="5:30" s="956" customFormat="1" ht="20.149999999999999" customHeight="1">
      <c r="E219" s="962"/>
      <c r="F219" s="962"/>
      <c r="G219" s="962"/>
      <c r="H219" s="962"/>
      <c r="I219" s="962"/>
      <c r="J219" s="962"/>
      <c r="K219" s="961"/>
      <c r="L219" s="961"/>
      <c r="M219" s="961"/>
      <c r="N219" s="961"/>
      <c r="O219" s="961"/>
      <c r="P219" s="962"/>
      <c r="Q219" s="962"/>
      <c r="R219" s="961"/>
      <c r="AA219" s="960"/>
      <c r="AB219" s="960"/>
      <c r="AC219" s="960"/>
      <c r="AD219" s="960"/>
    </row>
    <row r="220" spans="5:30" s="956" customFormat="1" ht="20.149999999999999" customHeight="1">
      <c r="E220" s="962"/>
      <c r="F220" s="962"/>
      <c r="G220" s="962"/>
      <c r="H220" s="962"/>
      <c r="I220" s="962"/>
      <c r="J220" s="962"/>
      <c r="K220" s="961"/>
      <c r="L220" s="961"/>
      <c r="M220" s="961"/>
      <c r="N220" s="961"/>
      <c r="O220" s="961"/>
      <c r="P220" s="962"/>
      <c r="Q220" s="962"/>
      <c r="R220" s="961"/>
      <c r="AA220" s="960"/>
      <c r="AB220" s="960"/>
      <c r="AC220" s="960"/>
      <c r="AD220" s="960"/>
    </row>
    <row r="221" spans="5:30" s="956" customFormat="1" ht="20.149999999999999" customHeight="1">
      <c r="E221" s="962"/>
      <c r="F221" s="962"/>
      <c r="G221" s="962"/>
      <c r="H221" s="962"/>
      <c r="I221" s="962"/>
      <c r="J221" s="962"/>
      <c r="K221" s="961"/>
      <c r="L221" s="961"/>
      <c r="M221" s="961"/>
      <c r="N221" s="961"/>
      <c r="O221" s="961"/>
      <c r="P221" s="962"/>
      <c r="Q221" s="962"/>
      <c r="R221" s="961"/>
      <c r="AA221" s="960"/>
      <c r="AB221" s="960"/>
      <c r="AC221" s="960"/>
      <c r="AD221" s="960"/>
    </row>
    <row r="222" spans="5:30" s="956" customFormat="1" ht="20.149999999999999" customHeight="1">
      <c r="E222" s="962"/>
      <c r="F222" s="962"/>
      <c r="G222" s="962"/>
      <c r="H222" s="962"/>
      <c r="I222" s="962"/>
      <c r="J222" s="962"/>
      <c r="K222" s="961"/>
      <c r="L222" s="961"/>
      <c r="M222" s="961"/>
      <c r="N222" s="961"/>
      <c r="O222" s="961"/>
      <c r="P222" s="962"/>
      <c r="Q222" s="962"/>
      <c r="R222" s="961"/>
      <c r="AA222" s="960"/>
      <c r="AB222" s="960"/>
      <c r="AC222" s="960"/>
      <c r="AD222" s="960"/>
    </row>
    <row r="223" spans="5:30" s="956" customFormat="1" ht="20.149999999999999" customHeight="1">
      <c r="E223" s="962"/>
      <c r="F223" s="962"/>
      <c r="G223" s="962"/>
      <c r="H223" s="962"/>
      <c r="I223" s="962"/>
      <c r="J223" s="962"/>
      <c r="K223" s="961"/>
      <c r="L223" s="961"/>
      <c r="M223" s="961"/>
      <c r="N223" s="961"/>
      <c r="O223" s="961"/>
      <c r="P223" s="962"/>
      <c r="Q223" s="962"/>
      <c r="R223" s="961"/>
      <c r="AA223" s="960"/>
      <c r="AB223" s="960"/>
      <c r="AC223" s="960"/>
      <c r="AD223" s="960"/>
    </row>
    <row r="224" spans="5:30" s="956" customFormat="1" ht="20.149999999999999" customHeight="1">
      <c r="E224" s="962"/>
      <c r="F224" s="962"/>
      <c r="G224" s="962"/>
      <c r="H224" s="962"/>
      <c r="I224" s="962"/>
      <c r="J224" s="962"/>
      <c r="K224" s="961"/>
      <c r="L224" s="961"/>
      <c r="M224" s="961"/>
      <c r="N224" s="961"/>
      <c r="O224" s="961"/>
      <c r="P224" s="962"/>
      <c r="Q224" s="962"/>
      <c r="R224" s="961"/>
      <c r="AA224" s="960"/>
      <c r="AB224" s="960"/>
      <c r="AC224" s="960"/>
      <c r="AD224" s="960"/>
    </row>
    <row r="225" spans="5:30" s="956" customFormat="1" ht="20.149999999999999" customHeight="1">
      <c r="E225" s="962"/>
      <c r="F225" s="962"/>
      <c r="G225" s="962"/>
      <c r="H225" s="962"/>
      <c r="I225" s="962"/>
      <c r="J225" s="962"/>
      <c r="K225" s="961"/>
      <c r="L225" s="961"/>
      <c r="M225" s="961"/>
      <c r="N225" s="961"/>
      <c r="O225" s="961"/>
      <c r="P225" s="962"/>
      <c r="Q225" s="962"/>
      <c r="R225" s="961"/>
      <c r="AA225" s="960"/>
      <c r="AB225" s="960"/>
      <c r="AC225" s="960"/>
      <c r="AD225" s="960"/>
    </row>
    <row r="226" spans="5:30" s="956" customFormat="1" ht="20.149999999999999" customHeight="1">
      <c r="E226" s="962"/>
      <c r="F226" s="962"/>
      <c r="G226" s="962"/>
      <c r="H226" s="962"/>
      <c r="I226" s="962"/>
      <c r="J226" s="962"/>
      <c r="K226" s="961"/>
      <c r="L226" s="961"/>
      <c r="M226" s="961"/>
      <c r="N226" s="961"/>
      <c r="O226" s="961"/>
      <c r="P226" s="962"/>
      <c r="Q226" s="962"/>
      <c r="R226" s="961"/>
      <c r="AA226" s="960"/>
      <c r="AB226" s="960"/>
      <c r="AC226" s="960"/>
      <c r="AD226" s="960"/>
    </row>
    <row r="227" spans="5:30" s="956" customFormat="1" ht="20.149999999999999" customHeight="1">
      <c r="E227" s="962"/>
      <c r="F227" s="962"/>
      <c r="G227" s="962"/>
      <c r="H227" s="962"/>
      <c r="I227" s="962"/>
      <c r="J227" s="962"/>
      <c r="K227" s="961"/>
      <c r="L227" s="961"/>
      <c r="M227" s="961"/>
      <c r="N227" s="961"/>
      <c r="O227" s="961"/>
      <c r="P227" s="962"/>
      <c r="Q227" s="962"/>
      <c r="R227" s="961"/>
      <c r="AA227" s="960"/>
      <c r="AB227" s="960"/>
      <c r="AC227" s="960"/>
      <c r="AD227" s="960"/>
    </row>
    <row r="228" spans="5:30" s="956" customFormat="1" ht="20.149999999999999" customHeight="1">
      <c r="E228" s="962"/>
      <c r="F228" s="962"/>
      <c r="G228" s="962"/>
      <c r="H228" s="962"/>
      <c r="I228" s="962"/>
      <c r="J228" s="962"/>
      <c r="K228" s="961"/>
      <c r="L228" s="961"/>
      <c r="M228" s="961"/>
      <c r="N228" s="961"/>
      <c r="O228" s="961"/>
      <c r="P228" s="962"/>
      <c r="Q228" s="962"/>
      <c r="R228" s="961"/>
      <c r="AA228" s="960"/>
      <c r="AB228" s="960"/>
      <c r="AC228" s="960"/>
      <c r="AD228" s="960"/>
    </row>
    <row r="229" spans="5:30" s="956" customFormat="1" ht="20.149999999999999" customHeight="1">
      <c r="E229" s="962"/>
      <c r="F229" s="962"/>
      <c r="G229" s="962"/>
      <c r="H229" s="962"/>
      <c r="I229" s="962"/>
      <c r="J229" s="962"/>
      <c r="K229" s="961"/>
      <c r="L229" s="961"/>
      <c r="M229" s="961"/>
      <c r="N229" s="961"/>
      <c r="O229" s="961"/>
      <c r="P229" s="962"/>
      <c r="Q229" s="962"/>
      <c r="R229" s="961"/>
      <c r="AA229" s="960"/>
      <c r="AB229" s="960"/>
      <c r="AC229" s="960"/>
      <c r="AD229" s="960"/>
    </row>
    <row r="230" spans="5:30" s="956" customFormat="1" ht="20.149999999999999" customHeight="1">
      <c r="E230" s="962"/>
      <c r="F230" s="962"/>
      <c r="G230" s="962"/>
      <c r="H230" s="962"/>
      <c r="I230" s="962"/>
      <c r="J230" s="962"/>
      <c r="K230" s="961"/>
      <c r="L230" s="961"/>
      <c r="M230" s="961"/>
      <c r="N230" s="961"/>
      <c r="O230" s="961"/>
      <c r="P230" s="962"/>
      <c r="Q230" s="962"/>
      <c r="R230" s="961"/>
      <c r="AA230" s="960"/>
      <c r="AB230" s="960"/>
      <c r="AC230" s="960"/>
      <c r="AD230" s="960"/>
    </row>
    <row r="231" spans="5:30" s="956" customFormat="1" ht="20.149999999999999" customHeight="1">
      <c r="E231" s="962"/>
      <c r="F231" s="962"/>
      <c r="G231" s="962"/>
      <c r="H231" s="962"/>
      <c r="I231" s="962"/>
      <c r="J231" s="962"/>
      <c r="K231" s="961"/>
      <c r="L231" s="961"/>
      <c r="M231" s="961"/>
      <c r="N231" s="961"/>
      <c r="O231" s="961"/>
      <c r="P231" s="962"/>
      <c r="Q231" s="962"/>
      <c r="R231" s="961"/>
      <c r="AA231" s="960"/>
      <c r="AB231" s="960"/>
      <c r="AC231" s="960"/>
      <c r="AD231" s="960"/>
    </row>
    <row r="232" spans="5:30" s="956" customFormat="1" ht="20.149999999999999" customHeight="1">
      <c r="E232" s="962"/>
      <c r="F232" s="962"/>
      <c r="G232" s="962"/>
      <c r="H232" s="962"/>
      <c r="I232" s="962"/>
      <c r="J232" s="962"/>
      <c r="K232" s="961"/>
      <c r="L232" s="961"/>
      <c r="M232" s="961"/>
      <c r="N232" s="961"/>
      <c r="O232" s="961"/>
      <c r="P232" s="962"/>
      <c r="Q232" s="962"/>
      <c r="R232" s="961"/>
      <c r="AA232" s="960"/>
      <c r="AB232" s="960"/>
      <c r="AC232" s="960"/>
      <c r="AD232" s="960"/>
    </row>
    <row r="233" spans="5:30" s="956" customFormat="1" ht="20.149999999999999" customHeight="1">
      <c r="E233" s="962"/>
      <c r="F233" s="962"/>
      <c r="G233" s="962"/>
      <c r="H233" s="962"/>
      <c r="I233" s="962"/>
      <c r="J233" s="962"/>
      <c r="K233" s="961"/>
      <c r="L233" s="961"/>
      <c r="M233" s="961"/>
      <c r="N233" s="961"/>
      <c r="O233" s="961"/>
      <c r="P233" s="962"/>
      <c r="Q233" s="962"/>
      <c r="R233" s="961"/>
      <c r="AA233" s="960"/>
      <c r="AB233" s="960"/>
      <c r="AC233" s="960"/>
      <c r="AD233" s="960"/>
    </row>
    <row r="234" spans="5:30" s="956" customFormat="1" ht="20.149999999999999" customHeight="1">
      <c r="E234" s="962"/>
      <c r="F234" s="962"/>
      <c r="G234" s="962"/>
      <c r="H234" s="962"/>
      <c r="I234" s="962"/>
      <c r="J234" s="962"/>
      <c r="K234" s="961"/>
      <c r="L234" s="961"/>
      <c r="M234" s="961"/>
      <c r="N234" s="961"/>
      <c r="O234" s="961"/>
      <c r="P234" s="962"/>
      <c r="Q234" s="962"/>
      <c r="R234" s="961"/>
      <c r="AA234" s="960"/>
      <c r="AB234" s="960"/>
      <c r="AC234" s="960"/>
      <c r="AD234" s="960"/>
    </row>
    <row r="235" spans="5:30" s="956" customFormat="1" ht="20.149999999999999" customHeight="1">
      <c r="E235" s="962"/>
      <c r="F235" s="962"/>
      <c r="G235" s="962"/>
      <c r="H235" s="962"/>
      <c r="I235" s="962"/>
      <c r="J235" s="962"/>
      <c r="K235" s="961"/>
      <c r="L235" s="961"/>
      <c r="M235" s="961"/>
      <c r="N235" s="961"/>
      <c r="O235" s="961"/>
      <c r="P235" s="962"/>
      <c r="Q235" s="962"/>
      <c r="R235" s="961"/>
      <c r="AA235" s="960"/>
      <c r="AB235" s="960"/>
      <c r="AC235" s="960"/>
      <c r="AD235" s="960"/>
    </row>
    <row r="236" spans="5:30" s="956" customFormat="1" ht="20.149999999999999" customHeight="1">
      <c r="E236" s="962"/>
      <c r="F236" s="962"/>
      <c r="G236" s="962"/>
      <c r="H236" s="962"/>
      <c r="I236" s="962"/>
      <c r="J236" s="962"/>
      <c r="K236" s="961"/>
      <c r="L236" s="961"/>
      <c r="M236" s="961"/>
      <c r="N236" s="961"/>
      <c r="O236" s="961"/>
      <c r="P236" s="962"/>
      <c r="Q236" s="962"/>
      <c r="R236" s="961"/>
      <c r="AA236" s="960"/>
      <c r="AB236" s="960"/>
      <c r="AC236" s="960"/>
      <c r="AD236" s="960"/>
    </row>
    <row r="237" spans="5:30" s="956" customFormat="1" ht="20.149999999999999" customHeight="1">
      <c r="E237" s="962"/>
      <c r="F237" s="962"/>
      <c r="G237" s="962"/>
      <c r="H237" s="962"/>
      <c r="I237" s="962"/>
      <c r="J237" s="962"/>
      <c r="K237" s="961"/>
      <c r="L237" s="961"/>
      <c r="M237" s="961"/>
      <c r="N237" s="961"/>
      <c r="O237" s="961"/>
      <c r="P237" s="962"/>
      <c r="Q237" s="962"/>
      <c r="R237" s="961"/>
      <c r="AA237" s="960"/>
      <c r="AB237" s="960"/>
      <c r="AC237" s="960"/>
      <c r="AD237" s="960"/>
    </row>
    <row r="238" spans="5:30" s="956" customFormat="1" ht="20.149999999999999" customHeight="1">
      <c r="E238" s="962"/>
      <c r="F238" s="962"/>
      <c r="G238" s="962"/>
      <c r="H238" s="962"/>
      <c r="I238" s="962"/>
      <c r="J238" s="962"/>
      <c r="K238" s="961"/>
      <c r="L238" s="961"/>
      <c r="M238" s="961"/>
      <c r="N238" s="961"/>
      <c r="O238" s="961"/>
      <c r="P238" s="962"/>
      <c r="Q238" s="962"/>
      <c r="R238" s="961"/>
      <c r="AA238" s="960"/>
      <c r="AB238" s="960"/>
      <c r="AC238" s="960"/>
      <c r="AD238" s="960"/>
    </row>
    <row r="239" spans="5:30" s="956" customFormat="1" ht="20.149999999999999" customHeight="1">
      <c r="E239" s="962"/>
      <c r="F239" s="962"/>
      <c r="G239" s="962"/>
      <c r="H239" s="962"/>
      <c r="I239" s="962"/>
      <c r="J239" s="962"/>
      <c r="K239" s="961"/>
      <c r="L239" s="961"/>
      <c r="M239" s="961"/>
      <c r="N239" s="961"/>
      <c r="O239" s="961"/>
      <c r="P239" s="962"/>
      <c r="Q239" s="962"/>
      <c r="R239" s="961"/>
      <c r="AA239" s="960"/>
      <c r="AB239" s="960"/>
      <c r="AC239" s="960"/>
      <c r="AD239" s="960"/>
    </row>
    <row r="240" spans="5:30" s="956" customFormat="1" ht="20.149999999999999" customHeight="1">
      <c r="E240" s="962"/>
      <c r="F240" s="962"/>
      <c r="G240" s="962"/>
      <c r="H240" s="962"/>
      <c r="I240" s="962"/>
      <c r="J240" s="962"/>
      <c r="K240" s="961"/>
      <c r="L240" s="961"/>
      <c r="M240" s="961"/>
      <c r="N240" s="961"/>
      <c r="O240" s="961"/>
      <c r="P240" s="962"/>
      <c r="Q240" s="962"/>
      <c r="R240" s="961"/>
      <c r="AA240" s="960"/>
      <c r="AB240" s="960"/>
      <c r="AC240" s="960"/>
      <c r="AD240" s="960"/>
    </row>
    <row r="241" spans="1:30" s="956" customFormat="1" ht="20.149999999999999" customHeight="1">
      <c r="E241" s="962"/>
      <c r="F241" s="962"/>
      <c r="G241" s="962"/>
      <c r="H241" s="962"/>
      <c r="I241" s="962"/>
      <c r="J241" s="962"/>
      <c r="K241" s="961"/>
      <c r="L241" s="961"/>
      <c r="M241" s="961"/>
      <c r="N241" s="961"/>
      <c r="O241" s="961"/>
      <c r="P241" s="962"/>
      <c r="Q241" s="962"/>
      <c r="R241" s="961"/>
      <c r="AA241" s="960"/>
      <c r="AB241" s="960"/>
      <c r="AC241" s="960"/>
      <c r="AD241" s="960"/>
    </row>
    <row r="242" spans="1:30" s="956" customFormat="1" ht="20.149999999999999" customHeight="1">
      <c r="E242" s="962"/>
      <c r="F242" s="962"/>
      <c r="G242" s="962"/>
      <c r="H242" s="962"/>
      <c r="I242" s="962"/>
      <c r="J242" s="962"/>
      <c r="K242" s="961"/>
      <c r="L242" s="961"/>
      <c r="M242" s="961"/>
      <c r="N242" s="961"/>
      <c r="O242" s="961"/>
      <c r="P242" s="962"/>
      <c r="Q242" s="962"/>
      <c r="R242" s="961"/>
      <c r="AA242" s="960"/>
      <c r="AB242" s="960"/>
      <c r="AC242" s="960"/>
      <c r="AD242" s="960"/>
    </row>
    <row r="243" spans="1:30" s="956" customFormat="1" ht="20.149999999999999" customHeight="1">
      <c r="E243" s="962"/>
      <c r="F243" s="962"/>
      <c r="G243" s="962"/>
      <c r="H243" s="962"/>
      <c r="I243" s="962"/>
      <c r="J243" s="962"/>
      <c r="K243" s="961"/>
      <c r="L243" s="961"/>
      <c r="M243" s="961"/>
      <c r="N243" s="961"/>
      <c r="O243" s="961"/>
      <c r="P243" s="962"/>
      <c r="Q243" s="962"/>
      <c r="R243" s="961"/>
      <c r="AA243" s="960"/>
      <c r="AB243" s="960"/>
      <c r="AC243" s="960"/>
      <c r="AD243" s="960"/>
    </row>
    <row r="244" spans="1:30" s="956" customFormat="1" ht="20.149999999999999" customHeight="1">
      <c r="E244" s="962"/>
      <c r="F244" s="962"/>
      <c r="G244" s="962"/>
      <c r="H244" s="962"/>
      <c r="I244" s="962"/>
      <c r="J244" s="962"/>
      <c r="K244" s="961"/>
      <c r="L244" s="961"/>
      <c r="M244" s="961"/>
      <c r="N244" s="961"/>
      <c r="O244" s="961"/>
      <c r="P244" s="962"/>
      <c r="Q244" s="962"/>
      <c r="R244" s="961"/>
      <c r="AA244" s="960"/>
      <c r="AB244" s="960"/>
      <c r="AC244" s="960"/>
      <c r="AD244" s="960"/>
    </row>
    <row r="245" spans="1:30" s="956" customFormat="1" ht="20.149999999999999" customHeight="1">
      <c r="E245" s="962"/>
      <c r="F245" s="962"/>
      <c r="G245" s="962"/>
      <c r="H245" s="962"/>
      <c r="I245" s="962"/>
      <c r="J245" s="962"/>
      <c r="K245" s="961"/>
      <c r="L245" s="961"/>
      <c r="M245" s="961"/>
      <c r="N245" s="961"/>
      <c r="O245" s="961"/>
      <c r="P245" s="962"/>
      <c r="Q245" s="962"/>
      <c r="R245" s="961"/>
      <c r="AA245" s="960"/>
      <c r="AB245" s="960"/>
      <c r="AC245" s="960"/>
      <c r="AD245" s="960"/>
    </row>
    <row r="246" spans="1:30" s="956" customFormat="1" ht="20.149999999999999" customHeight="1">
      <c r="E246" s="962"/>
      <c r="F246" s="962"/>
      <c r="G246" s="962"/>
      <c r="H246" s="962"/>
      <c r="I246" s="962"/>
      <c r="J246" s="962"/>
      <c r="K246" s="961"/>
      <c r="L246" s="961"/>
      <c r="M246" s="961"/>
      <c r="N246" s="961"/>
      <c r="O246" s="961"/>
      <c r="P246" s="962"/>
      <c r="Q246" s="962"/>
      <c r="R246" s="961"/>
      <c r="AA246" s="960"/>
      <c r="AB246" s="960"/>
      <c r="AC246" s="960"/>
      <c r="AD246" s="960"/>
    </row>
    <row r="247" spans="1:30" s="956" customFormat="1" ht="20.149999999999999" customHeight="1">
      <c r="E247" s="962"/>
      <c r="F247" s="962"/>
      <c r="G247" s="962"/>
      <c r="H247" s="962"/>
      <c r="I247" s="962"/>
      <c r="J247" s="962"/>
      <c r="K247" s="961"/>
      <c r="L247" s="961"/>
      <c r="M247" s="961"/>
      <c r="N247" s="961"/>
      <c r="O247" s="961"/>
      <c r="P247" s="962"/>
      <c r="Q247" s="962"/>
      <c r="R247" s="961"/>
      <c r="AA247" s="960"/>
      <c r="AB247" s="960"/>
      <c r="AC247" s="960"/>
      <c r="AD247" s="960"/>
    </row>
    <row r="248" spans="1:30" s="956" customFormat="1" ht="20.149999999999999" customHeight="1">
      <c r="A248" s="955"/>
      <c r="E248" s="959"/>
      <c r="F248" s="959"/>
      <c r="G248" s="959"/>
      <c r="H248" s="959"/>
      <c r="I248" s="959"/>
      <c r="J248" s="959"/>
      <c r="K248" s="958"/>
      <c r="L248" s="958"/>
      <c r="M248" s="958"/>
      <c r="N248" s="958"/>
      <c r="O248" s="958"/>
      <c r="P248" s="958"/>
      <c r="Q248" s="958"/>
      <c r="R248" s="958"/>
      <c r="S248" s="955"/>
      <c r="T248" s="955"/>
      <c r="U248" s="955"/>
      <c r="V248" s="955"/>
      <c r="W248" s="955"/>
      <c r="X248" s="955"/>
      <c r="Y248" s="955"/>
      <c r="Z248" s="955"/>
      <c r="AA248" s="957"/>
      <c r="AB248" s="957"/>
      <c r="AC248" s="957"/>
      <c r="AD248" s="957"/>
    </row>
    <row r="249" spans="1:30" ht="20.149999999999999" customHeight="1">
      <c r="B249" s="956"/>
      <c r="C249" s="956"/>
      <c r="D249" s="956"/>
    </row>
    <row r="250" spans="1:30" ht="20.149999999999999" customHeight="1">
      <c r="B250" s="956"/>
      <c r="C250" s="956"/>
      <c r="D250" s="956"/>
    </row>
    <row r="251" spans="1:30" ht="20.149999999999999" customHeight="1">
      <c r="B251" s="956"/>
      <c r="C251" s="956"/>
      <c r="D251" s="956"/>
    </row>
    <row r="252" spans="1:30" ht="20.149999999999999" customHeight="1">
      <c r="B252" s="956"/>
      <c r="C252" s="956"/>
      <c r="D252" s="956"/>
    </row>
    <row r="253" spans="1:30" ht="20.149999999999999" customHeight="1">
      <c r="B253" s="956"/>
      <c r="C253" s="956"/>
      <c r="D253" s="956"/>
    </row>
    <row r="254" spans="1:30" ht="20.149999999999999" customHeight="1">
      <c r="B254" s="956"/>
      <c r="C254" s="956"/>
      <c r="D254" s="956"/>
    </row>
    <row r="255" spans="1:30" ht="20.149999999999999" customHeight="1">
      <c r="B255" s="956"/>
      <c r="C255" s="956"/>
      <c r="D255" s="956"/>
    </row>
    <row r="256" spans="1:30" ht="20.149999999999999" customHeight="1">
      <c r="B256" s="956"/>
      <c r="C256" s="956"/>
      <c r="D256" s="956"/>
    </row>
    <row r="257" spans="2:4" ht="20.149999999999999" customHeight="1">
      <c r="B257" s="956"/>
      <c r="C257" s="956"/>
      <c r="D257" s="956"/>
    </row>
  </sheetData>
  <dataConsolidate/>
  <mergeCells count="10">
    <mergeCell ref="V77:Y77"/>
    <mergeCell ref="E2:H2"/>
    <mergeCell ref="B92:C92"/>
    <mergeCell ref="E84:M85"/>
    <mergeCell ref="E86:M86"/>
    <mergeCell ref="E87:M87"/>
    <mergeCell ref="E88:M88"/>
    <mergeCell ref="E89:M89"/>
    <mergeCell ref="E90:M90"/>
    <mergeCell ref="E91:M91"/>
  </mergeCells>
  <hyperlinks>
    <hyperlink ref="AA11" r:id="rId1" xr:uid="{36602821-38BD-4993-BFFA-2C9A8526057B}"/>
    <hyperlink ref="AA9" r:id="rId2" xr:uid="{96A7C159-CC26-42E9-938B-6C4E724DAE66}"/>
    <hyperlink ref="AA59" r:id="rId3" xr:uid="{18CE5F9C-510C-4B7E-9BA7-4A1AB24B1535}"/>
    <hyperlink ref="AA39" r:id="rId4" xr:uid="{5DFE93C8-04EF-4D1A-9947-20F8D5C46912}"/>
    <hyperlink ref="AA38" r:id="rId5" xr:uid="{82A1356F-A0B3-4CAB-A5D7-4AA1CDB3E698}"/>
    <hyperlink ref="AA40" r:id="rId6" xr:uid="{044BC4E7-101E-4B8B-9367-2933E4EB0F79}"/>
    <hyperlink ref="AA41" r:id="rId7" xr:uid="{B3428B88-2D71-4AFF-83C6-040FAE17A713}"/>
    <hyperlink ref="AA42" r:id="rId8" xr:uid="{B58C67EF-E3CF-44B4-BF09-FEE31110C166}"/>
    <hyperlink ref="AA18" r:id="rId9" xr:uid="{6F0B2704-C02A-4E56-BCC5-087F3B1AB1A6}"/>
    <hyperlink ref="C5" location="'SYJ Program '!A1" display="Starting Your Journey Program (not including eLearning)" xr:uid="{EB850832-1EB7-441F-9047-5312FB8DE4B3}"/>
    <hyperlink ref="C18" location="'AYLP Program'!A1" display="Achieving Your Leadership Potential Program (AYLP)" xr:uid="{728F1B9C-B412-4255-BA33-F3C044D4F7B3}"/>
    <hyperlink ref="S10" r:id="rId10" xr:uid="{F5ECC008-D950-45E3-8CED-D41DBEE8B028}"/>
    <hyperlink ref="S11" r:id="rId11" xr:uid="{7759A1F5-FA87-41FD-ABD5-A896383C8B89}"/>
    <hyperlink ref="S57" r:id="rId12" xr:uid="{90E6242F-6B23-4D22-9AED-C56A54492C5B}"/>
    <hyperlink ref="AA43" r:id="rId13" xr:uid="{A2FDE9F2-5451-4AA8-968D-C1C9AE8AEDAA}"/>
    <hyperlink ref="S12" r:id="rId14" xr:uid="{BA0D47D5-3D97-4814-ABE5-5BF6A7D283D9}"/>
    <hyperlink ref="S43" r:id="rId15" xr:uid="{55DAFE4C-40C5-41FB-ABB4-40D4D6CFCA60}"/>
    <hyperlink ref="S42" r:id="rId16" xr:uid="{FFB64B03-AF2C-4C02-8D2C-1CF4D705A90F}"/>
    <hyperlink ref="S41" r:id="rId17" xr:uid="{5AC0D6C1-C6FA-4D68-82CD-29695380F071}"/>
    <hyperlink ref="S40" r:id="rId18" xr:uid="{59D29F46-AEB1-4FCA-8286-3E7DF74E1BB7}"/>
    <hyperlink ref="S39" r:id="rId19" xr:uid="{944D91FA-6378-4D66-881F-0F4C06CA1F39}"/>
    <hyperlink ref="S38" r:id="rId20" xr:uid="{DE4AC59A-C2F5-4F3E-9543-43E68B694393}"/>
    <hyperlink ref="S58" r:id="rId21" xr:uid="{4D1569E9-E34C-4474-8173-C5D232174748}"/>
    <hyperlink ref="AA21" r:id="rId22" display="https://securesites.uk.deloitte.com/audit/radctemplates/Shared Documents/Forms/AllItems.aspx?RootFolder=%2Faudit%2Fradctemplates%2FShared%20Documents%2FLearning%2F5%2E%20Senior%20Analyst%20and%20Team%20Leader&amp;FolderCTID=0x012000B9390B9FE86CCA43930D77502BB9EF8C&amp;View=%7B10E2286F%2D33DD%2D4182%2DA1FF%2D17E889EF3B1E%7D" xr:uid="{D2FF9267-05E4-4A80-BB52-BD5F7AF91F55}"/>
    <hyperlink ref="AA5" r:id="rId23" xr:uid="{8408B700-3019-486B-A583-59DC99BBBB44}"/>
    <hyperlink ref="AA22" r:id="rId24" display="https://securesites.uk.deloitte.com/audit/radctemplates/Shared Documents/Forms/AllItems.aspx?RootFolder=%2Faudit%2Fradctemplates%2FShared%20Documents%2FLearning%2F5%2E%20Senior%20Analyst%20and%20Team%20Leader&amp;FolderCTID=0x012000B9390B9FE86CCA43930D77502BB9EF8C&amp;View=%7B10E2286F%2D33DD%2D4182%2DA1FF%2D17E889EF3B1E%7D" xr:uid="{C25C5CAA-F039-4041-BA0A-E63C7F3E66F4}"/>
    <hyperlink ref="S8" r:id="rId25" xr:uid="{B4A0A312-C405-4734-84E9-766568904A1E}"/>
    <hyperlink ref="AA8" r:id="rId26" xr:uid="{CD0E4D47-2A5B-47C3-B532-38D7C87B8038}"/>
    <hyperlink ref="AA23" r:id="rId27" xr:uid="{58CEF7A5-1A4E-4F12-8AA2-975D8910CBEB}"/>
    <hyperlink ref="AA67" r:id="rId28" xr:uid="{91406DFA-EBAD-46BC-A238-B9A6070CCABA}"/>
    <hyperlink ref="S6" r:id="rId29" display="https://sabacloud.deloitteresources.com/Saba/Web_spf/E103PRD0001/common/leclassview/dowbt-0001736701" xr:uid="{36D05447-938D-4F87-9FD9-ED38CE9E1D4E}"/>
    <hyperlink ref="S59" r:id="rId30" display="https://sabacloud.deloitteresources.com/Saba/Web_spf/E103PRD0001/common/leclassview/dowbt-00865639" xr:uid="{65944565-EB1D-4DD4-9949-0F0BACD7E1DD}"/>
    <hyperlink ref="AA49" r:id="rId31" xr:uid="{F9F28912-302F-4390-9C16-8FEF367478FE}"/>
    <hyperlink ref="AA48" r:id="rId32" xr:uid="{862444E1-55F9-44FA-8549-217F33958511}"/>
    <hyperlink ref="S49" r:id="rId33" xr:uid="{E982B5F7-A4ED-4457-BF49-E46BC520146B}"/>
    <hyperlink ref="S48" r:id="rId34" xr:uid="{C40A8E3B-DBB5-4EEE-802E-639FF6796073}"/>
    <hyperlink ref="S51" r:id="rId35" xr:uid="{40935498-1DBF-4FFC-85D8-070237C4D5E2}"/>
    <hyperlink ref="AA51" r:id="rId36" xr:uid="{5114D448-5E12-47BF-8BF8-A22D0C34282B}"/>
    <hyperlink ref="AA50" r:id="rId37" xr:uid="{772F0A38-1D13-47DB-8E7A-443A48DA5919}"/>
    <hyperlink ref="S50" r:id="rId38" xr:uid="{38AE73F6-BAC7-425F-9D20-C560CBEC2022}"/>
    <hyperlink ref="AA53" r:id="rId39" xr:uid="{B4F4EE51-BBC2-4F2D-B858-CE27CD514841}"/>
    <hyperlink ref="AA54" r:id="rId40" xr:uid="{984EF025-FDA5-42A4-8441-6FB8416F86EB}"/>
    <hyperlink ref="S53" r:id="rId41" xr:uid="{470E5C7D-01F5-4273-9319-52C2AC845F44}"/>
    <hyperlink ref="S54" r:id="rId42" xr:uid="{D1D77290-EF52-46BB-9611-0FEE5794DF4E}"/>
    <hyperlink ref="AA19" r:id="rId43" display="https://businesschemistry.deloitte.com/" xr:uid="{7833EA3A-B4E1-4A4D-8707-6DB9BFCA1972}"/>
    <hyperlink ref="S60" r:id="rId44" xr:uid="{486CB4E1-D9FC-4063-84B9-0C731B19F02D}"/>
    <hyperlink ref="S9" r:id="rId45" xr:uid="{69296964-AC89-481F-97B2-07BDA9075F17}"/>
    <hyperlink ref="S14" r:id="rId46" xr:uid="{20281175-71D0-42E0-AC5E-51ED2795EF28}"/>
    <hyperlink ref="AA7" r:id="rId47" display="https://businesschemistry.deloitte.com/" xr:uid="{35EC5FD9-7E37-4295-94F3-7959BA1C0605}"/>
    <hyperlink ref="AA27" r:id="rId48" xr:uid="{A1B8607A-A4E0-4BA1-A852-D3FECCED224D}"/>
    <hyperlink ref="AA66" r:id="rId49" xr:uid="{7A493473-E27E-446F-9BFD-1538CEE5781A}"/>
    <hyperlink ref="AA68" r:id="rId50" xr:uid="{C5067C35-8DD1-4BBC-B562-A9735CC4CD3B}"/>
    <hyperlink ref="AA71" r:id="rId51" xr:uid="{50FFB7F1-0057-4461-AE00-0DC1A74D6B65}"/>
    <hyperlink ref="AA73" r:id="rId52" xr:uid="{EBB89934-C55B-46C5-89F3-BA424F42D229}"/>
    <hyperlink ref="AA72" r:id="rId53" xr:uid="{8BA5B937-5F24-418B-89EB-EB3514A0BC8D}"/>
    <hyperlink ref="S15" r:id="rId54" xr:uid="{51B2FD8C-079F-4CF1-B115-B43EDD14F72D}"/>
    <hyperlink ref="S13" r:id="rId55" xr:uid="{AB5D62A0-308B-40FB-9F1E-CD6B1FAF300A}"/>
    <hyperlink ref="AA28" r:id="rId56" xr:uid="{6EFAEF4E-7A18-448D-A1E7-FCF3DF6B3463}"/>
    <hyperlink ref="AA29" r:id="rId57" xr:uid="{986CB08F-665C-450D-9AB2-F35E1F24EA8C}"/>
    <hyperlink ref="AA30" r:id="rId58" xr:uid="{345C1D16-0754-4FC8-AE39-B98E34F62510}"/>
    <hyperlink ref="AA31" r:id="rId59" xr:uid="{4EB98C6D-1A5C-4A3B-87FB-4EB514211E35}"/>
    <hyperlink ref="AA32" r:id="rId60" xr:uid="{D8D31ABE-B518-49FD-BB71-2F430ABF97CA}"/>
    <hyperlink ref="AA34" r:id="rId61" xr:uid="{09B5A476-691B-497A-A559-D7B1D83FBBEB}"/>
    <hyperlink ref="Y5" r:id="rId62" display="https://sabacloud.deloitteresources.com/Saba/Web_spf/E103PRD0001/app/shared;spf-url=common%2Fledetail%2Fcours000000000817518" xr:uid="{D7700CEE-34BA-4019-A8E5-96E784B9EB4D}"/>
    <hyperlink ref="AA10" r:id="rId63" xr:uid="{2BA1EE3C-3F69-4CC6-95E8-59110CC1AC06}"/>
    <hyperlink ref="AA35" r:id="rId64" xr:uid="{DC575BF4-92C7-41EA-893D-6B97A781FD69}"/>
    <hyperlink ref="AA36" r:id="rId65" xr:uid="{83E03B6D-EFF0-4917-950F-0F21003A6A6A}"/>
    <hyperlink ref="AA37" r:id="rId66" xr:uid="{1D42D6F9-D12A-4ECB-8198-0B2B93A88563}"/>
    <hyperlink ref="AA44" r:id="rId67" xr:uid="{895E4CD5-F87E-477F-BAA8-CB180A361C65}"/>
    <hyperlink ref="AA45" r:id="rId68" xr:uid="{24DBA868-DD46-47FB-8073-60EDD30B95C5}"/>
    <hyperlink ref="AA47" r:id="rId69" xr:uid="{0DBD46D2-E150-430D-91F6-021702711181}"/>
    <hyperlink ref="AA12" r:id="rId70" xr:uid="{84AB03D9-DD4C-4A4C-A182-B872D076F584}"/>
    <hyperlink ref="X29" r:id="rId71" xr:uid="{9D220B80-6A23-4A09-9D79-E998BC7BBE81}"/>
    <hyperlink ref="X32" r:id="rId72" display="GLB4917" xr:uid="{21D88B9E-BAE9-4B28-9275-4B11BFD280D7}"/>
    <hyperlink ref="X34" r:id="rId73" xr:uid="{3A707268-E31B-4451-95D1-B805010A3667}"/>
    <hyperlink ref="X36" r:id="rId74" xr:uid="{32A46DA4-AD6C-46E0-B265-9D468B5B7C3D}"/>
    <hyperlink ref="AB29" r:id="rId75" xr:uid="{70AA32E6-29A2-4BC7-99D6-884348D5B80B}"/>
    <hyperlink ref="AB32" r:id="rId76" xr:uid="{16AE2B19-FFA7-491C-A371-B2453E514A19}"/>
    <hyperlink ref="AB34" r:id="rId77" xr:uid="{28C71199-EFF8-43B8-AE9C-851F71EFD239}"/>
    <hyperlink ref="AB36" r:id="rId78" xr:uid="{974D6F99-BBF8-4464-9A9C-8511210BC351}"/>
    <hyperlink ref="AB38" r:id="rId79" xr:uid="{6974003F-B888-4927-A08C-D18A99DA1D21}"/>
    <hyperlink ref="AB39" r:id="rId80" xr:uid="{22A2795E-6280-4273-BAAA-E924305A6989}"/>
    <hyperlink ref="AB40" r:id="rId81" xr:uid="{02D0C53D-FF43-42AA-BB62-F67A44B4486A}"/>
    <hyperlink ref="AB41" r:id="rId82" xr:uid="{55895BBD-CF2B-47DC-AD25-A3B036586D8A}"/>
    <hyperlink ref="AB42" r:id="rId83" xr:uid="{B8E5DEDC-FB39-4C9C-AF76-5ECFF99C1054}"/>
    <hyperlink ref="AB43" r:id="rId84" xr:uid="{0923D574-C1ED-4A7C-9A4F-F47538BD6C02}"/>
    <hyperlink ref="AB46" r:id="rId85" xr:uid="{B88F6058-0236-4DEF-A73B-C08DCA0D0265}"/>
    <hyperlink ref="AB48" r:id="rId86" xr:uid="{38634449-C50A-4822-977E-D900DB16A775}"/>
    <hyperlink ref="AB49" r:id="rId87" xr:uid="{BE3B96A7-EFDD-46E1-AC2B-BCC52746676D}"/>
    <hyperlink ref="AB50" r:id="rId88" xr:uid="{48867028-EADC-4624-85EF-2E1F9F77D4B5}"/>
    <hyperlink ref="AB51" r:id="rId89" xr:uid="{D3E04AAA-0FC2-4EBC-B913-F6E8429040B8}"/>
    <hyperlink ref="AB53" r:id="rId90" xr:uid="{F321E66E-B4B7-4AEE-8754-42D1F83FE89E}"/>
    <hyperlink ref="AB54" r:id="rId91" xr:uid="{497A9118-8E9D-495E-84E9-8AD84596AB42}"/>
    <hyperlink ref="AA52" r:id="rId92" xr:uid="{EBFE5474-165B-48D3-B953-F75F812C2694}"/>
    <hyperlink ref="AB57" r:id="rId93" display="Source files available in GAAL learing catalog" xr:uid="{F6A0E24D-E401-4A23-8F39-170B73BD75C7}"/>
    <hyperlink ref="AB58" r:id="rId94" display="Source files available in GAAL learing catalog" xr:uid="{938CD984-5131-4A89-8829-88B8AF591111}"/>
    <hyperlink ref="AB59" r:id="rId95" display="Source files available in GAAL learing catalog" xr:uid="{9DB00582-2254-445B-9E4C-A022FEBBFCD7}"/>
    <hyperlink ref="AA6" r:id="rId96" xr:uid="{A228C8BE-5D5E-49A3-AD87-87E8061B678C}"/>
    <hyperlink ref="AB6" r:id="rId97" xr:uid="{6F5BF67A-2161-472D-8F68-9444FBCB578E}"/>
    <hyperlink ref="AB13" r:id="rId98" xr:uid="{748423E1-D478-46BC-A00E-54F8F3C5BBC6}"/>
    <hyperlink ref="AB14" r:id="rId99" xr:uid="{D585088B-754C-4FE2-9E45-DFCDDF4B672E}"/>
    <hyperlink ref="AB15" r:id="rId100" xr:uid="{B81E80EF-CC0D-4F7C-A994-0CF856D70EF9}"/>
    <hyperlink ref="AA13" r:id="rId101" xr:uid="{E3DA4D47-7D71-4A79-838B-91C7A2DE2CEF}"/>
    <hyperlink ref="AA14" r:id="rId102" xr:uid="{CA34577A-0089-4700-854C-2A04BAD39C7A}"/>
    <hyperlink ref="AA15" r:id="rId103" xr:uid="{E036AB3E-9EF1-4A3E-955D-61734CE55E5F}"/>
    <hyperlink ref="S20" r:id="rId104" xr:uid="{A517E709-7367-46CF-9C4D-4C5912079373}"/>
    <hyperlink ref="AA20" r:id="rId105" xr:uid="{F73360C0-52D0-47D1-94B0-45153D0819C4}"/>
    <hyperlink ref="AA24" r:id="rId106" xr:uid="{06277363-7EEF-411C-A973-822F996DF72E}"/>
    <hyperlink ref="AB66" r:id="rId107" xr:uid="{2C22D055-6D88-4B5A-B824-8FC20E36C106}"/>
    <hyperlink ref="AB67" r:id="rId108" xr:uid="{33017C5F-010C-488B-9809-F00FED4A3C17}"/>
    <hyperlink ref="AB68" r:id="rId109" xr:uid="{50F0038D-7732-41D6-9E0F-87FED1A0291B}"/>
    <hyperlink ref="AB71" r:id="rId110" xr:uid="{5A1E0A4D-AF79-4244-AA66-D3B54B5AAD56}"/>
    <hyperlink ref="AB72" r:id="rId111" xr:uid="{8E83AAF0-AFE1-4B6F-90F9-86899A04CDA8}"/>
    <hyperlink ref="AB73" r:id="rId112" xr:uid="{495877CF-7918-4D3C-B8F3-4FFC1FFAEF3D}"/>
    <hyperlink ref="AB60" r:id="rId113" xr:uid="{C6FFFA07-86E5-43B0-95EC-8C796922D7F9}"/>
    <hyperlink ref="AB77" r:id="rId114" xr:uid="{A7BD2F05-EC64-4380-8DE4-72E7115048C4}"/>
    <hyperlink ref="S77" r:id="rId115" xr:uid="{FFAB8747-F872-476C-9FF7-032F7F9F0EDE}"/>
    <hyperlink ref="X28" r:id="rId116" xr:uid="{851A902E-5F11-4AF4-B3BD-B89DE67BC06D}"/>
    <hyperlink ref="X27" r:id="rId117" xr:uid="{8BC3AAC8-E3E8-4428-80C6-E2D5BA4332F5}"/>
    <hyperlink ref="AB27" r:id="rId118" display="https://securesites.uk.deloitte.com/audit/radctemplates/Shared Documents/Forms/AllItems.aspx?RootFolder=%2Faudit%2Fradctemplates%2FShared%20Documents%2FLearning%2F4%2E%20DWW%2FSource%20files&amp;FolderCTID=0x012000B9390B9FE86CCA43930D77502BB9EF8C&amp;View=%7B10E2286F%2D33DD%2D4182%2DA1FF%2D17E889EF3B1E%7D" xr:uid="{488E1472-AA50-4C2C-9807-7AB51E6AE111}"/>
    <hyperlink ref="AB28" r:id="rId119" display="https://securesites.uk.deloitte.com/audit/radctemplates/Shared Documents/Forms/AllItems.aspx?RootFolder=%2Faudit%2Fradctemplates%2FShared%20Documents%2FLearning%2F4%2E%20DWW%2FSource%20files&amp;FolderCTID=0x012000B9390B9FE86CCA43930D77502BB9EF8C&amp;View=%7B10E2286F%2D33DD%2D4182%2DA1FF%2D17E889EF3B1E%7D" xr:uid="{3BAA6E6E-642E-463C-BE90-86EEEB5753D2}"/>
  </hyperlinks>
  <pageMargins left="0.7" right="0.7" top="0.75" bottom="0.75" header="0.3" footer="0.3"/>
  <pageSetup paperSize="9" orientation="portrait" r:id="rId120"/>
  <customProperties>
    <customPr name="EpmWorksheetKeyString_GUID" r:id="rId121"/>
  </customProperties>
  <drawing r:id="rId122"/>
  <tableParts count="1">
    <tablePart r:id="rId123"/>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ACDBC4-24AD-4E18-BA33-1322F3CE7F7A}">
  <dimension ref="A1:APY54"/>
  <sheetViews>
    <sheetView showGridLines="0" zoomScale="70" zoomScaleNormal="70" workbookViewId="0">
      <pane xSplit="2" ySplit="1" topLeftCell="C2" activePane="bottomRight" state="frozen"/>
      <selection pane="topRight"/>
      <selection pane="bottomLeft"/>
      <selection pane="bottomRight" activeCell="C2" sqref="C2"/>
    </sheetView>
  </sheetViews>
  <sheetFormatPr defaultColWidth="7.2109375" defaultRowHeight="13.5"/>
  <cols>
    <col min="1" max="1" width="7.2109375" style="10"/>
    <col min="2" max="2" width="46.78515625" style="10" customWidth="1"/>
    <col min="3" max="3" width="65" style="10" customWidth="1"/>
    <col min="4" max="4" width="15.28515625" style="10" customWidth="1"/>
    <col min="5" max="5" width="7.2109375" style="10"/>
    <col min="6" max="6" width="12.35546875" style="10" customWidth="1"/>
    <col min="7" max="7" width="33.7109375" style="10" customWidth="1"/>
    <col min="8" max="8" width="39.35546875" style="10" customWidth="1"/>
    <col min="9" max="9" width="31.640625" style="10" customWidth="1"/>
    <col min="10" max="10" width="19.35546875" style="10" customWidth="1"/>
    <col min="11" max="11" width="8.35546875" style="10" bestFit="1" customWidth="1"/>
    <col min="12" max="12" width="63.78515625" style="10" customWidth="1"/>
    <col min="13" max="16384" width="7.2109375" style="10"/>
  </cols>
  <sheetData>
    <row r="1" spans="1:1117" s="8" customFormat="1" ht="40.5">
      <c r="A1" s="6" t="s">
        <v>6</v>
      </c>
      <c r="B1" s="6" t="s">
        <v>2147</v>
      </c>
      <c r="C1" s="6" t="s">
        <v>1118</v>
      </c>
      <c r="D1" s="6" t="s">
        <v>2148</v>
      </c>
      <c r="E1" s="6" t="s">
        <v>2149</v>
      </c>
      <c r="F1" s="6" t="s">
        <v>1119</v>
      </c>
      <c r="G1" s="6" t="s">
        <v>2150</v>
      </c>
      <c r="H1" s="6" t="s">
        <v>1134</v>
      </c>
      <c r="I1" s="6" t="s">
        <v>2151</v>
      </c>
      <c r="J1" s="6" t="s">
        <v>2152</v>
      </c>
      <c r="K1" s="6" t="s">
        <v>2153</v>
      </c>
      <c r="L1" s="6" t="s">
        <v>2154</v>
      </c>
      <c r="M1" s="7"/>
      <c r="N1" s="7"/>
      <c r="R1" s="7"/>
    </row>
    <row r="2" spans="1:1117" s="1181" customFormat="1" ht="77.5">
      <c r="A2" s="1175" t="s">
        <v>2155</v>
      </c>
      <c r="B2" s="1175" t="s">
        <v>2156</v>
      </c>
      <c r="C2" s="977" t="s">
        <v>2157</v>
      </c>
      <c r="D2" s="1175" t="s">
        <v>2158</v>
      </c>
      <c r="E2" s="1175" t="s">
        <v>2159</v>
      </c>
      <c r="F2" s="1175" t="s">
        <v>2160</v>
      </c>
      <c r="G2" s="1176" t="s">
        <v>2161</v>
      </c>
      <c r="H2" s="1177" t="s">
        <v>2162</v>
      </c>
      <c r="I2" s="1178" t="s">
        <v>2163</v>
      </c>
      <c r="J2" s="1179" t="s">
        <v>1944</v>
      </c>
      <c r="K2" s="1180">
        <v>44575</v>
      </c>
      <c r="L2" s="1175" t="s">
        <v>2164</v>
      </c>
    </row>
    <row r="3" spans="1:1117" s="1184" customFormat="1" ht="46.5">
      <c r="A3" s="1175" t="s">
        <v>2165</v>
      </c>
      <c r="B3" s="1175" t="s">
        <v>2166</v>
      </c>
      <c r="C3" s="1150" t="s">
        <v>2167</v>
      </c>
      <c r="D3" s="1182" t="s">
        <v>2158</v>
      </c>
      <c r="E3" s="1182" t="s">
        <v>2168</v>
      </c>
      <c r="F3" s="1182" t="s">
        <v>2160</v>
      </c>
      <c r="G3" s="1183" t="s">
        <v>2169</v>
      </c>
      <c r="H3" s="1177" t="s">
        <v>2162</v>
      </c>
      <c r="I3" s="1178" t="s">
        <v>2170</v>
      </c>
      <c r="J3" s="1179" t="s">
        <v>1944</v>
      </c>
      <c r="K3" s="1180">
        <v>44575</v>
      </c>
      <c r="L3" s="1182" t="s">
        <v>2171</v>
      </c>
    </row>
    <row r="4" spans="1:1117" s="1184" customFormat="1" ht="46.5">
      <c r="A4" s="1175" t="s">
        <v>2172</v>
      </c>
      <c r="B4" s="1175" t="s">
        <v>2173</v>
      </c>
      <c r="C4" s="1150" t="s">
        <v>2174</v>
      </c>
      <c r="D4" s="1182" t="s">
        <v>2158</v>
      </c>
      <c r="E4" s="1182" t="s">
        <v>2175</v>
      </c>
      <c r="F4" s="1182" t="s">
        <v>2160</v>
      </c>
      <c r="G4" s="1183" t="s">
        <v>2169</v>
      </c>
      <c r="H4" s="1177" t="s">
        <v>2162</v>
      </c>
      <c r="I4" s="1178" t="s">
        <v>2176</v>
      </c>
      <c r="J4" s="1179" t="s">
        <v>1944</v>
      </c>
      <c r="K4" s="1180">
        <v>44575</v>
      </c>
      <c r="L4" s="1182" t="s">
        <v>2171</v>
      </c>
    </row>
    <row r="5" spans="1:1117" s="1184" customFormat="1" ht="46.5">
      <c r="A5" s="1175" t="s">
        <v>2177</v>
      </c>
      <c r="B5" s="1175" t="s">
        <v>2178</v>
      </c>
      <c r="C5" s="1150" t="s">
        <v>2179</v>
      </c>
      <c r="D5" s="1182" t="s">
        <v>2158</v>
      </c>
      <c r="E5" s="1182" t="s">
        <v>2180</v>
      </c>
      <c r="F5" s="1182" t="s">
        <v>2160</v>
      </c>
      <c r="G5" s="1183" t="s">
        <v>2169</v>
      </c>
      <c r="H5" s="1177" t="s">
        <v>2162</v>
      </c>
      <c r="I5" s="1178" t="s">
        <v>2181</v>
      </c>
      <c r="J5" s="1179" t="s">
        <v>1944</v>
      </c>
      <c r="K5" s="1180">
        <v>44575</v>
      </c>
      <c r="L5" s="1182" t="s">
        <v>2171</v>
      </c>
    </row>
    <row r="6" spans="1:1117" s="1184" customFormat="1" ht="46.5">
      <c r="A6" s="1175" t="s">
        <v>2182</v>
      </c>
      <c r="B6" s="1175" t="s">
        <v>2183</v>
      </c>
      <c r="C6" s="1150" t="s">
        <v>2184</v>
      </c>
      <c r="D6" s="1182" t="s">
        <v>2158</v>
      </c>
      <c r="E6" s="1182" t="s">
        <v>2185</v>
      </c>
      <c r="F6" s="1182" t="s">
        <v>2160</v>
      </c>
      <c r="G6" s="1183" t="s">
        <v>2169</v>
      </c>
      <c r="H6" s="1177" t="s">
        <v>2162</v>
      </c>
      <c r="I6" s="1178" t="s">
        <v>2186</v>
      </c>
      <c r="J6" s="1179" t="s">
        <v>1944</v>
      </c>
      <c r="K6" s="1180">
        <v>44575</v>
      </c>
      <c r="L6" s="1182" t="s">
        <v>2171</v>
      </c>
    </row>
    <row r="7" spans="1:1117" s="1185" customFormat="1" ht="77.5">
      <c r="A7" s="1175" t="s">
        <v>2187</v>
      </c>
      <c r="B7" s="1175" t="s">
        <v>2188</v>
      </c>
      <c r="C7" s="1150" t="s">
        <v>2189</v>
      </c>
      <c r="D7" s="1182" t="s">
        <v>2158</v>
      </c>
      <c r="E7" s="1183" t="s">
        <v>2190</v>
      </c>
      <c r="F7" s="1182" t="s">
        <v>2160</v>
      </c>
      <c r="G7" s="1183" t="s">
        <v>2169</v>
      </c>
      <c r="H7" s="1177" t="s">
        <v>2162</v>
      </c>
      <c r="I7" s="1178" t="s">
        <v>2191</v>
      </c>
      <c r="J7" s="1179" t="s">
        <v>1944</v>
      </c>
      <c r="K7" s="1180">
        <v>44575</v>
      </c>
      <c r="L7" s="1182" t="s">
        <v>2171</v>
      </c>
    </row>
    <row r="8" spans="1:1117" s="1185" customFormat="1" ht="77.5">
      <c r="A8" s="1175" t="s">
        <v>2192</v>
      </c>
      <c r="B8" s="1175" t="s">
        <v>2193</v>
      </c>
      <c r="C8" s="1150" t="s">
        <v>2194</v>
      </c>
      <c r="D8" s="1182" t="s">
        <v>2158</v>
      </c>
      <c r="E8" s="1183" t="s">
        <v>2195</v>
      </c>
      <c r="F8" s="1182" t="s">
        <v>2160</v>
      </c>
      <c r="G8" s="1183" t="s">
        <v>2169</v>
      </c>
      <c r="H8" s="1177" t="s">
        <v>2162</v>
      </c>
      <c r="I8" s="1178" t="s">
        <v>2196</v>
      </c>
      <c r="J8" s="1179" t="s">
        <v>1944</v>
      </c>
      <c r="K8" s="1180">
        <v>44575</v>
      </c>
      <c r="L8" s="1182" t="s">
        <v>2171</v>
      </c>
    </row>
    <row r="9" spans="1:1117" s="1185" customFormat="1" ht="77.5">
      <c r="A9" s="1175" t="s">
        <v>2192</v>
      </c>
      <c r="B9" s="1175" t="s">
        <v>2197</v>
      </c>
      <c r="C9" s="1150" t="s">
        <v>2198</v>
      </c>
      <c r="D9" s="1182" t="s">
        <v>2158</v>
      </c>
      <c r="E9" s="1183" t="s">
        <v>2199</v>
      </c>
      <c r="F9" s="1182" t="s">
        <v>2160</v>
      </c>
      <c r="G9" s="1183" t="s">
        <v>2169</v>
      </c>
      <c r="H9" s="1177" t="s">
        <v>2162</v>
      </c>
      <c r="I9" s="1178" t="s">
        <v>2200</v>
      </c>
      <c r="J9" s="1179" t="s">
        <v>1944</v>
      </c>
      <c r="K9" s="1180">
        <v>44575</v>
      </c>
      <c r="L9" s="1182" t="s">
        <v>2171</v>
      </c>
    </row>
    <row r="10" spans="1:1117" s="1185" customFormat="1" ht="31">
      <c r="A10" s="1175" t="s">
        <v>2201</v>
      </c>
      <c r="B10" s="1175" t="s">
        <v>2202</v>
      </c>
      <c r="C10" s="1150" t="s">
        <v>2203</v>
      </c>
      <c r="D10" s="1182" t="s">
        <v>2158</v>
      </c>
      <c r="E10" s="1182" t="s">
        <v>37</v>
      </c>
      <c r="F10" s="1182" t="s">
        <v>37</v>
      </c>
      <c r="G10" s="1183" t="s">
        <v>2169</v>
      </c>
      <c r="H10" s="1177" t="s">
        <v>2162</v>
      </c>
      <c r="I10" s="1177" t="s">
        <v>2162</v>
      </c>
      <c r="J10" s="1186" t="s">
        <v>37</v>
      </c>
      <c r="K10" s="1180">
        <v>44575</v>
      </c>
      <c r="L10" s="1182" t="s">
        <v>2204</v>
      </c>
    </row>
    <row r="11" spans="1:1117" s="1185" customFormat="1" ht="15.5">
      <c r="A11" s="1175" t="s">
        <v>2205</v>
      </c>
      <c r="B11" s="1175" t="s">
        <v>2206</v>
      </c>
      <c r="C11" s="1150" t="s">
        <v>2207</v>
      </c>
      <c r="D11" s="1182" t="s">
        <v>2158</v>
      </c>
      <c r="E11" s="1182" t="s">
        <v>37</v>
      </c>
      <c r="F11" s="1182" t="s">
        <v>37</v>
      </c>
      <c r="G11" s="1183" t="s">
        <v>2169</v>
      </c>
      <c r="H11" s="1177" t="s">
        <v>2162</v>
      </c>
      <c r="I11" s="1177" t="s">
        <v>2162</v>
      </c>
      <c r="J11" s="1186" t="s">
        <v>37</v>
      </c>
      <c r="K11" s="1180">
        <v>44575</v>
      </c>
      <c r="L11" s="1182" t="s">
        <v>2204</v>
      </c>
    </row>
    <row r="12" spans="1:1117" s="1184" customFormat="1" ht="77.5">
      <c r="A12" s="1175" t="s">
        <v>2052</v>
      </c>
      <c r="B12" s="1175" t="s">
        <v>2053</v>
      </c>
      <c r="C12" s="1187" t="s">
        <v>2208</v>
      </c>
      <c r="D12" s="1182" t="s">
        <v>2158</v>
      </c>
      <c r="E12" s="1182" t="s">
        <v>2209</v>
      </c>
      <c r="F12" s="1182" t="s">
        <v>2160</v>
      </c>
      <c r="G12" s="1183" t="s">
        <v>2161</v>
      </c>
      <c r="H12" s="1188" t="s">
        <v>2210</v>
      </c>
      <c r="I12" s="1178" t="s">
        <v>2211</v>
      </c>
      <c r="J12" s="1179" t="s">
        <v>1944</v>
      </c>
      <c r="K12" s="1189" t="s">
        <v>17</v>
      </c>
      <c r="L12" s="1183"/>
    </row>
    <row r="13" spans="1:1117" s="960" customFormat="1" ht="31">
      <c r="A13" s="1175" t="s">
        <v>2212</v>
      </c>
      <c r="B13" s="1175" t="s">
        <v>2213</v>
      </c>
      <c r="C13" s="1187" t="s">
        <v>2214</v>
      </c>
      <c r="D13" s="1182" t="s">
        <v>2158</v>
      </c>
      <c r="E13" s="1182" t="s">
        <v>2215</v>
      </c>
      <c r="F13" s="1182" t="s">
        <v>2216</v>
      </c>
      <c r="G13" s="1182" t="s">
        <v>2161</v>
      </c>
      <c r="H13" s="1188" t="s">
        <v>2210</v>
      </c>
      <c r="I13" s="1177" t="s">
        <v>579</v>
      </c>
      <c r="J13" s="1179" t="s">
        <v>1944</v>
      </c>
      <c r="K13" s="1189" t="s">
        <v>17</v>
      </c>
      <c r="L13" s="1183"/>
      <c r="M13" s="1184"/>
      <c r="N13" s="1184"/>
      <c r="O13" s="1184"/>
      <c r="P13" s="1184"/>
      <c r="Q13" s="1184"/>
      <c r="R13" s="1184"/>
      <c r="S13" s="1184"/>
      <c r="T13" s="1184"/>
      <c r="U13" s="1184"/>
      <c r="V13" s="1184"/>
      <c r="W13" s="1184"/>
      <c r="X13" s="1184"/>
      <c r="Y13" s="1184"/>
      <c r="Z13" s="1184"/>
      <c r="AA13" s="1184"/>
      <c r="AB13" s="1184"/>
      <c r="AC13" s="1184"/>
      <c r="AD13" s="1184"/>
      <c r="AE13" s="1184"/>
      <c r="AF13" s="1184"/>
      <c r="AG13" s="1184"/>
      <c r="AH13" s="1184"/>
      <c r="AI13" s="1184"/>
      <c r="AJ13" s="1184"/>
      <c r="AK13" s="1184"/>
      <c r="AL13" s="1184"/>
      <c r="AM13" s="1184"/>
      <c r="AN13" s="1184"/>
      <c r="AO13" s="1184"/>
      <c r="AP13" s="1184"/>
      <c r="AQ13" s="1184"/>
      <c r="AR13" s="1184"/>
      <c r="AS13" s="1184"/>
      <c r="AT13" s="1184"/>
      <c r="AU13" s="1184"/>
      <c r="AV13" s="1184"/>
      <c r="AW13" s="1184"/>
      <c r="AX13" s="1184"/>
      <c r="AY13" s="1184"/>
      <c r="AZ13" s="1184"/>
      <c r="BA13" s="1184"/>
      <c r="BB13" s="1184"/>
      <c r="BC13" s="1184"/>
      <c r="BD13" s="1184"/>
      <c r="BE13" s="1184"/>
      <c r="BF13" s="1184"/>
      <c r="BG13" s="1184"/>
      <c r="BH13" s="1184"/>
      <c r="BI13" s="1184"/>
      <c r="BJ13" s="1184"/>
      <c r="BK13" s="1184"/>
      <c r="BL13" s="1184"/>
      <c r="BM13" s="1184"/>
      <c r="BN13" s="1184"/>
      <c r="BO13" s="1184"/>
      <c r="BP13" s="1184"/>
      <c r="BQ13" s="1184"/>
      <c r="BR13" s="1184"/>
      <c r="BS13" s="1184"/>
      <c r="BT13" s="1184"/>
      <c r="BU13" s="1184"/>
      <c r="BV13" s="1184"/>
      <c r="BW13" s="1184"/>
      <c r="BX13" s="1184"/>
      <c r="BY13" s="1184"/>
      <c r="BZ13" s="1184"/>
      <c r="CA13" s="1184"/>
      <c r="CB13" s="1184"/>
      <c r="CC13" s="1184"/>
      <c r="CD13" s="1184"/>
      <c r="CE13" s="1184"/>
      <c r="CF13" s="1184"/>
      <c r="CG13" s="1184"/>
      <c r="CH13" s="1184"/>
      <c r="CI13" s="1184"/>
      <c r="CJ13" s="1184"/>
      <c r="CK13" s="1184"/>
      <c r="CL13" s="1184"/>
      <c r="CM13" s="1184"/>
      <c r="CN13" s="1184"/>
      <c r="CO13" s="1184"/>
      <c r="CP13" s="1184"/>
      <c r="CQ13" s="1184"/>
      <c r="CR13" s="1184"/>
      <c r="CS13" s="1184"/>
      <c r="CT13" s="1184"/>
      <c r="CU13" s="1184"/>
      <c r="CV13" s="1184"/>
      <c r="CW13" s="1184"/>
      <c r="CX13" s="1184"/>
      <c r="CY13" s="1184"/>
      <c r="CZ13" s="1184"/>
      <c r="DA13" s="1184"/>
      <c r="DB13" s="1184"/>
      <c r="DC13" s="1184"/>
      <c r="DD13" s="1184"/>
      <c r="DE13" s="1184"/>
      <c r="DF13" s="1184"/>
      <c r="DG13" s="1184"/>
      <c r="DH13" s="1184"/>
      <c r="DI13" s="1184"/>
      <c r="DJ13" s="1184"/>
      <c r="DK13" s="1184"/>
      <c r="DL13" s="1184"/>
      <c r="DM13" s="1184"/>
      <c r="DN13" s="1184"/>
      <c r="DO13" s="1184"/>
      <c r="DP13" s="1184"/>
      <c r="DQ13" s="1184"/>
      <c r="DR13" s="1184"/>
      <c r="DS13" s="1184"/>
      <c r="DT13" s="1184"/>
      <c r="DU13" s="1184"/>
      <c r="DV13" s="1184"/>
      <c r="DW13" s="1184"/>
      <c r="DX13" s="1184"/>
      <c r="DY13" s="1184"/>
      <c r="DZ13" s="1184"/>
      <c r="EA13" s="1184"/>
      <c r="EB13" s="1184"/>
      <c r="EC13" s="1184"/>
      <c r="ED13" s="1184"/>
      <c r="EE13" s="1184"/>
      <c r="EF13" s="1184"/>
      <c r="EG13" s="1184"/>
      <c r="EH13" s="1184"/>
      <c r="EI13" s="1184"/>
      <c r="EJ13" s="1184"/>
      <c r="EK13" s="1184"/>
      <c r="EL13" s="1184"/>
      <c r="EM13" s="1184"/>
      <c r="EN13" s="1184"/>
      <c r="EO13" s="1184"/>
      <c r="EP13" s="1184"/>
      <c r="EQ13" s="1184"/>
      <c r="ER13" s="1184"/>
      <c r="ES13" s="1184"/>
      <c r="ET13" s="1184"/>
      <c r="EU13" s="1184"/>
      <c r="EV13" s="1184"/>
      <c r="EW13" s="1184"/>
      <c r="EX13" s="1184"/>
      <c r="EY13" s="1184"/>
      <c r="EZ13" s="1184"/>
      <c r="FA13" s="1184"/>
      <c r="FB13" s="1184"/>
      <c r="FC13" s="1184"/>
      <c r="FD13" s="1184"/>
      <c r="FE13" s="1184"/>
      <c r="FF13" s="1184"/>
      <c r="FG13" s="1184"/>
      <c r="FH13" s="1184"/>
      <c r="FI13" s="1184"/>
      <c r="FJ13" s="1184"/>
      <c r="FK13" s="1184"/>
      <c r="FL13" s="1184"/>
      <c r="FM13" s="1184"/>
      <c r="FN13" s="1184"/>
      <c r="FO13" s="1184"/>
      <c r="FP13" s="1184"/>
      <c r="FQ13" s="1184"/>
      <c r="FR13" s="1184"/>
      <c r="FS13" s="1184"/>
      <c r="FT13" s="1184"/>
      <c r="FU13" s="1184"/>
      <c r="FV13" s="1184"/>
      <c r="FW13" s="1184"/>
      <c r="FX13" s="1184"/>
      <c r="FY13" s="1184"/>
      <c r="FZ13" s="1184"/>
      <c r="GA13" s="1184"/>
      <c r="GB13" s="1184"/>
      <c r="GC13" s="1184"/>
      <c r="GD13" s="1184"/>
      <c r="GE13" s="1184"/>
      <c r="GF13" s="1184"/>
      <c r="GG13" s="1184"/>
      <c r="GH13" s="1184"/>
      <c r="GI13" s="1184"/>
      <c r="GJ13" s="1184"/>
      <c r="GK13" s="1184"/>
      <c r="GL13" s="1184"/>
      <c r="GM13" s="1184"/>
      <c r="GN13" s="1184"/>
      <c r="GO13" s="1184"/>
      <c r="GP13" s="1184"/>
      <c r="GQ13" s="1184"/>
      <c r="GR13" s="1184"/>
      <c r="GS13" s="1184"/>
      <c r="GT13" s="1184"/>
      <c r="GU13" s="1184"/>
      <c r="GV13" s="1184"/>
      <c r="GW13" s="1184"/>
      <c r="GX13" s="1184"/>
      <c r="GY13" s="1184"/>
      <c r="GZ13" s="1184"/>
      <c r="HA13" s="1184"/>
      <c r="HB13" s="1184"/>
      <c r="HC13" s="1184"/>
      <c r="HD13" s="1184"/>
      <c r="HE13" s="1184"/>
      <c r="HF13" s="1184"/>
      <c r="HG13" s="1184"/>
      <c r="HH13" s="1184"/>
      <c r="HI13" s="1184"/>
      <c r="HJ13" s="1184"/>
      <c r="HK13" s="1184"/>
      <c r="HL13" s="1184"/>
      <c r="HM13" s="1184"/>
      <c r="HN13" s="1184"/>
      <c r="HO13" s="1184"/>
      <c r="HP13" s="1184"/>
      <c r="HQ13" s="1184"/>
      <c r="HR13" s="1184"/>
      <c r="HS13" s="1184"/>
      <c r="HT13" s="1184"/>
      <c r="HU13" s="1184"/>
      <c r="HV13" s="1184"/>
      <c r="HW13" s="1184"/>
      <c r="HX13" s="1184"/>
      <c r="HY13" s="1184"/>
      <c r="HZ13" s="1184"/>
      <c r="IA13" s="1184"/>
      <c r="IB13" s="1184"/>
      <c r="IC13" s="1184"/>
      <c r="ID13" s="1184"/>
      <c r="IE13" s="1184"/>
      <c r="IF13" s="1184"/>
      <c r="IG13" s="1184"/>
      <c r="IH13" s="1184"/>
      <c r="II13" s="1184"/>
      <c r="IJ13" s="1184"/>
      <c r="IK13" s="1184"/>
      <c r="IL13" s="1184"/>
      <c r="IM13" s="1184"/>
      <c r="IN13" s="1184"/>
      <c r="IO13" s="1184"/>
      <c r="IP13" s="1184"/>
      <c r="IQ13" s="1184"/>
      <c r="IR13" s="1184"/>
      <c r="IS13" s="1184"/>
      <c r="IT13" s="1184"/>
      <c r="IU13" s="1184"/>
      <c r="IV13" s="1184"/>
      <c r="IW13" s="1184"/>
      <c r="IX13" s="1184"/>
      <c r="IY13" s="1184"/>
      <c r="IZ13" s="1184"/>
      <c r="JA13" s="1184"/>
      <c r="JB13" s="1184"/>
      <c r="JC13" s="1184"/>
      <c r="JD13" s="1184"/>
      <c r="JE13" s="1184"/>
      <c r="JF13" s="1184"/>
      <c r="JG13" s="1184"/>
      <c r="JH13" s="1184"/>
      <c r="JI13" s="1184"/>
      <c r="JJ13" s="1184"/>
      <c r="JK13" s="1184"/>
      <c r="JL13" s="1184"/>
      <c r="JM13" s="1184"/>
      <c r="JN13" s="1184"/>
      <c r="JO13" s="1184"/>
      <c r="JP13" s="1184"/>
      <c r="JQ13" s="1184"/>
      <c r="JR13" s="1184"/>
      <c r="JS13" s="1184"/>
      <c r="JT13" s="1184"/>
      <c r="JU13" s="1184"/>
      <c r="JV13" s="1184"/>
      <c r="JW13" s="1184"/>
      <c r="JX13" s="1184"/>
      <c r="JY13" s="1184"/>
      <c r="JZ13" s="1184"/>
      <c r="KA13" s="1184"/>
      <c r="KB13" s="1184"/>
      <c r="KC13" s="1184"/>
      <c r="KD13" s="1184"/>
      <c r="KE13" s="1184"/>
      <c r="KF13" s="1184"/>
      <c r="KG13" s="1184"/>
      <c r="KH13" s="1184"/>
      <c r="KI13" s="1184"/>
      <c r="KJ13" s="1184"/>
      <c r="KK13" s="1184"/>
      <c r="KL13" s="1184"/>
      <c r="KM13" s="1184"/>
      <c r="KN13" s="1184"/>
      <c r="KO13" s="1184"/>
      <c r="KP13" s="1184"/>
      <c r="KQ13" s="1184"/>
      <c r="KR13" s="1184"/>
      <c r="KS13" s="1184"/>
      <c r="KT13" s="1184"/>
      <c r="KU13" s="1184"/>
      <c r="KV13" s="1184"/>
      <c r="KW13" s="1184"/>
      <c r="KX13" s="1184"/>
      <c r="KY13" s="1184"/>
      <c r="KZ13" s="1184"/>
      <c r="LA13" s="1184"/>
      <c r="LB13" s="1184"/>
      <c r="LC13" s="1184"/>
      <c r="LD13" s="1184"/>
      <c r="LE13" s="1184"/>
      <c r="LF13" s="1184"/>
      <c r="LG13" s="1184"/>
      <c r="LH13" s="1184"/>
      <c r="LI13" s="1184"/>
      <c r="LJ13" s="1184"/>
      <c r="LK13" s="1184"/>
      <c r="LL13" s="1184"/>
      <c r="LM13" s="1184"/>
      <c r="LN13" s="1184"/>
      <c r="LO13" s="1184"/>
      <c r="LP13" s="1184"/>
      <c r="LQ13" s="1184"/>
      <c r="LR13" s="1184"/>
      <c r="LS13" s="1184"/>
      <c r="LT13" s="1184"/>
      <c r="LU13" s="1184"/>
      <c r="LV13" s="1184"/>
      <c r="LW13" s="1184"/>
      <c r="LX13" s="1184"/>
      <c r="LY13" s="1184"/>
      <c r="LZ13" s="1184"/>
      <c r="MA13" s="1184"/>
      <c r="MB13" s="1184"/>
      <c r="MC13" s="1184"/>
      <c r="MD13" s="1184"/>
      <c r="ME13" s="1184"/>
      <c r="MF13" s="1184"/>
      <c r="MG13" s="1184"/>
      <c r="MH13" s="1184"/>
      <c r="MI13" s="1184"/>
      <c r="MJ13" s="1184"/>
      <c r="MK13" s="1184"/>
      <c r="ML13" s="1184"/>
      <c r="MM13" s="1184"/>
      <c r="MN13" s="1184"/>
      <c r="MO13" s="1184"/>
      <c r="MP13" s="1184"/>
      <c r="MQ13" s="1184"/>
      <c r="MR13" s="1184"/>
      <c r="MS13" s="1184"/>
      <c r="MT13" s="1184"/>
      <c r="MU13" s="1184"/>
      <c r="MV13" s="1184"/>
      <c r="MW13" s="1184"/>
      <c r="MX13" s="1184"/>
      <c r="MY13" s="1184"/>
      <c r="MZ13" s="1184"/>
      <c r="NA13" s="1184"/>
      <c r="NB13" s="1184"/>
      <c r="NC13" s="1184"/>
      <c r="ND13" s="1184"/>
      <c r="NE13" s="1184"/>
      <c r="NF13" s="1184"/>
      <c r="NG13" s="1184"/>
      <c r="NH13" s="1184"/>
      <c r="NI13" s="1184"/>
      <c r="NJ13" s="1184"/>
      <c r="NK13" s="1184"/>
      <c r="NL13" s="1184"/>
      <c r="NM13" s="1184"/>
      <c r="NN13" s="1184"/>
      <c r="NO13" s="1184"/>
      <c r="NP13" s="1184"/>
      <c r="NQ13" s="1184"/>
      <c r="NR13" s="1184"/>
      <c r="NS13" s="1184"/>
      <c r="NT13" s="1184"/>
      <c r="NU13" s="1184"/>
      <c r="NV13" s="1184"/>
      <c r="NW13" s="1184"/>
      <c r="NX13" s="1184"/>
      <c r="NY13" s="1184"/>
      <c r="NZ13" s="1184"/>
      <c r="OA13" s="1184"/>
      <c r="OB13" s="1184"/>
      <c r="OC13" s="1184"/>
      <c r="OD13" s="1184"/>
      <c r="OE13" s="1184"/>
      <c r="OF13" s="1184"/>
      <c r="OG13" s="1184"/>
      <c r="OH13" s="1184"/>
      <c r="OI13" s="1184"/>
      <c r="OJ13" s="1184"/>
      <c r="OK13" s="1184"/>
      <c r="OL13" s="1184"/>
      <c r="OM13" s="1184"/>
      <c r="ON13" s="1184"/>
      <c r="OO13" s="1184"/>
      <c r="OP13" s="1184"/>
      <c r="OQ13" s="1184"/>
      <c r="OR13" s="1184"/>
      <c r="OS13" s="1184"/>
      <c r="OT13" s="1184"/>
      <c r="OU13" s="1184"/>
      <c r="OV13" s="1184"/>
      <c r="OW13" s="1184"/>
      <c r="OX13" s="1184"/>
      <c r="OY13" s="1184"/>
      <c r="OZ13" s="1184"/>
      <c r="PA13" s="1184"/>
      <c r="PB13" s="1184"/>
      <c r="PC13" s="1184"/>
      <c r="PD13" s="1184"/>
      <c r="PE13" s="1184"/>
      <c r="PF13" s="1184"/>
      <c r="PG13" s="1184"/>
      <c r="PH13" s="1184"/>
      <c r="PI13" s="1184"/>
      <c r="PJ13" s="1184"/>
      <c r="PK13" s="1184"/>
      <c r="PL13" s="1184"/>
      <c r="PM13" s="1184"/>
      <c r="PN13" s="1184"/>
      <c r="PO13" s="1184"/>
      <c r="PP13" s="1184"/>
      <c r="PQ13" s="1184"/>
      <c r="PR13" s="1184"/>
      <c r="PS13" s="1184"/>
      <c r="PT13" s="1184"/>
      <c r="PU13" s="1184"/>
      <c r="PV13" s="1184"/>
      <c r="PW13" s="1184"/>
      <c r="PX13" s="1184"/>
      <c r="PY13" s="1184"/>
      <c r="PZ13" s="1184"/>
      <c r="QA13" s="1184"/>
      <c r="QB13" s="1184"/>
      <c r="QC13" s="1184"/>
      <c r="QD13" s="1184"/>
      <c r="QE13" s="1184"/>
      <c r="QF13" s="1184"/>
      <c r="QG13" s="1184"/>
      <c r="QH13" s="1184"/>
      <c r="QI13" s="1184"/>
      <c r="QJ13" s="1184"/>
      <c r="QK13" s="1184"/>
      <c r="QL13" s="1184"/>
      <c r="QM13" s="1184"/>
      <c r="QN13" s="1184"/>
      <c r="QO13" s="1184"/>
      <c r="QP13" s="1184"/>
      <c r="QQ13" s="1184"/>
      <c r="QR13" s="1184"/>
      <c r="QS13" s="1184"/>
      <c r="QT13" s="1184"/>
      <c r="QU13" s="1184"/>
      <c r="QV13" s="1184"/>
      <c r="QW13" s="1184"/>
      <c r="QX13" s="1184"/>
      <c r="QY13" s="1184"/>
      <c r="QZ13" s="1184"/>
      <c r="RA13" s="1184"/>
      <c r="RB13" s="1184"/>
      <c r="RC13" s="1184"/>
      <c r="RD13" s="1184"/>
      <c r="RE13" s="1184"/>
      <c r="RF13" s="1184"/>
      <c r="RG13" s="1184"/>
      <c r="RH13" s="1184"/>
      <c r="RI13" s="1184"/>
      <c r="RJ13" s="1184"/>
      <c r="RK13" s="1184"/>
      <c r="RL13" s="1184"/>
      <c r="RM13" s="1184"/>
      <c r="RN13" s="1184"/>
      <c r="RO13" s="1184"/>
      <c r="RP13" s="1184"/>
      <c r="RQ13" s="1184"/>
      <c r="RR13" s="1184"/>
      <c r="RS13" s="1184"/>
      <c r="RT13" s="1184"/>
      <c r="RU13" s="1184"/>
      <c r="RV13" s="1184"/>
      <c r="RW13" s="1184"/>
      <c r="RX13" s="1184"/>
      <c r="RY13" s="1184"/>
      <c r="RZ13" s="1184"/>
      <c r="SA13" s="1184"/>
      <c r="SB13" s="1184"/>
      <c r="SC13" s="1184"/>
      <c r="SD13" s="1184"/>
      <c r="SE13" s="1184"/>
      <c r="SF13" s="1184"/>
      <c r="SG13" s="1184"/>
      <c r="SH13" s="1184"/>
      <c r="SI13" s="1184"/>
      <c r="SJ13" s="1184"/>
      <c r="SK13" s="1184"/>
      <c r="SL13" s="1184"/>
      <c r="SM13" s="1184"/>
      <c r="SN13" s="1184"/>
      <c r="SO13" s="1184"/>
      <c r="SP13" s="1184"/>
      <c r="SQ13" s="1184"/>
      <c r="SR13" s="1184"/>
      <c r="SS13" s="1184"/>
      <c r="ST13" s="1184"/>
      <c r="SU13" s="1184"/>
      <c r="SV13" s="1184"/>
      <c r="SW13" s="1184"/>
      <c r="SX13" s="1184"/>
      <c r="SY13" s="1184"/>
      <c r="SZ13" s="1184"/>
      <c r="TA13" s="1184"/>
      <c r="TB13" s="1184"/>
      <c r="TC13" s="1184"/>
      <c r="TD13" s="1184"/>
      <c r="TE13" s="1184"/>
      <c r="TF13" s="1184"/>
      <c r="TG13" s="1184"/>
      <c r="TH13" s="1184"/>
      <c r="TI13" s="1184"/>
      <c r="TJ13" s="1184"/>
      <c r="TK13" s="1184"/>
      <c r="TL13" s="1184"/>
      <c r="TM13" s="1184"/>
      <c r="TN13" s="1184"/>
      <c r="TO13" s="1184"/>
      <c r="TP13" s="1184"/>
      <c r="TQ13" s="1184"/>
      <c r="TR13" s="1184"/>
      <c r="TS13" s="1184"/>
      <c r="TT13" s="1184"/>
      <c r="TU13" s="1184"/>
      <c r="TV13" s="1184"/>
      <c r="TW13" s="1184"/>
      <c r="TX13" s="1184"/>
      <c r="TY13" s="1184"/>
      <c r="TZ13" s="1184"/>
      <c r="UA13" s="1184"/>
      <c r="UB13" s="1184"/>
      <c r="UC13" s="1184"/>
      <c r="UD13" s="1184"/>
      <c r="UE13" s="1184"/>
      <c r="UF13" s="1184"/>
      <c r="UG13" s="1184"/>
      <c r="UH13" s="1184"/>
      <c r="UI13" s="1184"/>
      <c r="UJ13" s="1184"/>
      <c r="UK13" s="1184"/>
      <c r="UL13" s="1184"/>
      <c r="UM13" s="1184"/>
      <c r="UN13" s="1184"/>
      <c r="UO13" s="1184"/>
      <c r="UP13" s="1184"/>
      <c r="UQ13" s="1184"/>
      <c r="UR13" s="1184"/>
      <c r="US13" s="1184"/>
      <c r="UT13" s="1184"/>
      <c r="UU13" s="1184"/>
      <c r="UV13" s="1184"/>
      <c r="UW13" s="1184"/>
      <c r="UX13" s="1184"/>
      <c r="UY13" s="1184"/>
      <c r="UZ13" s="1184"/>
      <c r="VA13" s="1184"/>
      <c r="VB13" s="1184"/>
      <c r="VC13" s="1184"/>
      <c r="VD13" s="1184"/>
      <c r="VE13" s="1184"/>
      <c r="VF13" s="1184"/>
      <c r="VG13" s="1184"/>
      <c r="VH13" s="1184"/>
      <c r="VI13" s="1184"/>
      <c r="VJ13" s="1184"/>
      <c r="VK13" s="1184"/>
      <c r="VL13" s="1184"/>
      <c r="VM13" s="1184"/>
      <c r="VN13" s="1184"/>
      <c r="VO13" s="1184"/>
      <c r="VP13" s="1184"/>
      <c r="VQ13" s="1184"/>
      <c r="VR13" s="1184"/>
      <c r="VS13" s="1184"/>
      <c r="VT13" s="1184"/>
      <c r="VU13" s="1184"/>
      <c r="VV13" s="1184"/>
      <c r="VW13" s="1184"/>
      <c r="VX13" s="1184"/>
      <c r="VY13" s="1184"/>
      <c r="VZ13" s="1184"/>
      <c r="WA13" s="1184"/>
      <c r="WB13" s="1184"/>
      <c r="WC13" s="1184"/>
      <c r="WD13" s="1184"/>
      <c r="WE13" s="1184"/>
      <c r="WF13" s="1184"/>
      <c r="WG13" s="1184"/>
      <c r="WH13" s="1184"/>
      <c r="WI13" s="1184"/>
      <c r="WJ13" s="1184"/>
      <c r="WK13" s="1184"/>
      <c r="WL13" s="1184"/>
      <c r="WM13" s="1184"/>
      <c r="WN13" s="1184"/>
      <c r="WO13" s="1184"/>
      <c r="WP13" s="1184"/>
      <c r="WQ13" s="1184"/>
      <c r="WR13" s="1184"/>
      <c r="WS13" s="1184"/>
      <c r="WT13" s="1184"/>
      <c r="WU13" s="1184"/>
      <c r="WV13" s="1184"/>
      <c r="WW13" s="1184"/>
      <c r="WX13" s="1184"/>
      <c r="WY13" s="1184"/>
      <c r="WZ13" s="1184"/>
      <c r="XA13" s="1184"/>
      <c r="XB13" s="1184"/>
      <c r="XC13" s="1184"/>
      <c r="XD13" s="1184"/>
      <c r="XE13" s="1184"/>
      <c r="XF13" s="1184"/>
      <c r="XG13" s="1184"/>
      <c r="XH13" s="1184"/>
      <c r="XI13" s="1184"/>
      <c r="XJ13" s="1184"/>
      <c r="XK13" s="1184"/>
      <c r="XL13" s="1184"/>
      <c r="XM13" s="1184"/>
      <c r="XN13" s="1184"/>
      <c r="XO13" s="1184"/>
      <c r="XP13" s="1184"/>
      <c r="XQ13" s="1184"/>
      <c r="XR13" s="1184"/>
      <c r="XS13" s="1184"/>
      <c r="XT13" s="1184"/>
      <c r="XU13" s="1184"/>
      <c r="XV13" s="1184"/>
      <c r="XW13" s="1184"/>
      <c r="XX13" s="1184"/>
      <c r="XY13" s="1184"/>
      <c r="XZ13" s="1184"/>
      <c r="YA13" s="1184"/>
      <c r="YB13" s="1184"/>
      <c r="YC13" s="1184"/>
      <c r="YD13" s="1184"/>
      <c r="YE13" s="1184"/>
      <c r="YF13" s="1184"/>
      <c r="YG13" s="1184"/>
      <c r="YH13" s="1184"/>
      <c r="YI13" s="1184"/>
      <c r="YJ13" s="1184"/>
      <c r="YK13" s="1184"/>
      <c r="YL13" s="1184"/>
      <c r="YM13" s="1184"/>
      <c r="YN13" s="1184"/>
      <c r="YO13" s="1184"/>
      <c r="YP13" s="1184"/>
      <c r="YQ13" s="1184"/>
      <c r="YR13" s="1184"/>
      <c r="YS13" s="1184"/>
      <c r="YT13" s="1184"/>
      <c r="YU13" s="1184"/>
      <c r="YV13" s="1184"/>
      <c r="YW13" s="1184"/>
      <c r="YX13" s="1184"/>
      <c r="YY13" s="1184"/>
      <c r="YZ13" s="1184"/>
      <c r="ZA13" s="1184"/>
      <c r="ZB13" s="1184"/>
      <c r="ZC13" s="1184"/>
      <c r="ZD13" s="1184"/>
      <c r="ZE13" s="1184"/>
      <c r="ZF13" s="1184"/>
      <c r="ZG13" s="1184"/>
      <c r="ZH13" s="1184"/>
      <c r="ZI13" s="1184"/>
      <c r="ZJ13" s="1184"/>
      <c r="ZK13" s="1184"/>
      <c r="ZL13" s="1184"/>
      <c r="ZM13" s="1184"/>
      <c r="ZN13" s="1184"/>
      <c r="ZO13" s="1184"/>
      <c r="ZP13" s="1184"/>
      <c r="ZQ13" s="1184"/>
      <c r="ZR13" s="1184"/>
      <c r="ZS13" s="1184"/>
      <c r="ZT13" s="1184"/>
      <c r="ZU13" s="1184"/>
      <c r="ZV13" s="1184"/>
      <c r="ZW13" s="1184"/>
      <c r="ZX13" s="1184"/>
      <c r="ZY13" s="1184"/>
      <c r="ZZ13" s="1184"/>
      <c r="AAA13" s="1184"/>
      <c r="AAB13" s="1184"/>
      <c r="AAC13" s="1184"/>
      <c r="AAD13" s="1184"/>
      <c r="AAE13" s="1184"/>
      <c r="AAF13" s="1184"/>
      <c r="AAG13" s="1184"/>
      <c r="AAH13" s="1184"/>
      <c r="AAI13" s="1184"/>
      <c r="AAJ13" s="1184"/>
      <c r="AAK13" s="1184"/>
      <c r="AAL13" s="1184"/>
      <c r="AAM13" s="1184"/>
      <c r="AAN13" s="1184"/>
      <c r="AAO13" s="1184"/>
      <c r="AAP13" s="1184"/>
      <c r="AAQ13" s="1184"/>
      <c r="AAR13" s="1184"/>
      <c r="AAS13" s="1184"/>
      <c r="AAT13" s="1184"/>
      <c r="AAU13" s="1184"/>
      <c r="AAV13" s="1184"/>
      <c r="AAW13" s="1184"/>
      <c r="AAX13" s="1184"/>
      <c r="AAY13" s="1184"/>
      <c r="AAZ13" s="1184"/>
      <c r="ABA13" s="1184"/>
      <c r="ABB13" s="1184"/>
      <c r="ABC13" s="1184"/>
      <c r="ABD13" s="1184"/>
      <c r="ABE13" s="1184"/>
      <c r="ABF13" s="1184"/>
      <c r="ABG13" s="1184"/>
      <c r="ABH13" s="1184"/>
      <c r="ABI13" s="1184"/>
      <c r="ABJ13" s="1184"/>
      <c r="ABK13" s="1184"/>
      <c r="ABL13" s="1184"/>
      <c r="ABM13" s="1184"/>
      <c r="ABN13" s="1184"/>
      <c r="ABO13" s="1184"/>
      <c r="ABP13" s="1184"/>
      <c r="ABQ13" s="1184"/>
      <c r="ABR13" s="1184"/>
      <c r="ABS13" s="1184"/>
      <c r="ABT13" s="1184"/>
      <c r="ABU13" s="1184"/>
      <c r="ABV13" s="1184"/>
      <c r="ABW13" s="1184"/>
      <c r="ABX13" s="1184"/>
      <c r="ABY13" s="1184"/>
      <c r="ABZ13" s="1184"/>
      <c r="ACA13" s="1184"/>
      <c r="ACB13" s="1184"/>
      <c r="ACC13" s="1184"/>
      <c r="ACD13" s="1184"/>
      <c r="ACE13" s="1184"/>
      <c r="ACF13" s="1184"/>
      <c r="ACG13" s="1184"/>
      <c r="ACH13" s="1184"/>
      <c r="ACI13" s="1184"/>
      <c r="ACJ13" s="1184"/>
      <c r="ACK13" s="1184"/>
      <c r="ACL13" s="1184"/>
      <c r="ACM13" s="1184"/>
      <c r="ACN13" s="1184"/>
      <c r="ACO13" s="1184"/>
      <c r="ACP13" s="1184"/>
      <c r="ACQ13" s="1184"/>
      <c r="ACR13" s="1184"/>
      <c r="ACS13" s="1184"/>
      <c r="ACT13" s="1184"/>
      <c r="ACU13" s="1184"/>
      <c r="ACV13" s="1184"/>
      <c r="ACW13" s="1184"/>
      <c r="ACX13" s="1184"/>
      <c r="ACY13" s="1184"/>
      <c r="ACZ13" s="1184"/>
      <c r="ADA13" s="1184"/>
      <c r="ADB13" s="1184"/>
      <c r="ADC13" s="1184"/>
      <c r="ADD13" s="1184"/>
      <c r="ADE13" s="1184"/>
      <c r="ADF13" s="1184"/>
      <c r="ADG13" s="1184"/>
      <c r="ADH13" s="1184"/>
      <c r="ADI13" s="1184"/>
      <c r="ADJ13" s="1184"/>
      <c r="ADK13" s="1184"/>
      <c r="ADL13" s="1184"/>
      <c r="ADM13" s="1184"/>
      <c r="ADN13" s="1184"/>
      <c r="ADO13" s="1184"/>
      <c r="ADP13" s="1184"/>
      <c r="ADQ13" s="1184"/>
      <c r="ADR13" s="1184"/>
      <c r="ADS13" s="1184"/>
      <c r="ADT13" s="1184"/>
      <c r="ADU13" s="1184"/>
      <c r="ADV13" s="1184"/>
      <c r="ADW13" s="1184"/>
      <c r="ADX13" s="1184"/>
      <c r="ADY13" s="1184"/>
      <c r="ADZ13" s="1184"/>
      <c r="AEA13" s="1184"/>
      <c r="AEB13" s="1184"/>
      <c r="AEC13" s="1184"/>
      <c r="AED13" s="1184"/>
      <c r="AEE13" s="1184"/>
      <c r="AEF13" s="1184"/>
      <c r="AEG13" s="1184"/>
      <c r="AEH13" s="1184"/>
      <c r="AEI13" s="1184"/>
      <c r="AEJ13" s="1184"/>
      <c r="AEK13" s="1184"/>
      <c r="AEL13" s="1184"/>
      <c r="AEM13" s="1184"/>
      <c r="AEN13" s="1184"/>
      <c r="AEO13" s="1184"/>
      <c r="AEP13" s="1184"/>
      <c r="AEQ13" s="1184"/>
      <c r="AER13" s="1184"/>
      <c r="AES13" s="1184"/>
      <c r="AET13" s="1184"/>
      <c r="AEU13" s="1184"/>
      <c r="AEV13" s="1184"/>
      <c r="AEW13" s="1184"/>
      <c r="AEX13" s="1184"/>
      <c r="AEY13" s="1184"/>
      <c r="AEZ13" s="1184"/>
      <c r="AFA13" s="1184"/>
      <c r="AFB13" s="1184"/>
      <c r="AFC13" s="1184"/>
      <c r="AFD13" s="1184"/>
      <c r="AFE13" s="1184"/>
      <c r="AFF13" s="1184"/>
      <c r="AFG13" s="1184"/>
      <c r="AFH13" s="1184"/>
      <c r="AFI13" s="1184"/>
      <c r="AFJ13" s="1184"/>
      <c r="AFK13" s="1184"/>
      <c r="AFL13" s="1184"/>
      <c r="AFM13" s="1184"/>
      <c r="AFN13" s="1184"/>
      <c r="AFO13" s="1184"/>
      <c r="AFP13" s="1184"/>
      <c r="AFQ13" s="1184"/>
      <c r="AFR13" s="1184"/>
      <c r="AFS13" s="1184"/>
      <c r="AFT13" s="1184"/>
      <c r="AFU13" s="1184"/>
      <c r="AFV13" s="1184"/>
      <c r="AFW13" s="1184"/>
      <c r="AFX13" s="1184"/>
      <c r="AFY13" s="1184"/>
      <c r="AFZ13" s="1184"/>
      <c r="AGA13" s="1184"/>
      <c r="AGB13" s="1184"/>
      <c r="AGC13" s="1184"/>
      <c r="AGD13" s="1184"/>
      <c r="AGE13" s="1184"/>
      <c r="AGF13" s="1184"/>
      <c r="AGG13" s="1184"/>
      <c r="AGH13" s="1184"/>
      <c r="AGI13" s="1184"/>
      <c r="AGJ13" s="1184"/>
      <c r="AGK13" s="1184"/>
      <c r="AGL13" s="1184"/>
      <c r="AGM13" s="1184"/>
      <c r="AGN13" s="1184"/>
      <c r="AGO13" s="1184"/>
      <c r="AGP13" s="1184"/>
      <c r="AGQ13" s="1184"/>
      <c r="AGR13" s="1184"/>
      <c r="AGS13" s="1184"/>
      <c r="AGT13" s="1184"/>
      <c r="AGU13" s="1184"/>
      <c r="AGV13" s="1184"/>
      <c r="AGW13" s="1184"/>
      <c r="AGX13" s="1184"/>
      <c r="AGY13" s="1184"/>
      <c r="AGZ13" s="1184"/>
      <c r="AHA13" s="1184"/>
      <c r="AHB13" s="1184"/>
      <c r="AHC13" s="1184"/>
      <c r="AHD13" s="1184"/>
      <c r="AHE13" s="1184"/>
      <c r="AHF13" s="1184"/>
      <c r="AHG13" s="1184"/>
      <c r="AHH13" s="1184"/>
      <c r="AHI13" s="1184"/>
      <c r="AHJ13" s="1184"/>
      <c r="AHK13" s="1184"/>
      <c r="AHL13" s="1184"/>
      <c r="AHM13" s="1184"/>
      <c r="AHN13" s="1184"/>
      <c r="AHO13" s="1184"/>
      <c r="AHP13" s="1184"/>
      <c r="AHQ13" s="1184"/>
      <c r="AHR13" s="1184"/>
      <c r="AHS13" s="1184"/>
      <c r="AHT13" s="1184"/>
      <c r="AHU13" s="1184"/>
      <c r="AHV13" s="1184"/>
      <c r="AHW13" s="1184"/>
      <c r="AHX13" s="1184"/>
      <c r="AHY13" s="1184"/>
      <c r="AHZ13" s="1184"/>
      <c r="AIA13" s="1184"/>
      <c r="AIB13" s="1184"/>
      <c r="AIC13" s="1184"/>
      <c r="AID13" s="1184"/>
      <c r="AIE13" s="1184"/>
      <c r="AIF13" s="1184"/>
      <c r="AIG13" s="1184"/>
      <c r="AIH13" s="1184"/>
      <c r="AII13" s="1184"/>
      <c r="AIJ13" s="1184"/>
      <c r="AIK13" s="1184"/>
      <c r="AIL13" s="1184"/>
      <c r="AIM13" s="1184"/>
      <c r="AIN13" s="1184"/>
      <c r="AIO13" s="1184"/>
      <c r="AIP13" s="1184"/>
      <c r="AIQ13" s="1184"/>
      <c r="AIR13" s="1184"/>
      <c r="AIS13" s="1184"/>
      <c r="AIT13" s="1184"/>
      <c r="AIU13" s="1184"/>
      <c r="AIV13" s="1184"/>
      <c r="AIW13" s="1184"/>
      <c r="AIX13" s="1184"/>
      <c r="AIY13" s="1184"/>
      <c r="AIZ13" s="1184"/>
      <c r="AJA13" s="1184"/>
      <c r="AJB13" s="1184"/>
      <c r="AJC13" s="1184"/>
      <c r="AJD13" s="1184"/>
      <c r="AJE13" s="1184"/>
      <c r="AJF13" s="1184"/>
      <c r="AJG13" s="1184"/>
      <c r="AJH13" s="1184"/>
      <c r="AJI13" s="1184"/>
      <c r="AJJ13" s="1184"/>
      <c r="AJK13" s="1184"/>
      <c r="AJL13" s="1184"/>
      <c r="AJM13" s="1184"/>
      <c r="AJN13" s="1184"/>
      <c r="AJO13" s="1184"/>
      <c r="AJP13" s="1184"/>
      <c r="AJQ13" s="1184"/>
      <c r="AJR13" s="1184"/>
      <c r="AJS13" s="1184"/>
      <c r="AJT13" s="1184"/>
      <c r="AJU13" s="1184"/>
      <c r="AJV13" s="1184"/>
      <c r="AJW13" s="1184"/>
      <c r="AJX13" s="1184"/>
      <c r="AJY13" s="1184"/>
      <c r="AJZ13" s="1184"/>
      <c r="AKA13" s="1184"/>
      <c r="AKB13" s="1184"/>
      <c r="AKC13" s="1184"/>
      <c r="AKD13" s="1184"/>
      <c r="AKE13" s="1184"/>
      <c r="AKF13" s="1184"/>
      <c r="AKG13" s="1184"/>
      <c r="AKH13" s="1184"/>
      <c r="AKI13" s="1184"/>
      <c r="AKJ13" s="1184"/>
      <c r="AKK13" s="1184"/>
      <c r="AKL13" s="1184"/>
      <c r="AKM13" s="1184"/>
      <c r="AKN13" s="1184"/>
      <c r="AKO13" s="1184"/>
      <c r="AKP13" s="1184"/>
      <c r="AKQ13" s="1184"/>
      <c r="AKR13" s="1184"/>
      <c r="AKS13" s="1184"/>
      <c r="AKT13" s="1184"/>
      <c r="AKU13" s="1184"/>
      <c r="AKV13" s="1184"/>
      <c r="AKW13" s="1184"/>
      <c r="AKX13" s="1184"/>
      <c r="AKY13" s="1184"/>
      <c r="AKZ13" s="1184"/>
      <c r="ALA13" s="1184"/>
      <c r="ALB13" s="1184"/>
      <c r="ALC13" s="1184"/>
      <c r="ALD13" s="1184"/>
      <c r="ALE13" s="1184"/>
      <c r="ALF13" s="1184"/>
      <c r="ALG13" s="1184"/>
      <c r="ALH13" s="1184"/>
      <c r="ALI13" s="1184"/>
      <c r="ALJ13" s="1184"/>
      <c r="ALK13" s="1184"/>
      <c r="ALL13" s="1184"/>
      <c r="ALM13" s="1184"/>
      <c r="ALN13" s="1184"/>
      <c r="ALO13" s="1184"/>
      <c r="ALP13" s="1184"/>
      <c r="ALQ13" s="1184"/>
      <c r="ALR13" s="1184"/>
      <c r="ALS13" s="1184"/>
      <c r="ALT13" s="1184"/>
      <c r="ALU13" s="1184"/>
      <c r="ALV13" s="1184"/>
      <c r="ALW13" s="1184"/>
      <c r="ALX13" s="1184"/>
      <c r="ALY13" s="1184"/>
      <c r="ALZ13" s="1184"/>
      <c r="AMA13" s="1184"/>
      <c r="AMB13" s="1184"/>
      <c r="AMC13" s="1184"/>
      <c r="AMD13" s="1184"/>
      <c r="AME13" s="1184"/>
      <c r="AMF13" s="1184"/>
      <c r="AMG13" s="1184"/>
      <c r="AMH13" s="1184"/>
      <c r="AMI13" s="1184"/>
      <c r="AMJ13" s="1184"/>
      <c r="AMK13" s="1184"/>
      <c r="AML13" s="1184"/>
      <c r="AMM13" s="1184"/>
      <c r="AMN13" s="1184"/>
      <c r="AMO13" s="1184"/>
      <c r="AMP13" s="1184"/>
      <c r="AMQ13" s="1184"/>
      <c r="AMR13" s="1184"/>
      <c r="AMS13" s="1184"/>
      <c r="AMT13" s="1184"/>
      <c r="AMU13" s="1184"/>
      <c r="AMV13" s="1184"/>
      <c r="AMW13" s="1184"/>
      <c r="AMX13" s="1184"/>
      <c r="AMY13" s="1184"/>
      <c r="AMZ13" s="1184"/>
      <c r="ANA13" s="1184"/>
      <c r="ANB13" s="1184"/>
      <c r="ANC13" s="1184"/>
      <c r="AND13" s="1184"/>
      <c r="ANE13" s="1184"/>
      <c r="ANF13" s="1184"/>
      <c r="ANG13" s="1184"/>
      <c r="ANH13" s="1184"/>
      <c r="ANI13" s="1184"/>
      <c r="ANJ13" s="1184"/>
      <c r="ANK13" s="1184"/>
      <c r="ANL13" s="1184"/>
      <c r="ANM13" s="1184"/>
      <c r="ANN13" s="1184"/>
      <c r="ANO13" s="1184"/>
      <c r="ANP13" s="1184"/>
      <c r="ANQ13" s="1184"/>
      <c r="ANR13" s="1184"/>
      <c r="ANS13" s="1184"/>
      <c r="ANT13" s="1184"/>
      <c r="ANU13" s="1184"/>
      <c r="ANV13" s="1184"/>
      <c r="ANW13" s="1184"/>
      <c r="ANX13" s="1184"/>
      <c r="ANY13" s="1184"/>
      <c r="ANZ13" s="1184"/>
      <c r="AOA13" s="1184"/>
      <c r="AOB13" s="1184"/>
      <c r="AOC13" s="1184"/>
      <c r="AOD13" s="1184"/>
      <c r="AOE13" s="1184"/>
      <c r="AOF13" s="1184"/>
      <c r="AOG13" s="1184"/>
      <c r="AOH13" s="1184"/>
      <c r="AOI13" s="1184"/>
      <c r="AOJ13" s="1184"/>
      <c r="AOK13" s="1184"/>
      <c r="AOL13" s="1184"/>
      <c r="AOM13" s="1184"/>
      <c r="AON13" s="1184"/>
      <c r="AOO13" s="1184"/>
      <c r="AOP13" s="1184"/>
      <c r="AOQ13" s="1184"/>
      <c r="AOR13" s="1184"/>
      <c r="AOS13" s="1184"/>
      <c r="AOT13" s="1184"/>
      <c r="AOU13" s="1184"/>
      <c r="AOV13" s="1184"/>
      <c r="AOW13" s="1184"/>
      <c r="AOX13" s="1184"/>
      <c r="AOY13" s="1184"/>
      <c r="AOZ13" s="1184"/>
      <c r="APA13" s="1184"/>
      <c r="APB13" s="1184"/>
      <c r="APC13" s="1184"/>
      <c r="APD13" s="1184"/>
      <c r="APE13" s="1184"/>
      <c r="APF13" s="1184"/>
      <c r="APG13" s="1184"/>
      <c r="APH13" s="1184"/>
      <c r="API13" s="1184"/>
      <c r="APJ13" s="1184"/>
      <c r="APK13" s="1184"/>
      <c r="APL13" s="1184"/>
      <c r="APM13" s="1184"/>
      <c r="APN13" s="1184"/>
      <c r="APO13" s="1184"/>
      <c r="APP13" s="1184"/>
      <c r="APQ13" s="1184"/>
      <c r="APR13" s="1184"/>
      <c r="APS13" s="1184"/>
      <c r="APT13" s="1184"/>
      <c r="APU13" s="1184"/>
      <c r="APV13" s="1184"/>
      <c r="APW13" s="1184"/>
      <c r="APX13" s="1184"/>
      <c r="APY13" s="1184"/>
    </row>
    <row r="14" spans="1:1117" s="960" customFormat="1" ht="31">
      <c r="A14" s="1175" t="s">
        <v>2217</v>
      </c>
      <c r="B14" s="1175" t="s">
        <v>2218</v>
      </c>
      <c r="C14" s="1187" t="s">
        <v>2214</v>
      </c>
      <c r="D14" s="1182" t="s">
        <v>2158</v>
      </c>
      <c r="E14" s="1182" t="s">
        <v>2215</v>
      </c>
      <c r="F14" s="1182" t="s">
        <v>2216</v>
      </c>
      <c r="G14" s="1182" t="s">
        <v>2161</v>
      </c>
      <c r="H14" s="1188" t="s">
        <v>2210</v>
      </c>
      <c r="I14" s="1177" t="s">
        <v>579</v>
      </c>
      <c r="J14" s="1179" t="s">
        <v>1944</v>
      </c>
      <c r="K14" s="1189" t="s">
        <v>17</v>
      </c>
      <c r="L14" s="1183"/>
      <c r="M14" s="1184"/>
      <c r="N14" s="1184"/>
      <c r="O14" s="1184"/>
      <c r="P14" s="1184"/>
      <c r="Q14" s="1184"/>
      <c r="R14" s="1184"/>
      <c r="S14" s="1184"/>
      <c r="T14" s="1184"/>
      <c r="U14" s="1184"/>
      <c r="V14" s="1184"/>
      <c r="W14" s="1184"/>
      <c r="X14" s="1184"/>
      <c r="Y14" s="1184"/>
      <c r="Z14" s="1184"/>
      <c r="AA14" s="1184"/>
      <c r="AB14" s="1184"/>
      <c r="AC14" s="1184"/>
      <c r="AD14" s="1184"/>
      <c r="AE14" s="1184"/>
      <c r="AF14" s="1184"/>
      <c r="AG14" s="1184"/>
      <c r="AH14" s="1184"/>
      <c r="AI14" s="1184"/>
      <c r="AJ14" s="1184"/>
      <c r="AK14" s="1184"/>
      <c r="AL14" s="1184"/>
      <c r="AM14" s="1184"/>
      <c r="AN14" s="1184"/>
      <c r="AO14" s="1184"/>
      <c r="AP14" s="1184"/>
      <c r="AQ14" s="1184"/>
      <c r="AR14" s="1184"/>
      <c r="AS14" s="1184"/>
      <c r="AT14" s="1184"/>
      <c r="AU14" s="1184"/>
      <c r="AV14" s="1184"/>
      <c r="AW14" s="1184"/>
      <c r="AX14" s="1184"/>
      <c r="AY14" s="1184"/>
      <c r="AZ14" s="1184"/>
      <c r="BA14" s="1184"/>
      <c r="BB14" s="1184"/>
      <c r="BC14" s="1184"/>
      <c r="BD14" s="1184"/>
      <c r="BE14" s="1184"/>
      <c r="BF14" s="1184"/>
      <c r="BG14" s="1184"/>
      <c r="BH14" s="1184"/>
      <c r="BI14" s="1184"/>
      <c r="BJ14" s="1184"/>
      <c r="BK14" s="1184"/>
      <c r="BL14" s="1184"/>
      <c r="BM14" s="1184"/>
      <c r="BN14" s="1184"/>
      <c r="BO14" s="1184"/>
      <c r="BP14" s="1184"/>
      <c r="BQ14" s="1184"/>
      <c r="BR14" s="1184"/>
      <c r="BS14" s="1184"/>
      <c r="BT14" s="1184"/>
      <c r="BU14" s="1184"/>
      <c r="BV14" s="1184"/>
      <c r="BW14" s="1184"/>
      <c r="BX14" s="1184"/>
      <c r="BY14" s="1184"/>
      <c r="BZ14" s="1184"/>
      <c r="CA14" s="1184"/>
      <c r="CB14" s="1184"/>
      <c r="CC14" s="1184"/>
      <c r="CD14" s="1184"/>
      <c r="CE14" s="1184"/>
      <c r="CF14" s="1184"/>
      <c r="CG14" s="1184"/>
      <c r="CH14" s="1184"/>
      <c r="CI14" s="1184"/>
      <c r="CJ14" s="1184"/>
      <c r="CK14" s="1184"/>
      <c r="CL14" s="1184"/>
      <c r="CM14" s="1184"/>
      <c r="CN14" s="1184"/>
      <c r="CO14" s="1184"/>
      <c r="CP14" s="1184"/>
      <c r="CQ14" s="1184"/>
      <c r="CR14" s="1184"/>
      <c r="CS14" s="1184"/>
      <c r="CT14" s="1184"/>
      <c r="CU14" s="1184"/>
      <c r="CV14" s="1184"/>
      <c r="CW14" s="1184"/>
      <c r="CX14" s="1184"/>
      <c r="CY14" s="1184"/>
      <c r="CZ14" s="1184"/>
      <c r="DA14" s="1184"/>
      <c r="DB14" s="1184"/>
      <c r="DC14" s="1184"/>
      <c r="DD14" s="1184"/>
      <c r="DE14" s="1184"/>
      <c r="DF14" s="1184"/>
      <c r="DG14" s="1184"/>
      <c r="DH14" s="1184"/>
      <c r="DI14" s="1184"/>
      <c r="DJ14" s="1184"/>
      <c r="DK14" s="1184"/>
      <c r="DL14" s="1184"/>
      <c r="DM14" s="1184"/>
      <c r="DN14" s="1184"/>
      <c r="DO14" s="1184"/>
      <c r="DP14" s="1184"/>
      <c r="DQ14" s="1184"/>
      <c r="DR14" s="1184"/>
      <c r="DS14" s="1184"/>
      <c r="DT14" s="1184"/>
      <c r="DU14" s="1184"/>
      <c r="DV14" s="1184"/>
      <c r="DW14" s="1184"/>
      <c r="DX14" s="1184"/>
      <c r="DY14" s="1184"/>
      <c r="DZ14" s="1184"/>
      <c r="EA14" s="1184"/>
      <c r="EB14" s="1184"/>
      <c r="EC14" s="1184"/>
      <c r="ED14" s="1184"/>
      <c r="EE14" s="1184"/>
      <c r="EF14" s="1184"/>
      <c r="EG14" s="1184"/>
      <c r="EH14" s="1184"/>
      <c r="EI14" s="1184"/>
      <c r="EJ14" s="1184"/>
      <c r="EK14" s="1184"/>
      <c r="EL14" s="1184"/>
      <c r="EM14" s="1184"/>
      <c r="EN14" s="1184"/>
      <c r="EO14" s="1184"/>
      <c r="EP14" s="1184"/>
      <c r="EQ14" s="1184"/>
      <c r="ER14" s="1184"/>
      <c r="ES14" s="1184"/>
      <c r="ET14" s="1184"/>
      <c r="EU14" s="1184"/>
      <c r="EV14" s="1184"/>
      <c r="EW14" s="1184"/>
      <c r="EX14" s="1184"/>
      <c r="EY14" s="1184"/>
      <c r="EZ14" s="1184"/>
      <c r="FA14" s="1184"/>
      <c r="FB14" s="1184"/>
      <c r="FC14" s="1184"/>
      <c r="FD14" s="1184"/>
      <c r="FE14" s="1184"/>
      <c r="FF14" s="1184"/>
      <c r="FG14" s="1184"/>
      <c r="FH14" s="1184"/>
      <c r="FI14" s="1184"/>
      <c r="FJ14" s="1184"/>
      <c r="FK14" s="1184"/>
      <c r="FL14" s="1184"/>
      <c r="FM14" s="1184"/>
      <c r="FN14" s="1184"/>
      <c r="FO14" s="1184"/>
      <c r="FP14" s="1184"/>
      <c r="FQ14" s="1184"/>
      <c r="FR14" s="1184"/>
      <c r="FS14" s="1184"/>
      <c r="FT14" s="1184"/>
      <c r="FU14" s="1184"/>
      <c r="FV14" s="1184"/>
      <c r="FW14" s="1184"/>
      <c r="FX14" s="1184"/>
      <c r="FY14" s="1184"/>
      <c r="FZ14" s="1184"/>
      <c r="GA14" s="1184"/>
      <c r="GB14" s="1184"/>
      <c r="GC14" s="1184"/>
      <c r="GD14" s="1184"/>
      <c r="GE14" s="1184"/>
      <c r="GF14" s="1184"/>
      <c r="GG14" s="1184"/>
      <c r="GH14" s="1184"/>
      <c r="GI14" s="1184"/>
      <c r="GJ14" s="1184"/>
      <c r="GK14" s="1184"/>
      <c r="GL14" s="1184"/>
      <c r="GM14" s="1184"/>
      <c r="GN14" s="1184"/>
      <c r="GO14" s="1184"/>
      <c r="GP14" s="1184"/>
      <c r="GQ14" s="1184"/>
      <c r="GR14" s="1184"/>
      <c r="GS14" s="1184"/>
      <c r="GT14" s="1184"/>
      <c r="GU14" s="1184"/>
      <c r="GV14" s="1184"/>
      <c r="GW14" s="1184"/>
      <c r="GX14" s="1184"/>
      <c r="GY14" s="1184"/>
      <c r="GZ14" s="1184"/>
      <c r="HA14" s="1184"/>
      <c r="HB14" s="1184"/>
      <c r="HC14" s="1184"/>
      <c r="HD14" s="1184"/>
      <c r="HE14" s="1184"/>
      <c r="HF14" s="1184"/>
      <c r="HG14" s="1184"/>
      <c r="HH14" s="1184"/>
      <c r="HI14" s="1184"/>
      <c r="HJ14" s="1184"/>
      <c r="HK14" s="1184"/>
      <c r="HL14" s="1184"/>
      <c r="HM14" s="1184"/>
      <c r="HN14" s="1184"/>
      <c r="HO14" s="1184"/>
      <c r="HP14" s="1184"/>
      <c r="HQ14" s="1184"/>
      <c r="HR14" s="1184"/>
      <c r="HS14" s="1184"/>
      <c r="HT14" s="1184"/>
      <c r="HU14" s="1184"/>
      <c r="HV14" s="1184"/>
      <c r="HW14" s="1184"/>
      <c r="HX14" s="1184"/>
      <c r="HY14" s="1184"/>
      <c r="HZ14" s="1184"/>
      <c r="IA14" s="1184"/>
      <c r="IB14" s="1184"/>
      <c r="IC14" s="1184"/>
      <c r="ID14" s="1184"/>
      <c r="IE14" s="1184"/>
      <c r="IF14" s="1184"/>
      <c r="IG14" s="1184"/>
      <c r="IH14" s="1184"/>
      <c r="II14" s="1184"/>
      <c r="IJ14" s="1184"/>
      <c r="IK14" s="1184"/>
      <c r="IL14" s="1184"/>
      <c r="IM14" s="1184"/>
      <c r="IN14" s="1184"/>
      <c r="IO14" s="1184"/>
      <c r="IP14" s="1184"/>
      <c r="IQ14" s="1184"/>
      <c r="IR14" s="1184"/>
      <c r="IS14" s="1184"/>
      <c r="IT14" s="1184"/>
      <c r="IU14" s="1184"/>
      <c r="IV14" s="1184"/>
      <c r="IW14" s="1184"/>
      <c r="IX14" s="1184"/>
      <c r="IY14" s="1184"/>
      <c r="IZ14" s="1184"/>
      <c r="JA14" s="1184"/>
      <c r="JB14" s="1184"/>
      <c r="JC14" s="1184"/>
      <c r="JD14" s="1184"/>
      <c r="JE14" s="1184"/>
      <c r="JF14" s="1184"/>
      <c r="JG14" s="1184"/>
      <c r="JH14" s="1184"/>
      <c r="JI14" s="1184"/>
      <c r="JJ14" s="1184"/>
      <c r="JK14" s="1184"/>
      <c r="JL14" s="1184"/>
      <c r="JM14" s="1184"/>
      <c r="JN14" s="1184"/>
      <c r="JO14" s="1184"/>
      <c r="JP14" s="1184"/>
      <c r="JQ14" s="1184"/>
      <c r="JR14" s="1184"/>
      <c r="JS14" s="1184"/>
      <c r="JT14" s="1184"/>
      <c r="JU14" s="1184"/>
      <c r="JV14" s="1184"/>
      <c r="JW14" s="1184"/>
      <c r="JX14" s="1184"/>
      <c r="JY14" s="1184"/>
      <c r="JZ14" s="1184"/>
      <c r="KA14" s="1184"/>
      <c r="KB14" s="1184"/>
      <c r="KC14" s="1184"/>
      <c r="KD14" s="1184"/>
      <c r="KE14" s="1184"/>
      <c r="KF14" s="1184"/>
      <c r="KG14" s="1184"/>
      <c r="KH14" s="1184"/>
      <c r="KI14" s="1184"/>
      <c r="KJ14" s="1184"/>
      <c r="KK14" s="1184"/>
      <c r="KL14" s="1184"/>
      <c r="KM14" s="1184"/>
      <c r="KN14" s="1184"/>
      <c r="KO14" s="1184"/>
      <c r="KP14" s="1184"/>
      <c r="KQ14" s="1184"/>
      <c r="KR14" s="1184"/>
      <c r="KS14" s="1184"/>
      <c r="KT14" s="1184"/>
      <c r="KU14" s="1184"/>
      <c r="KV14" s="1184"/>
      <c r="KW14" s="1184"/>
      <c r="KX14" s="1184"/>
      <c r="KY14" s="1184"/>
      <c r="KZ14" s="1184"/>
      <c r="LA14" s="1184"/>
      <c r="LB14" s="1184"/>
      <c r="LC14" s="1184"/>
      <c r="LD14" s="1184"/>
      <c r="LE14" s="1184"/>
      <c r="LF14" s="1184"/>
      <c r="LG14" s="1184"/>
      <c r="LH14" s="1184"/>
      <c r="LI14" s="1184"/>
      <c r="LJ14" s="1184"/>
      <c r="LK14" s="1184"/>
      <c r="LL14" s="1184"/>
      <c r="LM14" s="1184"/>
      <c r="LN14" s="1184"/>
      <c r="LO14" s="1184"/>
      <c r="LP14" s="1184"/>
      <c r="LQ14" s="1184"/>
      <c r="LR14" s="1184"/>
      <c r="LS14" s="1184"/>
      <c r="LT14" s="1184"/>
      <c r="LU14" s="1184"/>
      <c r="LV14" s="1184"/>
      <c r="LW14" s="1184"/>
      <c r="LX14" s="1184"/>
      <c r="LY14" s="1184"/>
      <c r="LZ14" s="1184"/>
      <c r="MA14" s="1184"/>
      <c r="MB14" s="1184"/>
      <c r="MC14" s="1184"/>
      <c r="MD14" s="1184"/>
      <c r="ME14" s="1184"/>
      <c r="MF14" s="1184"/>
      <c r="MG14" s="1184"/>
      <c r="MH14" s="1184"/>
      <c r="MI14" s="1184"/>
      <c r="MJ14" s="1184"/>
      <c r="MK14" s="1184"/>
      <c r="ML14" s="1184"/>
      <c r="MM14" s="1184"/>
      <c r="MN14" s="1184"/>
      <c r="MO14" s="1184"/>
      <c r="MP14" s="1184"/>
      <c r="MQ14" s="1184"/>
      <c r="MR14" s="1184"/>
      <c r="MS14" s="1184"/>
      <c r="MT14" s="1184"/>
      <c r="MU14" s="1184"/>
      <c r="MV14" s="1184"/>
      <c r="MW14" s="1184"/>
      <c r="MX14" s="1184"/>
      <c r="MY14" s="1184"/>
      <c r="MZ14" s="1184"/>
      <c r="NA14" s="1184"/>
      <c r="NB14" s="1184"/>
      <c r="NC14" s="1184"/>
      <c r="ND14" s="1184"/>
      <c r="NE14" s="1184"/>
      <c r="NF14" s="1184"/>
      <c r="NG14" s="1184"/>
      <c r="NH14" s="1184"/>
      <c r="NI14" s="1184"/>
      <c r="NJ14" s="1184"/>
      <c r="NK14" s="1184"/>
      <c r="NL14" s="1184"/>
      <c r="NM14" s="1184"/>
      <c r="NN14" s="1184"/>
      <c r="NO14" s="1184"/>
      <c r="NP14" s="1184"/>
      <c r="NQ14" s="1184"/>
      <c r="NR14" s="1184"/>
      <c r="NS14" s="1184"/>
      <c r="NT14" s="1184"/>
      <c r="NU14" s="1184"/>
      <c r="NV14" s="1184"/>
      <c r="NW14" s="1184"/>
      <c r="NX14" s="1184"/>
      <c r="NY14" s="1184"/>
      <c r="NZ14" s="1184"/>
      <c r="OA14" s="1184"/>
      <c r="OB14" s="1184"/>
      <c r="OC14" s="1184"/>
      <c r="OD14" s="1184"/>
      <c r="OE14" s="1184"/>
      <c r="OF14" s="1184"/>
      <c r="OG14" s="1184"/>
      <c r="OH14" s="1184"/>
      <c r="OI14" s="1184"/>
      <c r="OJ14" s="1184"/>
      <c r="OK14" s="1184"/>
      <c r="OL14" s="1184"/>
      <c r="OM14" s="1184"/>
      <c r="ON14" s="1184"/>
      <c r="OO14" s="1184"/>
      <c r="OP14" s="1184"/>
      <c r="OQ14" s="1184"/>
      <c r="OR14" s="1184"/>
      <c r="OS14" s="1184"/>
      <c r="OT14" s="1184"/>
      <c r="OU14" s="1184"/>
      <c r="OV14" s="1184"/>
      <c r="OW14" s="1184"/>
      <c r="OX14" s="1184"/>
      <c r="OY14" s="1184"/>
      <c r="OZ14" s="1184"/>
      <c r="PA14" s="1184"/>
      <c r="PB14" s="1184"/>
      <c r="PC14" s="1184"/>
      <c r="PD14" s="1184"/>
      <c r="PE14" s="1184"/>
      <c r="PF14" s="1184"/>
      <c r="PG14" s="1184"/>
      <c r="PH14" s="1184"/>
      <c r="PI14" s="1184"/>
      <c r="PJ14" s="1184"/>
      <c r="PK14" s="1184"/>
      <c r="PL14" s="1184"/>
      <c r="PM14" s="1184"/>
      <c r="PN14" s="1184"/>
      <c r="PO14" s="1184"/>
      <c r="PP14" s="1184"/>
      <c r="PQ14" s="1184"/>
      <c r="PR14" s="1184"/>
      <c r="PS14" s="1184"/>
      <c r="PT14" s="1184"/>
      <c r="PU14" s="1184"/>
      <c r="PV14" s="1184"/>
      <c r="PW14" s="1184"/>
      <c r="PX14" s="1184"/>
      <c r="PY14" s="1184"/>
      <c r="PZ14" s="1184"/>
      <c r="QA14" s="1184"/>
      <c r="QB14" s="1184"/>
      <c r="QC14" s="1184"/>
      <c r="QD14" s="1184"/>
      <c r="QE14" s="1184"/>
      <c r="QF14" s="1184"/>
      <c r="QG14" s="1184"/>
      <c r="QH14" s="1184"/>
      <c r="QI14" s="1184"/>
      <c r="QJ14" s="1184"/>
      <c r="QK14" s="1184"/>
      <c r="QL14" s="1184"/>
      <c r="QM14" s="1184"/>
      <c r="QN14" s="1184"/>
      <c r="QO14" s="1184"/>
      <c r="QP14" s="1184"/>
      <c r="QQ14" s="1184"/>
      <c r="QR14" s="1184"/>
      <c r="QS14" s="1184"/>
      <c r="QT14" s="1184"/>
      <c r="QU14" s="1184"/>
      <c r="QV14" s="1184"/>
      <c r="QW14" s="1184"/>
      <c r="QX14" s="1184"/>
      <c r="QY14" s="1184"/>
      <c r="QZ14" s="1184"/>
      <c r="RA14" s="1184"/>
      <c r="RB14" s="1184"/>
      <c r="RC14" s="1184"/>
      <c r="RD14" s="1184"/>
      <c r="RE14" s="1184"/>
      <c r="RF14" s="1184"/>
      <c r="RG14" s="1184"/>
      <c r="RH14" s="1184"/>
      <c r="RI14" s="1184"/>
      <c r="RJ14" s="1184"/>
      <c r="RK14" s="1184"/>
      <c r="RL14" s="1184"/>
      <c r="RM14" s="1184"/>
      <c r="RN14" s="1184"/>
      <c r="RO14" s="1184"/>
      <c r="RP14" s="1184"/>
      <c r="RQ14" s="1184"/>
      <c r="RR14" s="1184"/>
      <c r="RS14" s="1184"/>
      <c r="RT14" s="1184"/>
      <c r="RU14" s="1184"/>
      <c r="RV14" s="1184"/>
      <c r="RW14" s="1184"/>
      <c r="RX14" s="1184"/>
      <c r="RY14" s="1184"/>
      <c r="RZ14" s="1184"/>
      <c r="SA14" s="1184"/>
      <c r="SB14" s="1184"/>
      <c r="SC14" s="1184"/>
      <c r="SD14" s="1184"/>
      <c r="SE14" s="1184"/>
      <c r="SF14" s="1184"/>
      <c r="SG14" s="1184"/>
      <c r="SH14" s="1184"/>
      <c r="SI14" s="1184"/>
      <c r="SJ14" s="1184"/>
      <c r="SK14" s="1184"/>
      <c r="SL14" s="1184"/>
      <c r="SM14" s="1184"/>
      <c r="SN14" s="1184"/>
      <c r="SO14" s="1184"/>
      <c r="SP14" s="1184"/>
      <c r="SQ14" s="1184"/>
      <c r="SR14" s="1184"/>
      <c r="SS14" s="1184"/>
      <c r="ST14" s="1184"/>
      <c r="SU14" s="1184"/>
      <c r="SV14" s="1184"/>
      <c r="SW14" s="1184"/>
      <c r="SX14" s="1184"/>
      <c r="SY14" s="1184"/>
      <c r="SZ14" s="1184"/>
      <c r="TA14" s="1184"/>
      <c r="TB14" s="1184"/>
      <c r="TC14" s="1184"/>
      <c r="TD14" s="1184"/>
      <c r="TE14" s="1184"/>
      <c r="TF14" s="1184"/>
      <c r="TG14" s="1184"/>
      <c r="TH14" s="1184"/>
      <c r="TI14" s="1184"/>
      <c r="TJ14" s="1184"/>
      <c r="TK14" s="1184"/>
      <c r="TL14" s="1184"/>
      <c r="TM14" s="1184"/>
      <c r="TN14" s="1184"/>
      <c r="TO14" s="1184"/>
      <c r="TP14" s="1184"/>
      <c r="TQ14" s="1184"/>
      <c r="TR14" s="1184"/>
      <c r="TS14" s="1184"/>
      <c r="TT14" s="1184"/>
      <c r="TU14" s="1184"/>
      <c r="TV14" s="1184"/>
      <c r="TW14" s="1184"/>
      <c r="TX14" s="1184"/>
      <c r="TY14" s="1184"/>
      <c r="TZ14" s="1184"/>
      <c r="UA14" s="1184"/>
      <c r="UB14" s="1184"/>
      <c r="UC14" s="1184"/>
      <c r="UD14" s="1184"/>
      <c r="UE14" s="1184"/>
      <c r="UF14" s="1184"/>
      <c r="UG14" s="1184"/>
      <c r="UH14" s="1184"/>
      <c r="UI14" s="1184"/>
      <c r="UJ14" s="1184"/>
      <c r="UK14" s="1184"/>
      <c r="UL14" s="1184"/>
      <c r="UM14" s="1184"/>
      <c r="UN14" s="1184"/>
      <c r="UO14" s="1184"/>
      <c r="UP14" s="1184"/>
      <c r="UQ14" s="1184"/>
      <c r="UR14" s="1184"/>
      <c r="US14" s="1184"/>
      <c r="UT14" s="1184"/>
      <c r="UU14" s="1184"/>
      <c r="UV14" s="1184"/>
      <c r="UW14" s="1184"/>
      <c r="UX14" s="1184"/>
      <c r="UY14" s="1184"/>
      <c r="UZ14" s="1184"/>
      <c r="VA14" s="1184"/>
      <c r="VB14" s="1184"/>
      <c r="VC14" s="1184"/>
      <c r="VD14" s="1184"/>
      <c r="VE14" s="1184"/>
      <c r="VF14" s="1184"/>
      <c r="VG14" s="1184"/>
      <c r="VH14" s="1184"/>
      <c r="VI14" s="1184"/>
      <c r="VJ14" s="1184"/>
      <c r="VK14" s="1184"/>
      <c r="VL14" s="1184"/>
      <c r="VM14" s="1184"/>
      <c r="VN14" s="1184"/>
      <c r="VO14" s="1184"/>
      <c r="VP14" s="1184"/>
      <c r="VQ14" s="1184"/>
      <c r="VR14" s="1184"/>
      <c r="VS14" s="1184"/>
      <c r="VT14" s="1184"/>
      <c r="VU14" s="1184"/>
      <c r="VV14" s="1184"/>
      <c r="VW14" s="1184"/>
      <c r="VX14" s="1184"/>
      <c r="VY14" s="1184"/>
      <c r="VZ14" s="1184"/>
      <c r="WA14" s="1184"/>
      <c r="WB14" s="1184"/>
      <c r="WC14" s="1184"/>
      <c r="WD14" s="1184"/>
      <c r="WE14" s="1184"/>
      <c r="WF14" s="1184"/>
      <c r="WG14" s="1184"/>
      <c r="WH14" s="1184"/>
      <c r="WI14" s="1184"/>
      <c r="WJ14" s="1184"/>
      <c r="WK14" s="1184"/>
      <c r="WL14" s="1184"/>
      <c r="WM14" s="1184"/>
      <c r="WN14" s="1184"/>
      <c r="WO14" s="1184"/>
      <c r="WP14" s="1184"/>
      <c r="WQ14" s="1184"/>
      <c r="WR14" s="1184"/>
      <c r="WS14" s="1184"/>
      <c r="WT14" s="1184"/>
      <c r="WU14" s="1184"/>
      <c r="WV14" s="1184"/>
      <c r="WW14" s="1184"/>
      <c r="WX14" s="1184"/>
      <c r="WY14" s="1184"/>
      <c r="WZ14" s="1184"/>
      <c r="XA14" s="1184"/>
      <c r="XB14" s="1184"/>
      <c r="XC14" s="1184"/>
      <c r="XD14" s="1184"/>
      <c r="XE14" s="1184"/>
      <c r="XF14" s="1184"/>
      <c r="XG14" s="1184"/>
      <c r="XH14" s="1184"/>
      <c r="XI14" s="1184"/>
      <c r="XJ14" s="1184"/>
      <c r="XK14" s="1184"/>
      <c r="XL14" s="1184"/>
      <c r="XM14" s="1184"/>
      <c r="XN14" s="1184"/>
      <c r="XO14" s="1184"/>
      <c r="XP14" s="1184"/>
      <c r="XQ14" s="1184"/>
      <c r="XR14" s="1184"/>
      <c r="XS14" s="1184"/>
      <c r="XT14" s="1184"/>
      <c r="XU14" s="1184"/>
      <c r="XV14" s="1184"/>
      <c r="XW14" s="1184"/>
      <c r="XX14" s="1184"/>
      <c r="XY14" s="1184"/>
      <c r="XZ14" s="1184"/>
      <c r="YA14" s="1184"/>
      <c r="YB14" s="1184"/>
      <c r="YC14" s="1184"/>
      <c r="YD14" s="1184"/>
      <c r="YE14" s="1184"/>
      <c r="YF14" s="1184"/>
      <c r="YG14" s="1184"/>
      <c r="YH14" s="1184"/>
      <c r="YI14" s="1184"/>
      <c r="YJ14" s="1184"/>
      <c r="YK14" s="1184"/>
      <c r="YL14" s="1184"/>
      <c r="YM14" s="1184"/>
      <c r="YN14" s="1184"/>
      <c r="YO14" s="1184"/>
      <c r="YP14" s="1184"/>
      <c r="YQ14" s="1184"/>
      <c r="YR14" s="1184"/>
      <c r="YS14" s="1184"/>
      <c r="YT14" s="1184"/>
      <c r="YU14" s="1184"/>
      <c r="YV14" s="1184"/>
      <c r="YW14" s="1184"/>
      <c r="YX14" s="1184"/>
      <c r="YY14" s="1184"/>
      <c r="YZ14" s="1184"/>
      <c r="ZA14" s="1184"/>
      <c r="ZB14" s="1184"/>
      <c r="ZC14" s="1184"/>
      <c r="ZD14" s="1184"/>
      <c r="ZE14" s="1184"/>
      <c r="ZF14" s="1184"/>
      <c r="ZG14" s="1184"/>
      <c r="ZH14" s="1184"/>
      <c r="ZI14" s="1184"/>
      <c r="ZJ14" s="1184"/>
      <c r="ZK14" s="1184"/>
      <c r="ZL14" s="1184"/>
      <c r="ZM14" s="1184"/>
      <c r="ZN14" s="1184"/>
      <c r="ZO14" s="1184"/>
      <c r="ZP14" s="1184"/>
      <c r="ZQ14" s="1184"/>
      <c r="ZR14" s="1184"/>
      <c r="ZS14" s="1184"/>
      <c r="ZT14" s="1184"/>
      <c r="ZU14" s="1184"/>
      <c r="ZV14" s="1184"/>
      <c r="ZW14" s="1184"/>
      <c r="ZX14" s="1184"/>
      <c r="ZY14" s="1184"/>
      <c r="ZZ14" s="1184"/>
      <c r="AAA14" s="1184"/>
      <c r="AAB14" s="1184"/>
      <c r="AAC14" s="1184"/>
      <c r="AAD14" s="1184"/>
      <c r="AAE14" s="1184"/>
      <c r="AAF14" s="1184"/>
      <c r="AAG14" s="1184"/>
      <c r="AAH14" s="1184"/>
      <c r="AAI14" s="1184"/>
      <c r="AAJ14" s="1184"/>
      <c r="AAK14" s="1184"/>
      <c r="AAL14" s="1184"/>
      <c r="AAM14" s="1184"/>
      <c r="AAN14" s="1184"/>
      <c r="AAO14" s="1184"/>
      <c r="AAP14" s="1184"/>
      <c r="AAQ14" s="1184"/>
      <c r="AAR14" s="1184"/>
      <c r="AAS14" s="1184"/>
      <c r="AAT14" s="1184"/>
      <c r="AAU14" s="1184"/>
      <c r="AAV14" s="1184"/>
      <c r="AAW14" s="1184"/>
      <c r="AAX14" s="1184"/>
      <c r="AAY14" s="1184"/>
      <c r="AAZ14" s="1184"/>
      <c r="ABA14" s="1184"/>
      <c r="ABB14" s="1184"/>
      <c r="ABC14" s="1184"/>
      <c r="ABD14" s="1184"/>
      <c r="ABE14" s="1184"/>
      <c r="ABF14" s="1184"/>
      <c r="ABG14" s="1184"/>
      <c r="ABH14" s="1184"/>
      <c r="ABI14" s="1184"/>
      <c r="ABJ14" s="1184"/>
      <c r="ABK14" s="1184"/>
      <c r="ABL14" s="1184"/>
      <c r="ABM14" s="1184"/>
      <c r="ABN14" s="1184"/>
      <c r="ABO14" s="1184"/>
      <c r="ABP14" s="1184"/>
      <c r="ABQ14" s="1184"/>
      <c r="ABR14" s="1184"/>
      <c r="ABS14" s="1184"/>
      <c r="ABT14" s="1184"/>
      <c r="ABU14" s="1184"/>
      <c r="ABV14" s="1184"/>
      <c r="ABW14" s="1184"/>
      <c r="ABX14" s="1184"/>
      <c r="ABY14" s="1184"/>
      <c r="ABZ14" s="1184"/>
      <c r="ACA14" s="1184"/>
      <c r="ACB14" s="1184"/>
      <c r="ACC14" s="1184"/>
      <c r="ACD14" s="1184"/>
      <c r="ACE14" s="1184"/>
      <c r="ACF14" s="1184"/>
      <c r="ACG14" s="1184"/>
      <c r="ACH14" s="1184"/>
      <c r="ACI14" s="1184"/>
      <c r="ACJ14" s="1184"/>
      <c r="ACK14" s="1184"/>
      <c r="ACL14" s="1184"/>
      <c r="ACM14" s="1184"/>
      <c r="ACN14" s="1184"/>
      <c r="ACO14" s="1184"/>
      <c r="ACP14" s="1184"/>
      <c r="ACQ14" s="1184"/>
      <c r="ACR14" s="1184"/>
      <c r="ACS14" s="1184"/>
      <c r="ACT14" s="1184"/>
      <c r="ACU14" s="1184"/>
      <c r="ACV14" s="1184"/>
      <c r="ACW14" s="1184"/>
      <c r="ACX14" s="1184"/>
      <c r="ACY14" s="1184"/>
      <c r="ACZ14" s="1184"/>
      <c r="ADA14" s="1184"/>
      <c r="ADB14" s="1184"/>
      <c r="ADC14" s="1184"/>
      <c r="ADD14" s="1184"/>
      <c r="ADE14" s="1184"/>
      <c r="ADF14" s="1184"/>
      <c r="ADG14" s="1184"/>
      <c r="ADH14" s="1184"/>
      <c r="ADI14" s="1184"/>
      <c r="ADJ14" s="1184"/>
      <c r="ADK14" s="1184"/>
      <c r="ADL14" s="1184"/>
      <c r="ADM14" s="1184"/>
      <c r="ADN14" s="1184"/>
      <c r="ADO14" s="1184"/>
      <c r="ADP14" s="1184"/>
      <c r="ADQ14" s="1184"/>
      <c r="ADR14" s="1184"/>
      <c r="ADS14" s="1184"/>
      <c r="ADT14" s="1184"/>
      <c r="ADU14" s="1184"/>
      <c r="ADV14" s="1184"/>
      <c r="ADW14" s="1184"/>
      <c r="ADX14" s="1184"/>
      <c r="ADY14" s="1184"/>
      <c r="ADZ14" s="1184"/>
      <c r="AEA14" s="1184"/>
      <c r="AEB14" s="1184"/>
      <c r="AEC14" s="1184"/>
      <c r="AED14" s="1184"/>
      <c r="AEE14" s="1184"/>
      <c r="AEF14" s="1184"/>
      <c r="AEG14" s="1184"/>
      <c r="AEH14" s="1184"/>
      <c r="AEI14" s="1184"/>
      <c r="AEJ14" s="1184"/>
      <c r="AEK14" s="1184"/>
      <c r="AEL14" s="1184"/>
      <c r="AEM14" s="1184"/>
      <c r="AEN14" s="1184"/>
      <c r="AEO14" s="1184"/>
      <c r="AEP14" s="1184"/>
      <c r="AEQ14" s="1184"/>
      <c r="AER14" s="1184"/>
      <c r="AES14" s="1184"/>
      <c r="AET14" s="1184"/>
      <c r="AEU14" s="1184"/>
      <c r="AEV14" s="1184"/>
      <c r="AEW14" s="1184"/>
      <c r="AEX14" s="1184"/>
      <c r="AEY14" s="1184"/>
      <c r="AEZ14" s="1184"/>
      <c r="AFA14" s="1184"/>
      <c r="AFB14" s="1184"/>
      <c r="AFC14" s="1184"/>
      <c r="AFD14" s="1184"/>
      <c r="AFE14" s="1184"/>
      <c r="AFF14" s="1184"/>
      <c r="AFG14" s="1184"/>
      <c r="AFH14" s="1184"/>
      <c r="AFI14" s="1184"/>
      <c r="AFJ14" s="1184"/>
      <c r="AFK14" s="1184"/>
      <c r="AFL14" s="1184"/>
      <c r="AFM14" s="1184"/>
      <c r="AFN14" s="1184"/>
      <c r="AFO14" s="1184"/>
      <c r="AFP14" s="1184"/>
      <c r="AFQ14" s="1184"/>
      <c r="AFR14" s="1184"/>
      <c r="AFS14" s="1184"/>
      <c r="AFT14" s="1184"/>
      <c r="AFU14" s="1184"/>
      <c r="AFV14" s="1184"/>
      <c r="AFW14" s="1184"/>
      <c r="AFX14" s="1184"/>
      <c r="AFY14" s="1184"/>
      <c r="AFZ14" s="1184"/>
      <c r="AGA14" s="1184"/>
      <c r="AGB14" s="1184"/>
      <c r="AGC14" s="1184"/>
      <c r="AGD14" s="1184"/>
      <c r="AGE14" s="1184"/>
      <c r="AGF14" s="1184"/>
      <c r="AGG14" s="1184"/>
      <c r="AGH14" s="1184"/>
      <c r="AGI14" s="1184"/>
      <c r="AGJ14" s="1184"/>
      <c r="AGK14" s="1184"/>
      <c r="AGL14" s="1184"/>
      <c r="AGM14" s="1184"/>
      <c r="AGN14" s="1184"/>
      <c r="AGO14" s="1184"/>
      <c r="AGP14" s="1184"/>
      <c r="AGQ14" s="1184"/>
      <c r="AGR14" s="1184"/>
      <c r="AGS14" s="1184"/>
      <c r="AGT14" s="1184"/>
      <c r="AGU14" s="1184"/>
      <c r="AGV14" s="1184"/>
      <c r="AGW14" s="1184"/>
      <c r="AGX14" s="1184"/>
      <c r="AGY14" s="1184"/>
      <c r="AGZ14" s="1184"/>
      <c r="AHA14" s="1184"/>
      <c r="AHB14" s="1184"/>
      <c r="AHC14" s="1184"/>
      <c r="AHD14" s="1184"/>
      <c r="AHE14" s="1184"/>
      <c r="AHF14" s="1184"/>
      <c r="AHG14" s="1184"/>
      <c r="AHH14" s="1184"/>
      <c r="AHI14" s="1184"/>
      <c r="AHJ14" s="1184"/>
      <c r="AHK14" s="1184"/>
      <c r="AHL14" s="1184"/>
      <c r="AHM14" s="1184"/>
      <c r="AHN14" s="1184"/>
      <c r="AHO14" s="1184"/>
      <c r="AHP14" s="1184"/>
      <c r="AHQ14" s="1184"/>
      <c r="AHR14" s="1184"/>
      <c r="AHS14" s="1184"/>
      <c r="AHT14" s="1184"/>
      <c r="AHU14" s="1184"/>
      <c r="AHV14" s="1184"/>
      <c r="AHW14" s="1184"/>
      <c r="AHX14" s="1184"/>
      <c r="AHY14" s="1184"/>
      <c r="AHZ14" s="1184"/>
      <c r="AIA14" s="1184"/>
      <c r="AIB14" s="1184"/>
      <c r="AIC14" s="1184"/>
      <c r="AID14" s="1184"/>
      <c r="AIE14" s="1184"/>
      <c r="AIF14" s="1184"/>
      <c r="AIG14" s="1184"/>
      <c r="AIH14" s="1184"/>
      <c r="AII14" s="1184"/>
      <c r="AIJ14" s="1184"/>
      <c r="AIK14" s="1184"/>
      <c r="AIL14" s="1184"/>
      <c r="AIM14" s="1184"/>
      <c r="AIN14" s="1184"/>
      <c r="AIO14" s="1184"/>
      <c r="AIP14" s="1184"/>
      <c r="AIQ14" s="1184"/>
      <c r="AIR14" s="1184"/>
      <c r="AIS14" s="1184"/>
      <c r="AIT14" s="1184"/>
      <c r="AIU14" s="1184"/>
      <c r="AIV14" s="1184"/>
      <c r="AIW14" s="1184"/>
      <c r="AIX14" s="1184"/>
      <c r="AIY14" s="1184"/>
      <c r="AIZ14" s="1184"/>
      <c r="AJA14" s="1184"/>
      <c r="AJB14" s="1184"/>
      <c r="AJC14" s="1184"/>
      <c r="AJD14" s="1184"/>
      <c r="AJE14" s="1184"/>
      <c r="AJF14" s="1184"/>
      <c r="AJG14" s="1184"/>
      <c r="AJH14" s="1184"/>
      <c r="AJI14" s="1184"/>
      <c r="AJJ14" s="1184"/>
      <c r="AJK14" s="1184"/>
      <c r="AJL14" s="1184"/>
      <c r="AJM14" s="1184"/>
      <c r="AJN14" s="1184"/>
      <c r="AJO14" s="1184"/>
      <c r="AJP14" s="1184"/>
      <c r="AJQ14" s="1184"/>
      <c r="AJR14" s="1184"/>
      <c r="AJS14" s="1184"/>
      <c r="AJT14" s="1184"/>
      <c r="AJU14" s="1184"/>
      <c r="AJV14" s="1184"/>
      <c r="AJW14" s="1184"/>
      <c r="AJX14" s="1184"/>
      <c r="AJY14" s="1184"/>
      <c r="AJZ14" s="1184"/>
      <c r="AKA14" s="1184"/>
      <c r="AKB14" s="1184"/>
      <c r="AKC14" s="1184"/>
      <c r="AKD14" s="1184"/>
      <c r="AKE14" s="1184"/>
      <c r="AKF14" s="1184"/>
      <c r="AKG14" s="1184"/>
      <c r="AKH14" s="1184"/>
      <c r="AKI14" s="1184"/>
      <c r="AKJ14" s="1184"/>
      <c r="AKK14" s="1184"/>
      <c r="AKL14" s="1184"/>
      <c r="AKM14" s="1184"/>
      <c r="AKN14" s="1184"/>
      <c r="AKO14" s="1184"/>
      <c r="AKP14" s="1184"/>
      <c r="AKQ14" s="1184"/>
      <c r="AKR14" s="1184"/>
      <c r="AKS14" s="1184"/>
      <c r="AKT14" s="1184"/>
      <c r="AKU14" s="1184"/>
      <c r="AKV14" s="1184"/>
      <c r="AKW14" s="1184"/>
      <c r="AKX14" s="1184"/>
      <c r="AKY14" s="1184"/>
      <c r="AKZ14" s="1184"/>
      <c r="ALA14" s="1184"/>
      <c r="ALB14" s="1184"/>
      <c r="ALC14" s="1184"/>
      <c r="ALD14" s="1184"/>
      <c r="ALE14" s="1184"/>
      <c r="ALF14" s="1184"/>
      <c r="ALG14" s="1184"/>
      <c r="ALH14" s="1184"/>
      <c r="ALI14" s="1184"/>
      <c r="ALJ14" s="1184"/>
      <c r="ALK14" s="1184"/>
      <c r="ALL14" s="1184"/>
      <c r="ALM14" s="1184"/>
      <c r="ALN14" s="1184"/>
      <c r="ALO14" s="1184"/>
      <c r="ALP14" s="1184"/>
      <c r="ALQ14" s="1184"/>
      <c r="ALR14" s="1184"/>
      <c r="ALS14" s="1184"/>
      <c r="ALT14" s="1184"/>
      <c r="ALU14" s="1184"/>
      <c r="ALV14" s="1184"/>
      <c r="ALW14" s="1184"/>
      <c r="ALX14" s="1184"/>
      <c r="ALY14" s="1184"/>
      <c r="ALZ14" s="1184"/>
      <c r="AMA14" s="1184"/>
      <c r="AMB14" s="1184"/>
      <c r="AMC14" s="1184"/>
      <c r="AMD14" s="1184"/>
      <c r="AME14" s="1184"/>
      <c r="AMF14" s="1184"/>
      <c r="AMG14" s="1184"/>
      <c r="AMH14" s="1184"/>
      <c r="AMI14" s="1184"/>
      <c r="AMJ14" s="1184"/>
      <c r="AMK14" s="1184"/>
      <c r="AML14" s="1184"/>
      <c r="AMM14" s="1184"/>
      <c r="AMN14" s="1184"/>
      <c r="AMO14" s="1184"/>
      <c r="AMP14" s="1184"/>
      <c r="AMQ14" s="1184"/>
      <c r="AMR14" s="1184"/>
      <c r="AMS14" s="1184"/>
      <c r="AMT14" s="1184"/>
      <c r="AMU14" s="1184"/>
      <c r="AMV14" s="1184"/>
      <c r="AMW14" s="1184"/>
      <c r="AMX14" s="1184"/>
      <c r="AMY14" s="1184"/>
      <c r="AMZ14" s="1184"/>
      <c r="ANA14" s="1184"/>
      <c r="ANB14" s="1184"/>
      <c r="ANC14" s="1184"/>
      <c r="AND14" s="1184"/>
      <c r="ANE14" s="1184"/>
      <c r="ANF14" s="1184"/>
      <c r="ANG14" s="1184"/>
      <c r="ANH14" s="1184"/>
      <c r="ANI14" s="1184"/>
      <c r="ANJ14" s="1184"/>
      <c r="ANK14" s="1184"/>
      <c r="ANL14" s="1184"/>
      <c r="ANM14" s="1184"/>
      <c r="ANN14" s="1184"/>
      <c r="ANO14" s="1184"/>
      <c r="ANP14" s="1184"/>
      <c r="ANQ14" s="1184"/>
      <c r="ANR14" s="1184"/>
      <c r="ANS14" s="1184"/>
      <c r="ANT14" s="1184"/>
      <c r="ANU14" s="1184"/>
      <c r="ANV14" s="1184"/>
      <c r="ANW14" s="1184"/>
      <c r="ANX14" s="1184"/>
      <c r="ANY14" s="1184"/>
      <c r="ANZ14" s="1184"/>
      <c r="AOA14" s="1184"/>
      <c r="AOB14" s="1184"/>
      <c r="AOC14" s="1184"/>
      <c r="AOD14" s="1184"/>
      <c r="AOE14" s="1184"/>
      <c r="AOF14" s="1184"/>
      <c r="AOG14" s="1184"/>
      <c r="AOH14" s="1184"/>
      <c r="AOI14" s="1184"/>
      <c r="AOJ14" s="1184"/>
      <c r="AOK14" s="1184"/>
      <c r="AOL14" s="1184"/>
      <c r="AOM14" s="1184"/>
      <c r="AON14" s="1184"/>
      <c r="AOO14" s="1184"/>
      <c r="AOP14" s="1184"/>
      <c r="AOQ14" s="1184"/>
      <c r="AOR14" s="1184"/>
      <c r="AOS14" s="1184"/>
      <c r="AOT14" s="1184"/>
      <c r="AOU14" s="1184"/>
      <c r="AOV14" s="1184"/>
      <c r="AOW14" s="1184"/>
      <c r="AOX14" s="1184"/>
      <c r="AOY14" s="1184"/>
      <c r="AOZ14" s="1184"/>
      <c r="APA14" s="1184"/>
      <c r="APB14" s="1184"/>
      <c r="APC14" s="1184"/>
      <c r="APD14" s="1184"/>
      <c r="APE14" s="1184"/>
      <c r="APF14" s="1184"/>
      <c r="APG14" s="1184"/>
      <c r="APH14" s="1184"/>
      <c r="API14" s="1184"/>
      <c r="APJ14" s="1184"/>
      <c r="APK14" s="1184"/>
      <c r="APL14" s="1184"/>
      <c r="APM14" s="1184"/>
      <c r="APN14" s="1184"/>
      <c r="APO14" s="1184"/>
      <c r="APP14" s="1184"/>
      <c r="APQ14" s="1184"/>
      <c r="APR14" s="1184"/>
      <c r="APS14" s="1184"/>
      <c r="APT14" s="1184"/>
      <c r="APU14" s="1184"/>
      <c r="APV14" s="1184"/>
      <c r="APW14" s="1184"/>
      <c r="APX14" s="1184"/>
      <c r="APY14" s="1184"/>
    </row>
    <row r="15" spans="1:1117" s="960" customFormat="1" ht="31">
      <c r="A15" s="1175" t="s">
        <v>2219</v>
      </c>
      <c r="B15" s="1175" t="s">
        <v>2220</v>
      </c>
      <c r="C15" s="1187" t="s">
        <v>2214</v>
      </c>
      <c r="D15" s="1182" t="s">
        <v>2158</v>
      </c>
      <c r="E15" s="1182" t="s">
        <v>2215</v>
      </c>
      <c r="F15" s="1182" t="s">
        <v>2216</v>
      </c>
      <c r="G15" s="1182" t="s">
        <v>2161</v>
      </c>
      <c r="H15" s="1188" t="s">
        <v>2210</v>
      </c>
      <c r="I15" s="1177" t="s">
        <v>579</v>
      </c>
      <c r="J15" s="1179" t="s">
        <v>1944</v>
      </c>
      <c r="K15" s="1189" t="s">
        <v>17</v>
      </c>
      <c r="L15" s="1183"/>
      <c r="M15" s="1184"/>
      <c r="N15" s="1184"/>
      <c r="O15" s="1184"/>
      <c r="P15" s="1184"/>
      <c r="Q15" s="1184"/>
      <c r="R15" s="1184"/>
      <c r="S15" s="1184"/>
      <c r="T15" s="1184"/>
      <c r="U15" s="1184"/>
      <c r="V15" s="1184"/>
      <c r="W15" s="1184"/>
      <c r="X15" s="1184"/>
      <c r="Y15" s="1184"/>
      <c r="Z15" s="1184"/>
      <c r="AA15" s="1184"/>
      <c r="AB15" s="1184"/>
      <c r="AC15" s="1184"/>
      <c r="AD15" s="1184"/>
      <c r="AE15" s="1184"/>
      <c r="AF15" s="1184"/>
      <c r="AG15" s="1184"/>
      <c r="AH15" s="1184"/>
      <c r="AI15" s="1184"/>
      <c r="AJ15" s="1184"/>
      <c r="AK15" s="1184"/>
      <c r="AL15" s="1184"/>
      <c r="AM15" s="1184"/>
      <c r="AN15" s="1184"/>
      <c r="AO15" s="1184"/>
      <c r="AP15" s="1184"/>
      <c r="AQ15" s="1184"/>
      <c r="AR15" s="1184"/>
      <c r="AS15" s="1184"/>
      <c r="AT15" s="1184"/>
      <c r="AU15" s="1184"/>
      <c r="AV15" s="1184"/>
      <c r="AW15" s="1184"/>
      <c r="AX15" s="1184"/>
      <c r="AY15" s="1184"/>
      <c r="AZ15" s="1184"/>
      <c r="BA15" s="1184"/>
      <c r="BB15" s="1184"/>
      <c r="BC15" s="1184"/>
      <c r="BD15" s="1184"/>
      <c r="BE15" s="1184"/>
      <c r="BF15" s="1184"/>
      <c r="BG15" s="1184"/>
      <c r="BH15" s="1184"/>
      <c r="BI15" s="1184"/>
      <c r="BJ15" s="1184"/>
      <c r="BK15" s="1184"/>
      <c r="BL15" s="1184"/>
      <c r="BM15" s="1184"/>
      <c r="BN15" s="1184"/>
      <c r="BO15" s="1184"/>
      <c r="BP15" s="1184"/>
      <c r="BQ15" s="1184"/>
      <c r="BR15" s="1184"/>
      <c r="BS15" s="1184"/>
      <c r="BT15" s="1184"/>
      <c r="BU15" s="1184"/>
      <c r="BV15" s="1184"/>
      <c r="BW15" s="1184"/>
      <c r="BX15" s="1184"/>
      <c r="BY15" s="1184"/>
      <c r="BZ15" s="1184"/>
      <c r="CA15" s="1184"/>
      <c r="CB15" s="1184"/>
      <c r="CC15" s="1184"/>
      <c r="CD15" s="1184"/>
      <c r="CE15" s="1184"/>
      <c r="CF15" s="1184"/>
      <c r="CG15" s="1184"/>
      <c r="CH15" s="1184"/>
      <c r="CI15" s="1184"/>
      <c r="CJ15" s="1184"/>
      <c r="CK15" s="1184"/>
      <c r="CL15" s="1184"/>
      <c r="CM15" s="1184"/>
      <c r="CN15" s="1184"/>
      <c r="CO15" s="1184"/>
      <c r="CP15" s="1184"/>
      <c r="CQ15" s="1184"/>
      <c r="CR15" s="1184"/>
      <c r="CS15" s="1184"/>
      <c r="CT15" s="1184"/>
      <c r="CU15" s="1184"/>
      <c r="CV15" s="1184"/>
      <c r="CW15" s="1184"/>
      <c r="CX15" s="1184"/>
      <c r="CY15" s="1184"/>
      <c r="CZ15" s="1184"/>
      <c r="DA15" s="1184"/>
      <c r="DB15" s="1184"/>
      <c r="DC15" s="1184"/>
      <c r="DD15" s="1184"/>
      <c r="DE15" s="1184"/>
      <c r="DF15" s="1184"/>
      <c r="DG15" s="1184"/>
      <c r="DH15" s="1184"/>
      <c r="DI15" s="1184"/>
      <c r="DJ15" s="1184"/>
      <c r="DK15" s="1184"/>
      <c r="DL15" s="1184"/>
      <c r="DM15" s="1184"/>
      <c r="DN15" s="1184"/>
      <c r="DO15" s="1184"/>
      <c r="DP15" s="1184"/>
      <c r="DQ15" s="1184"/>
      <c r="DR15" s="1184"/>
      <c r="DS15" s="1184"/>
      <c r="DT15" s="1184"/>
      <c r="DU15" s="1184"/>
      <c r="DV15" s="1184"/>
      <c r="DW15" s="1184"/>
      <c r="DX15" s="1184"/>
      <c r="DY15" s="1184"/>
      <c r="DZ15" s="1184"/>
      <c r="EA15" s="1184"/>
      <c r="EB15" s="1184"/>
      <c r="EC15" s="1184"/>
      <c r="ED15" s="1184"/>
      <c r="EE15" s="1184"/>
      <c r="EF15" s="1184"/>
      <c r="EG15" s="1184"/>
      <c r="EH15" s="1184"/>
      <c r="EI15" s="1184"/>
      <c r="EJ15" s="1184"/>
      <c r="EK15" s="1184"/>
      <c r="EL15" s="1184"/>
      <c r="EM15" s="1184"/>
      <c r="EN15" s="1184"/>
      <c r="EO15" s="1184"/>
      <c r="EP15" s="1184"/>
      <c r="EQ15" s="1184"/>
      <c r="ER15" s="1184"/>
      <c r="ES15" s="1184"/>
      <c r="ET15" s="1184"/>
      <c r="EU15" s="1184"/>
      <c r="EV15" s="1184"/>
      <c r="EW15" s="1184"/>
      <c r="EX15" s="1184"/>
      <c r="EY15" s="1184"/>
      <c r="EZ15" s="1184"/>
      <c r="FA15" s="1184"/>
      <c r="FB15" s="1184"/>
      <c r="FC15" s="1184"/>
      <c r="FD15" s="1184"/>
      <c r="FE15" s="1184"/>
      <c r="FF15" s="1184"/>
      <c r="FG15" s="1184"/>
      <c r="FH15" s="1184"/>
      <c r="FI15" s="1184"/>
      <c r="FJ15" s="1184"/>
      <c r="FK15" s="1184"/>
      <c r="FL15" s="1184"/>
      <c r="FM15" s="1184"/>
      <c r="FN15" s="1184"/>
      <c r="FO15" s="1184"/>
      <c r="FP15" s="1184"/>
      <c r="FQ15" s="1184"/>
      <c r="FR15" s="1184"/>
      <c r="FS15" s="1184"/>
      <c r="FT15" s="1184"/>
      <c r="FU15" s="1184"/>
      <c r="FV15" s="1184"/>
      <c r="FW15" s="1184"/>
      <c r="FX15" s="1184"/>
      <c r="FY15" s="1184"/>
      <c r="FZ15" s="1184"/>
      <c r="GA15" s="1184"/>
      <c r="GB15" s="1184"/>
      <c r="GC15" s="1184"/>
      <c r="GD15" s="1184"/>
      <c r="GE15" s="1184"/>
      <c r="GF15" s="1184"/>
      <c r="GG15" s="1184"/>
      <c r="GH15" s="1184"/>
      <c r="GI15" s="1184"/>
      <c r="GJ15" s="1184"/>
      <c r="GK15" s="1184"/>
      <c r="GL15" s="1184"/>
      <c r="GM15" s="1184"/>
      <c r="GN15" s="1184"/>
      <c r="GO15" s="1184"/>
      <c r="GP15" s="1184"/>
      <c r="GQ15" s="1184"/>
      <c r="GR15" s="1184"/>
      <c r="GS15" s="1184"/>
      <c r="GT15" s="1184"/>
      <c r="GU15" s="1184"/>
      <c r="GV15" s="1184"/>
      <c r="GW15" s="1184"/>
      <c r="GX15" s="1184"/>
      <c r="GY15" s="1184"/>
      <c r="GZ15" s="1184"/>
      <c r="HA15" s="1184"/>
      <c r="HB15" s="1184"/>
      <c r="HC15" s="1184"/>
      <c r="HD15" s="1184"/>
      <c r="HE15" s="1184"/>
      <c r="HF15" s="1184"/>
      <c r="HG15" s="1184"/>
      <c r="HH15" s="1184"/>
      <c r="HI15" s="1184"/>
      <c r="HJ15" s="1184"/>
      <c r="HK15" s="1184"/>
      <c r="HL15" s="1184"/>
      <c r="HM15" s="1184"/>
      <c r="HN15" s="1184"/>
      <c r="HO15" s="1184"/>
      <c r="HP15" s="1184"/>
      <c r="HQ15" s="1184"/>
      <c r="HR15" s="1184"/>
      <c r="HS15" s="1184"/>
      <c r="HT15" s="1184"/>
      <c r="HU15" s="1184"/>
      <c r="HV15" s="1184"/>
      <c r="HW15" s="1184"/>
      <c r="HX15" s="1184"/>
      <c r="HY15" s="1184"/>
      <c r="HZ15" s="1184"/>
      <c r="IA15" s="1184"/>
      <c r="IB15" s="1184"/>
      <c r="IC15" s="1184"/>
      <c r="ID15" s="1184"/>
      <c r="IE15" s="1184"/>
      <c r="IF15" s="1184"/>
      <c r="IG15" s="1184"/>
      <c r="IH15" s="1184"/>
      <c r="II15" s="1184"/>
      <c r="IJ15" s="1184"/>
      <c r="IK15" s="1184"/>
      <c r="IL15" s="1184"/>
      <c r="IM15" s="1184"/>
      <c r="IN15" s="1184"/>
      <c r="IO15" s="1184"/>
      <c r="IP15" s="1184"/>
      <c r="IQ15" s="1184"/>
      <c r="IR15" s="1184"/>
      <c r="IS15" s="1184"/>
      <c r="IT15" s="1184"/>
      <c r="IU15" s="1184"/>
      <c r="IV15" s="1184"/>
      <c r="IW15" s="1184"/>
      <c r="IX15" s="1184"/>
      <c r="IY15" s="1184"/>
      <c r="IZ15" s="1184"/>
      <c r="JA15" s="1184"/>
      <c r="JB15" s="1184"/>
      <c r="JC15" s="1184"/>
      <c r="JD15" s="1184"/>
      <c r="JE15" s="1184"/>
      <c r="JF15" s="1184"/>
      <c r="JG15" s="1184"/>
      <c r="JH15" s="1184"/>
      <c r="JI15" s="1184"/>
      <c r="JJ15" s="1184"/>
      <c r="JK15" s="1184"/>
      <c r="JL15" s="1184"/>
      <c r="JM15" s="1184"/>
      <c r="JN15" s="1184"/>
      <c r="JO15" s="1184"/>
      <c r="JP15" s="1184"/>
      <c r="JQ15" s="1184"/>
      <c r="JR15" s="1184"/>
      <c r="JS15" s="1184"/>
      <c r="JT15" s="1184"/>
      <c r="JU15" s="1184"/>
      <c r="JV15" s="1184"/>
      <c r="JW15" s="1184"/>
      <c r="JX15" s="1184"/>
      <c r="JY15" s="1184"/>
      <c r="JZ15" s="1184"/>
      <c r="KA15" s="1184"/>
      <c r="KB15" s="1184"/>
      <c r="KC15" s="1184"/>
      <c r="KD15" s="1184"/>
      <c r="KE15" s="1184"/>
      <c r="KF15" s="1184"/>
      <c r="KG15" s="1184"/>
      <c r="KH15" s="1184"/>
      <c r="KI15" s="1184"/>
      <c r="KJ15" s="1184"/>
      <c r="KK15" s="1184"/>
      <c r="KL15" s="1184"/>
      <c r="KM15" s="1184"/>
      <c r="KN15" s="1184"/>
      <c r="KO15" s="1184"/>
      <c r="KP15" s="1184"/>
      <c r="KQ15" s="1184"/>
      <c r="KR15" s="1184"/>
      <c r="KS15" s="1184"/>
      <c r="KT15" s="1184"/>
      <c r="KU15" s="1184"/>
      <c r="KV15" s="1184"/>
      <c r="KW15" s="1184"/>
      <c r="KX15" s="1184"/>
      <c r="KY15" s="1184"/>
      <c r="KZ15" s="1184"/>
      <c r="LA15" s="1184"/>
      <c r="LB15" s="1184"/>
      <c r="LC15" s="1184"/>
      <c r="LD15" s="1184"/>
      <c r="LE15" s="1184"/>
      <c r="LF15" s="1184"/>
      <c r="LG15" s="1184"/>
      <c r="LH15" s="1184"/>
      <c r="LI15" s="1184"/>
      <c r="LJ15" s="1184"/>
      <c r="LK15" s="1184"/>
      <c r="LL15" s="1184"/>
      <c r="LM15" s="1184"/>
      <c r="LN15" s="1184"/>
      <c r="LO15" s="1184"/>
      <c r="LP15" s="1184"/>
      <c r="LQ15" s="1184"/>
      <c r="LR15" s="1184"/>
      <c r="LS15" s="1184"/>
      <c r="LT15" s="1184"/>
      <c r="LU15" s="1184"/>
      <c r="LV15" s="1184"/>
      <c r="LW15" s="1184"/>
      <c r="LX15" s="1184"/>
      <c r="LY15" s="1184"/>
      <c r="LZ15" s="1184"/>
      <c r="MA15" s="1184"/>
      <c r="MB15" s="1184"/>
      <c r="MC15" s="1184"/>
      <c r="MD15" s="1184"/>
      <c r="ME15" s="1184"/>
      <c r="MF15" s="1184"/>
      <c r="MG15" s="1184"/>
      <c r="MH15" s="1184"/>
      <c r="MI15" s="1184"/>
      <c r="MJ15" s="1184"/>
      <c r="MK15" s="1184"/>
      <c r="ML15" s="1184"/>
      <c r="MM15" s="1184"/>
      <c r="MN15" s="1184"/>
      <c r="MO15" s="1184"/>
      <c r="MP15" s="1184"/>
      <c r="MQ15" s="1184"/>
      <c r="MR15" s="1184"/>
      <c r="MS15" s="1184"/>
      <c r="MT15" s="1184"/>
      <c r="MU15" s="1184"/>
      <c r="MV15" s="1184"/>
      <c r="MW15" s="1184"/>
      <c r="MX15" s="1184"/>
      <c r="MY15" s="1184"/>
      <c r="MZ15" s="1184"/>
      <c r="NA15" s="1184"/>
      <c r="NB15" s="1184"/>
      <c r="NC15" s="1184"/>
      <c r="ND15" s="1184"/>
      <c r="NE15" s="1184"/>
      <c r="NF15" s="1184"/>
      <c r="NG15" s="1184"/>
      <c r="NH15" s="1184"/>
      <c r="NI15" s="1184"/>
      <c r="NJ15" s="1184"/>
      <c r="NK15" s="1184"/>
      <c r="NL15" s="1184"/>
      <c r="NM15" s="1184"/>
      <c r="NN15" s="1184"/>
      <c r="NO15" s="1184"/>
      <c r="NP15" s="1184"/>
      <c r="NQ15" s="1184"/>
      <c r="NR15" s="1184"/>
      <c r="NS15" s="1184"/>
      <c r="NT15" s="1184"/>
      <c r="NU15" s="1184"/>
      <c r="NV15" s="1184"/>
      <c r="NW15" s="1184"/>
      <c r="NX15" s="1184"/>
      <c r="NY15" s="1184"/>
      <c r="NZ15" s="1184"/>
      <c r="OA15" s="1184"/>
      <c r="OB15" s="1184"/>
      <c r="OC15" s="1184"/>
      <c r="OD15" s="1184"/>
      <c r="OE15" s="1184"/>
      <c r="OF15" s="1184"/>
      <c r="OG15" s="1184"/>
      <c r="OH15" s="1184"/>
      <c r="OI15" s="1184"/>
      <c r="OJ15" s="1184"/>
      <c r="OK15" s="1184"/>
      <c r="OL15" s="1184"/>
      <c r="OM15" s="1184"/>
      <c r="ON15" s="1184"/>
      <c r="OO15" s="1184"/>
      <c r="OP15" s="1184"/>
      <c r="OQ15" s="1184"/>
      <c r="OR15" s="1184"/>
      <c r="OS15" s="1184"/>
      <c r="OT15" s="1184"/>
      <c r="OU15" s="1184"/>
      <c r="OV15" s="1184"/>
      <c r="OW15" s="1184"/>
      <c r="OX15" s="1184"/>
      <c r="OY15" s="1184"/>
      <c r="OZ15" s="1184"/>
      <c r="PA15" s="1184"/>
      <c r="PB15" s="1184"/>
      <c r="PC15" s="1184"/>
      <c r="PD15" s="1184"/>
      <c r="PE15" s="1184"/>
      <c r="PF15" s="1184"/>
      <c r="PG15" s="1184"/>
      <c r="PH15" s="1184"/>
      <c r="PI15" s="1184"/>
      <c r="PJ15" s="1184"/>
      <c r="PK15" s="1184"/>
      <c r="PL15" s="1184"/>
      <c r="PM15" s="1184"/>
      <c r="PN15" s="1184"/>
      <c r="PO15" s="1184"/>
      <c r="PP15" s="1184"/>
      <c r="PQ15" s="1184"/>
      <c r="PR15" s="1184"/>
      <c r="PS15" s="1184"/>
      <c r="PT15" s="1184"/>
      <c r="PU15" s="1184"/>
      <c r="PV15" s="1184"/>
      <c r="PW15" s="1184"/>
      <c r="PX15" s="1184"/>
      <c r="PY15" s="1184"/>
      <c r="PZ15" s="1184"/>
      <c r="QA15" s="1184"/>
      <c r="QB15" s="1184"/>
      <c r="QC15" s="1184"/>
      <c r="QD15" s="1184"/>
      <c r="QE15" s="1184"/>
      <c r="QF15" s="1184"/>
      <c r="QG15" s="1184"/>
      <c r="QH15" s="1184"/>
      <c r="QI15" s="1184"/>
      <c r="QJ15" s="1184"/>
      <c r="QK15" s="1184"/>
      <c r="QL15" s="1184"/>
      <c r="QM15" s="1184"/>
      <c r="QN15" s="1184"/>
      <c r="QO15" s="1184"/>
      <c r="QP15" s="1184"/>
      <c r="QQ15" s="1184"/>
      <c r="QR15" s="1184"/>
      <c r="QS15" s="1184"/>
      <c r="QT15" s="1184"/>
      <c r="QU15" s="1184"/>
      <c r="QV15" s="1184"/>
      <c r="QW15" s="1184"/>
      <c r="QX15" s="1184"/>
      <c r="QY15" s="1184"/>
      <c r="QZ15" s="1184"/>
      <c r="RA15" s="1184"/>
      <c r="RB15" s="1184"/>
      <c r="RC15" s="1184"/>
      <c r="RD15" s="1184"/>
      <c r="RE15" s="1184"/>
      <c r="RF15" s="1184"/>
      <c r="RG15" s="1184"/>
      <c r="RH15" s="1184"/>
      <c r="RI15" s="1184"/>
      <c r="RJ15" s="1184"/>
      <c r="RK15" s="1184"/>
      <c r="RL15" s="1184"/>
      <c r="RM15" s="1184"/>
      <c r="RN15" s="1184"/>
      <c r="RO15" s="1184"/>
      <c r="RP15" s="1184"/>
      <c r="RQ15" s="1184"/>
      <c r="RR15" s="1184"/>
      <c r="RS15" s="1184"/>
      <c r="RT15" s="1184"/>
      <c r="RU15" s="1184"/>
      <c r="RV15" s="1184"/>
      <c r="RW15" s="1184"/>
      <c r="RX15" s="1184"/>
      <c r="RY15" s="1184"/>
      <c r="RZ15" s="1184"/>
      <c r="SA15" s="1184"/>
      <c r="SB15" s="1184"/>
      <c r="SC15" s="1184"/>
      <c r="SD15" s="1184"/>
      <c r="SE15" s="1184"/>
      <c r="SF15" s="1184"/>
      <c r="SG15" s="1184"/>
      <c r="SH15" s="1184"/>
      <c r="SI15" s="1184"/>
      <c r="SJ15" s="1184"/>
      <c r="SK15" s="1184"/>
      <c r="SL15" s="1184"/>
      <c r="SM15" s="1184"/>
      <c r="SN15" s="1184"/>
      <c r="SO15" s="1184"/>
      <c r="SP15" s="1184"/>
      <c r="SQ15" s="1184"/>
      <c r="SR15" s="1184"/>
      <c r="SS15" s="1184"/>
      <c r="ST15" s="1184"/>
      <c r="SU15" s="1184"/>
      <c r="SV15" s="1184"/>
      <c r="SW15" s="1184"/>
      <c r="SX15" s="1184"/>
      <c r="SY15" s="1184"/>
      <c r="SZ15" s="1184"/>
      <c r="TA15" s="1184"/>
      <c r="TB15" s="1184"/>
      <c r="TC15" s="1184"/>
      <c r="TD15" s="1184"/>
      <c r="TE15" s="1184"/>
      <c r="TF15" s="1184"/>
      <c r="TG15" s="1184"/>
      <c r="TH15" s="1184"/>
      <c r="TI15" s="1184"/>
      <c r="TJ15" s="1184"/>
      <c r="TK15" s="1184"/>
      <c r="TL15" s="1184"/>
      <c r="TM15" s="1184"/>
      <c r="TN15" s="1184"/>
      <c r="TO15" s="1184"/>
      <c r="TP15" s="1184"/>
      <c r="TQ15" s="1184"/>
      <c r="TR15" s="1184"/>
      <c r="TS15" s="1184"/>
      <c r="TT15" s="1184"/>
      <c r="TU15" s="1184"/>
      <c r="TV15" s="1184"/>
      <c r="TW15" s="1184"/>
      <c r="TX15" s="1184"/>
      <c r="TY15" s="1184"/>
      <c r="TZ15" s="1184"/>
      <c r="UA15" s="1184"/>
      <c r="UB15" s="1184"/>
      <c r="UC15" s="1184"/>
      <c r="UD15" s="1184"/>
      <c r="UE15" s="1184"/>
      <c r="UF15" s="1184"/>
      <c r="UG15" s="1184"/>
      <c r="UH15" s="1184"/>
      <c r="UI15" s="1184"/>
      <c r="UJ15" s="1184"/>
      <c r="UK15" s="1184"/>
      <c r="UL15" s="1184"/>
      <c r="UM15" s="1184"/>
      <c r="UN15" s="1184"/>
      <c r="UO15" s="1184"/>
      <c r="UP15" s="1184"/>
      <c r="UQ15" s="1184"/>
      <c r="UR15" s="1184"/>
      <c r="US15" s="1184"/>
      <c r="UT15" s="1184"/>
      <c r="UU15" s="1184"/>
      <c r="UV15" s="1184"/>
      <c r="UW15" s="1184"/>
      <c r="UX15" s="1184"/>
      <c r="UY15" s="1184"/>
      <c r="UZ15" s="1184"/>
      <c r="VA15" s="1184"/>
      <c r="VB15" s="1184"/>
      <c r="VC15" s="1184"/>
      <c r="VD15" s="1184"/>
      <c r="VE15" s="1184"/>
      <c r="VF15" s="1184"/>
      <c r="VG15" s="1184"/>
      <c r="VH15" s="1184"/>
      <c r="VI15" s="1184"/>
      <c r="VJ15" s="1184"/>
      <c r="VK15" s="1184"/>
      <c r="VL15" s="1184"/>
      <c r="VM15" s="1184"/>
      <c r="VN15" s="1184"/>
      <c r="VO15" s="1184"/>
      <c r="VP15" s="1184"/>
      <c r="VQ15" s="1184"/>
      <c r="VR15" s="1184"/>
      <c r="VS15" s="1184"/>
      <c r="VT15" s="1184"/>
      <c r="VU15" s="1184"/>
      <c r="VV15" s="1184"/>
      <c r="VW15" s="1184"/>
      <c r="VX15" s="1184"/>
      <c r="VY15" s="1184"/>
      <c r="VZ15" s="1184"/>
      <c r="WA15" s="1184"/>
      <c r="WB15" s="1184"/>
      <c r="WC15" s="1184"/>
      <c r="WD15" s="1184"/>
      <c r="WE15" s="1184"/>
      <c r="WF15" s="1184"/>
      <c r="WG15" s="1184"/>
      <c r="WH15" s="1184"/>
      <c r="WI15" s="1184"/>
      <c r="WJ15" s="1184"/>
      <c r="WK15" s="1184"/>
      <c r="WL15" s="1184"/>
      <c r="WM15" s="1184"/>
      <c r="WN15" s="1184"/>
      <c r="WO15" s="1184"/>
      <c r="WP15" s="1184"/>
      <c r="WQ15" s="1184"/>
      <c r="WR15" s="1184"/>
      <c r="WS15" s="1184"/>
      <c r="WT15" s="1184"/>
      <c r="WU15" s="1184"/>
      <c r="WV15" s="1184"/>
      <c r="WW15" s="1184"/>
      <c r="WX15" s="1184"/>
      <c r="WY15" s="1184"/>
      <c r="WZ15" s="1184"/>
      <c r="XA15" s="1184"/>
      <c r="XB15" s="1184"/>
      <c r="XC15" s="1184"/>
      <c r="XD15" s="1184"/>
      <c r="XE15" s="1184"/>
      <c r="XF15" s="1184"/>
      <c r="XG15" s="1184"/>
      <c r="XH15" s="1184"/>
      <c r="XI15" s="1184"/>
      <c r="XJ15" s="1184"/>
      <c r="XK15" s="1184"/>
      <c r="XL15" s="1184"/>
      <c r="XM15" s="1184"/>
      <c r="XN15" s="1184"/>
      <c r="XO15" s="1184"/>
      <c r="XP15" s="1184"/>
      <c r="XQ15" s="1184"/>
      <c r="XR15" s="1184"/>
      <c r="XS15" s="1184"/>
      <c r="XT15" s="1184"/>
      <c r="XU15" s="1184"/>
      <c r="XV15" s="1184"/>
      <c r="XW15" s="1184"/>
      <c r="XX15" s="1184"/>
      <c r="XY15" s="1184"/>
      <c r="XZ15" s="1184"/>
      <c r="YA15" s="1184"/>
      <c r="YB15" s="1184"/>
      <c r="YC15" s="1184"/>
      <c r="YD15" s="1184"/>
      <c r="YE15" s="1184"/>
      <c r="YF15" s="1184"/>
      <c r="YG15" s="1184"/>
      <c r="YH15" s="1184"/>
      <c r="YI15" s="1184"/>
      <c r="YJ15" s="1184"/>
      <c r="YK15" s="1184"/>
      <c r="YL15" s="1184"/>
      <c r="YM15" s="1184"/>
      <c r="YN15" s="1184"/>
      <c r="YO15" s="1184"/>
      <c r="YP15" s="1184"/>
      <c r="YQ15" s="1184"/>
      <c r="YR15" s="1184"/>
      <c r="YS15" s="1184"/>
      <c r="YT15" s="1184"/>
      <c r="YU15" s="1184"/>
      <c r="YV15" s="1184"/>
      <c r="YW15" s="1184"/>
      <c r="YX15" s="1184"/>
      <c r="YY15" s="1184"/>
      <c r="YZ15" s="1184"/>
      <c r="ZA15" s="1184"/>
      <c r="ZB15" s="1184"/>
      <c r="ZC15" s="1184"/>
      <c r="ZD15" s="1184"/>
      <c r="ZE15" s="1184"/>
      <c r="ZF15" s="1184"/>
      <c r="ZG15" s="1184"/>
      <c r="ZH15" s="1184"/>
      <c r="ZI15" s="1184"/>
      <c r="ZJ15" s="1184"/>
      <c r="ZK15" s="1184"/>
      <c r="ZL15" s="1184"/>
      <c r="ZM15" s="1184"/>
      <c r="ZN15" s="1184"/>
      <c r="ZO15" s="1184"/>
      <c r="ZP15" s="1184"/>
      <c r="ZQ15" s="1184"/>
      <c r="ZR15" s="1184"/>
      <c r="ZS15" s="1184"/>
      <c r="ZT15" s="1184"/>
      <c r="ZU15" s="1184"/>
      <c r="ZV15" s="1184"/>
      <c r="ZW15" s="1184"/>
      <c r="ZX15" s="1184"/>
      <c r="ZY15" s="1184"/>
      <c r="ZZ15" s="1184"/>
      <c r="AAA15" s="1184"/>
      <c r="AAB15" s="1184"/>
      <c r="AAC15" s="1184"/>
      <c r="AAD15" s="1184"/>
      <c r="AAE15" s="1184"/>
      <c r="AAF15" s="1184"/>
      <c r="AAG15" s="1184"/>
      <c r="AAH15" s="1184"/>
      <c r="AAI15" s="1184"/>
      <c r="AAJ15" s="1184"/>
      <c r="AAK15" s="1184"/>
      <c r="AAL15" s="1184"/>
      <c r="AAM15" s="1184"/>
      <c r="AAN15" s="1184"/>
      <c r="AAO15" s="1184"/>
      <c r="AAP15" s="1184"/>
      <c r="AAQ15" s="1184"/>
      <c r="AAR15" s="1184"/>
      <c r="AAS15" s="1184"/>
      <c r="AAT15" s="1184"/>
      <c r="AAU15" s="1184"/>
      <c r="AAV15" s="1184"/>
      <c r="AAW15" s="1184"/>
      <c r="AAX15" s="1184"/>
      <c r="AAY15" s="1184"/>
      <c r="AAZ15" s="1184"/>
      <c r="ABA15" s="1184"/>
      <c r="ABB15" s="1184"/>
      <c r="ABC15" s="1184"/>
      <c r="ABD15" s="1184"/>
      <c r="ABE15" s="1184"/>
      <c r="ABF15" s="1184"/>
      <c r="ABG15" s="1184"/>
      <c r="ABH15" s="1184"/>
      <c r="ABI15" s="1184"/>
      <c r="ABJ15" s="1184"/>
      <c r="ABK15" s="1184"/>
      <c r="ABL15" s="1184"/>
      <c r="ABM15" s="1184"/>
      <c r="ABN15" s="1184"/>
      <c r="ABO15" s="1184"/>
      <c r="ABP15" s="1184"/>
      <c r="ABQ15" s="1184"/>
      <c r="ABR15" s="1184"/>
      <c r="ABS15" s="1184"/>
      <c r="ABT15" s="1184"/>
      <c r="ABU15" s="1184"/>
      <c r="ABV15" s="1184"/>
      <c r="ABW15" s="1184"/>
      <c r="ABX15" s="1184"/>
      <c r="ABY15" s="1184"/>
      <c r="ABZ15" s="1184"/>
      <c r="ACA15" s="1184"/>
      <c r="ACB15" s="1184"/>
      <c r="ACC15" s="1184"/>
      <c r="ACD15" s="1184"/>
      <c r="ACE15" s="1184"/>
      <c r="ACF15" s="1184"/>
      <c r="ACG15" s="1184"/>
      <c r="ACH15" s="1184"/>
      <c r="ACI15" s="1184"/>
      <c r="ACJ15" s="1184"/>
      <c r="ACK15" s="1184"/>
      <c r="ACL15" s="1184"/>
      <c r="ACM15" s="1184"/>
      <c r="ACN15" s="1184"/>
      <c r="ACO15" s="1184"/>
      <c r="ACP15" s="1184"/>
      <c r="ACQ15" s="1184"/>
      <c r="ACR15" s="1184"/>
      <c r="ACS15" s="1184"/>
      <c r="ACT15" s="1184"/>
      <c r="ACU15" s="1184"/>
      <c r="ACV15" s="1184"/>
      <c r="ACW15" s="1184"/>
      <c r="ACX15" s="1184"/>
      <c r="ACY15" s="1184"/>
      <c r="ACZ15" s="1184"/>
      <c r="ADA15" s="1184"/>
      <c r="ADB15" s="1184"/>
      <c r="ADC15" s="1184"/>
      <c r="ADD15" s="1184"/>
      <c r="ADE15" s="1184"/>
      <c r="ADF15" s="1184"/>
      <c r="ADG15" s="1184"/>
      <c r="ADH15" s="1184"/>
      <c r="ADI15" s="1184"/>
      <c r="ADJ15" s="1184"/>
      <c r="ADK15" s="1184"/>
      <c r="ADL15" s="1184"/>
      <c r="ADM15" s="1184"/>
      <c r="ADN15" s="1184"/>
      <c r="ADO15" s="1184"/>
      <c r="ADP15" s="1184"/>
      <c r="ADQ15" s="1184"/>
      <c r="ADR15" s="1184"/>
      <c r="ADS15" s="1184"/>
      <c r="ADT15" s="1184"/>
      <c r="ADU15" s="1184"/>
      <c r="ADV15" s="1184"/>
      <c r="ADW15" s="1184"/>
      <c r="ADX15" s="1184"/>
      <c r="ADY15" s="1184"/>
      <c r="ADZ15" s="1184"/>
      <c r="AEA15" s="1184"/>
      <c r="AEB15" s="1184"/>
      <c r="AEC15" s="1184"/>
      <c r="AED15" s="1184"/>
      <c r="AEE15" s="1184"/>
      <c r="AEF15" s="1184"/>
      <c r="AEG15" s="1184"/>
      <c r="AEH15" s="1184"/>
      <c r="AEI15" s="1184"/>
      <c r="AEJ15" s="1184"/>
      <c r="AEK15" s="1184"/>
      <c r="AEL15" s="1184"/>
      <c r="AEM15" s="1184"/>
      <c r="AEN15" s="1184"/>
      <c r="AEO15" s="1184"/>
      <c r="AEP15" s="1184"/>
      <c r="AEQ15" s="1184"/>
      <c r="AER15" s="1184"/>
      <c r="AES15" s="1184"/>
      <c r="AET15" s="1184"/>
      <c r="AEU15" s="1184"/>
      <c r="AEV15" s="1184"/>
      <c r="AEW15" s="1184"/>
      <c r="AEX15" s="1184"/>
      <c r="AEY15" s="1184"/>
      <c r="AEZ15" s="1184"/>
      <c r="AFA15" s="1184"/>
      <c r="AFB15" s="1184"/>
      <c r="AFC15" s="1184"/>
      <c r="AFD15" s="1184"/>
      <c r="AFE15" s="1184"/>
      <c r="AFF15" s="1184"/>
      <c r="AFG15" s="1184"/>
      <c r="AFH15" s="1184"/>
      <c r="AFI15" s="1184"/>
      <c r="AFJ15" s="1184"/>
      <c r="AFK15" s="1184"/>
      <c r="AFL15" s="1184"/>
      <c r="AFM15" s="1184"/>
      <c r="AFN15" s="1184"/>
      <c r="AFO15" s="1184"/>
      <c r="AFP15" s="1184"/>
      <c r="AFQ15" s="1184"/>
      <c r="AFR15" s="1184"/>
      <c r="AFS15" s="1184"/>
      <c r="AFT15" s="1184"/>
      <c r="AFU15" s="1184"/>
      <c r="AFV15" s="1184"/>
      <c r="AFW15" s="1184"/>
      <c r="AFX15" s="1184"/>
      <c r="AFY15" s="1184"/>
      <c r="AFZ15" s="1184"/>
      <c r="AGA15" s="1184"/>
      <c r="AGB15" s="1184"/>
      <c r="AGC15" s="1184"/>
      <c r="AGD15" s="1184"/>
      <c r="AGE15" s="1184"/>
      <c r="AGF15" s="1184"/>
      <c r="AGG15" s="1184"/>
      <c r="AGH15" s="1184"/>
      <c r="AGI15" s="1184"/>
      <c r="AGJ15" s="1184"/>
      <c r="AGK15" s="1184"/>
      <c r="AGL15" s="1184"/>
      <c r="AGM15" s="1184"/>
      <c r="AGN15" s="1184"/>
      <c r="AGO15" s="1184"/>
      <c r="AGP15" s="1184"/>
      <c r="AGQ15" s="1184"/>
      <c r="AGR15" s="1184"/>
      <c r="AGS15" s="1184"/>
      <c r="AGT15" s="1184"/>
      <c r="AGU15" s="1184"/>
      <c r="AGV15" s="1184"/>
      <c r="AGW15" s="1184"/>
      <c r="AGX15" s="1184"/>
      <c r="AGY15" s="1184"/>
      <c r="AGZ15" s="1184"/>
      <c r="AHA15" s="1184"/>
      <c r="AHB15" s="1184"/>
      <c r="AHC15" s="1184"/>
      <c r="AHD15" s="1184"/>
      <c r="AHE15" s="1184"/>
      <c r="AHF15" s="1184"/>
      <c r="AHG15" s="1184"/>
      <c r="AHH15" s="1184"/>
      <c r="AHI15" s="1184"/>
      <c r="AHJ15" s="1184"/>
      <c r="AHK15" s="1184"/>
      <c r="AHL15" s="1184"/>
      <c r="AHM15" s="1184"/>
      <c r="AHN15" s="1184"/>
      <c r="AHO15" s="1184"/>
      <c r="AHP15" s="1184"/>
      <c r="AHQ15" s="1184"/>
      <c r="AHR15" s="1184"/>
      <c r="AHS15" s="1184"/>
      <c r="AHT15" s="1184"/>
      <c r="AHU15" s="1184"/>
      <c r="AHV15" s="1184"/>
      <c r="AHW15" s="1184"/>
      <c r="AHX15" s="1184"/>
      <c r="AHY15" s="1184"/>
      <c r="AHZ15" s="1184"/>
      <c r="AIA15" s="1184"/>
      <c r="AIB15" s="1184"/>
      <c r="AIC15" s="1184"/>
      <c r="AID15" s="1184"/>
      <c r="AIE15" s="1184"/>
      <c r="AIF15" s="1184"/>
      <c r="AIG15" s="1184"/>
      <c r="AIH15" s="1184"/>
      <c r="AII15" s="1184"/>
      <c r="AIJ15" s="1184"/>
      <c r="AIK15" s="1184"/>
      <c r="AIL15" s="1184"/>
      <c r="AIM15" s="1184"/>
      <c r="AIN15" s="1184"/>
      <c r="AIO15" s="1184"/>
      <c r="AIP15" s="1184"/>
      <c r="AIQ15" s="1184"/>
      <c r="AIR15" s="1184"/>
      <c r="AIS15" s="1184"/>
      <c r="AIT15" s="1184"/>
      <c r="AIU15" s="1184"/>
      <c r="AIV15" s="1184"/>
      <c r="AIW15" s="1184"/>
      <c r="AIX15" s="1184"/>
      <c r="AIY15" s="1184"/>
      <c r="AIZ15" s="1184"/>
      <c r="AJA15" s="1184"/>
      <c r="AJB15" s="1184"/>
      <c r="AJC15" s="1184"/>
      <c r="AJD15" s="1184"/>
      <c r="AJE15" s="1184"/>
      <c r="AJF15" s="1184"/>
      <c r="AJG15" s="1184"/>
      <c r="AJH15" s="1184"/>
      <c r="AJI15" s="1184"/>
      <c r="AJJ15" s="1184"/>
      <c r="AJK15" s="1184"/>
      <c r="AJL15" s="1184"/>
      <c r="AJM15" s="1184"/>
      <c r="AJN15" s="1184"/>
      <c r="AJO15" s="1184"/>
      <c r="AJP15" s="1184"/>
      <c r="AJQ15" s="1184"/>
      <c r="AJR15" s="1184"/>
      <c r="AJS15" s="1184"/>
      <c r="AJT15" s="1184"/>
      <c r="AJU15" s="1184"/>
      <c r="AJV15" s="1184"/>
      <c r="AJW15" s="1184"/>
      <c r="AJX15" s="1184"/>
      <c r="AJY15" s="1184"/>
      <c r="AJZ15" s="1184"/>
      <c r="AKA15" s="1184"/>
      <c r="AKB15" s="1184"/>
      <c r="AKC15" s="1184"/>
      <c r="AKD15" s="1184"/>
      <c r="AKE15" s="1184"/>
      <c r="AKF15" s="1184"/>
      <c r="AKG15" s="1184"/>
      <c r="AKH15" s="1184"/>
      <c r="AKI15" s="1184"/>
      <c r="AKJ15" s="1184"/>
      <c r="AKK15" s="1184"/>
      <c r="AKL15" s="1184"/>
      <c r="AKM15" s="1184"/>
      <c r="AKN15" s="1184"/>
      <c r="AKO15" s="1184"/>
      <c r="AKP15" s="1184"/>
      <c r="AKQ15" s="1184"/>
      <c r="AKR15" s="1184"/>
      <c r="AKS15" s="1184"/>
      <c r="AKT15" s="1184"/>
      <c r="AKU15" s="1184"/>
      <c r="AKV15" s="1184"/>
      <c r="AKW15" s="1184"/>
      <c r="AKX15" s="1184"/>
      <c r="AKY15" s="1184"/>
      <c r="AKZ15" s="1184"/>
      <c r="ALA15" s="1184"/>
      <c r="ALB15" s="1184"/>
      <c r="ALC15" s="1184"/>
      <c r="ALD15" s="1184"/>
      <c r="ALE15" s="1184"/>
      <c r="ALF15" s="1184"/>
      <c r="ALG15" s="1184"/>
      <c r="ALH15" s="1184"/>
      <c r="ALI15" s="1184"/>
      <c r="ALJ15" s="1184"/>
      <c r="ALK15" s="1184"/>
      <c r="ALL15" s="1184"/>
      <c r="ALM15" s="1184"/>
      <c r="ALN15" s="1184"/>
      <c r="ALO15" s="1184"/>
      <c r="ALP15" s="1184"/>
      <c r="ALQ15" s="1184"/>
      <c r="ALR15" s="1184"/>
      <c r="ALS15" s="1184"/>
      <c r="ALT15" s="1184"/>
      <c r="ALU15" s="1184"/>
      <c r="ALV15" s="1184"/>
      <c r="ALW15" s="1184"/>
      <c r="ALX15" s="1184"/>
      <c r="ALY15" s="1184"/>
      <c r="ALZ15" s="1184"/>
      <c r="AMA15" s="1184"/>
      <c r="AMB15" s="1184"/>
      <c r="AMC15" s="1184"/>
      <c r="AMD15" s="1184"/>
      <c r="AME15" s="1184"/>
      <c r="AMF15" s="1184"/>
      <c r="AMG15" s="1184"/>
      <c r="AMH15" s="1184"/>
      <c r="AMI15" s="1184"/>
      <c r="AMJ15" s="1184"/>
      <c r="AMK15" s="1184"/>
      <c r="AML15" s="1184"/>
      <c r="AMM15" s="1184"/>
      <c r="AMN15" s="1184"/>
      <c r="AMO15" s="1184"/>
      <c r="AMP15" s="1184"/>
      <c r="AMQ15" s="1184"/>
      <c r="AMR15" s="1184"/>
      <c r="AMS15" s="1184"/>
      <c r="AMT15" s="1184"/>
      <c r="AMU15" s="1184"/>
      <c r="AMV15" s="1184"/>
      <c r="AMW15" s="1184"/>
      <c r="AMX15" s="1184"/>
      <c r="AMY15" s="1184"/>
      <c r="AMZ15" s="1184"/>
      <c r="ANA15" s="1184"/>
      <c r="ANB15" s="1184"/>
      <c r="ANC15" s="1184"/>
      <c r="AND15" s="1184"/>
      <c r="ANE15" s="1184"/>
      <c r="ANF15" s="1184"/>
      <c r="ANG15" s="1184"/>
      <c r="ANH15" s="1184"/>
      <c r="ANI15" s="1184"/>
      <c r="ANJ15" s="1184"/>
      <c r="ANK15" s="1184"/>
      <c r="ANL15" s="1184"/>
      <c r="ANM15" s="1184"/>
      <c r="ANN15" s="1184"/>
      <c r="ANO15" s="1184"/>
      <c r="ANP15" s="1184"/>
      <c r="ANQ15" s="1184"/>
      <c r="ANR15" s="1184"/>
      <c r="ANS15" s="1184"/>
      <c r="ANT15" s="1184"/>
      <c r="ANU15" s="1184"/>
      <c r="ANV15" s="1184"/>
      <c r="ANW15" s="1184"/>
      <c r="ANX15" s="1184"/>
      <c r="ANY15" s="1184"/>
      <c r="ANZ15" s="1184"/>
      <c r="AOA15" s="1184"/>
      <c r="AOB15" s="1184"/>
      <c r="AOC15" s="1184"/>
      <c r="AOD15" s="1184"/>
      <c r="AOE15" s="1184"/>
      <c r="AOF15" s="1184"/>
      <c r="AOG15" s="1184"/>
      <c r="AOH15" s="1184"/>
      <c r="AOI15" s="1184"/>
      <c r="AOJ15" s="1184"/>
      <c r="AOK15" s="1184"/>
      <c r="AOL15" s="1184"/>
      <c r="AOM15" s="1184"/>
      <c r="AON15" s="1184"/>
      <c r="AOO15" s="1184"/>
      <c r="AOP15" s="1184"/>
      <c r="AOQ15" s="1184"/>
      <c r="AOR15" s="1184"/>
      <c r="AOS15" s="1184"/>
      <c r="AOT15" s="1184"/>
      <c r="AOU15" s="1184"/>
      <c r="AOV15" s="1184"/>
      <c r="AOW15" s="1184"/>
      <c r="AOX15" s="1184"/>
      <c r="AOY15" s="1184"/>
      <c r="AOZ15" s="1184"/>
      <c r="APA15" s="1184"/>
      <c r="APB15" s="1184"/>
      <c r="APC15" s="1184"/>
      <c r="APD15" s="1184"/>
      <c r="APE15" s="1184"/>
      <c r="APF15" s="1184"/>
      <c r="APG15" s="1184"/>
      <c r="APH15" s="1184"/>
      <c r="API15" s="1184"/>
      <c r="APJ15" s="1184"/>
      <c r="APK15" s="1184"/>
      <c r="APL15" s="1184"/>
      <c r="APM15" s="1184"/>
      <c r="APN15" s="1184"/>
      <c r="APO15" s="1184"/>
      <c r="APP15" s="1184"/>
      <c r="APQ15" s="1184"/>
      <c r="APR15" s="1184"/>
      <c r="APS15" s="1184"/>
      <c r="APT15" s="1184"/>
      <c r="APU15" s="1184"/>
      <c r="APV15" s="1184"/>
      <c r="APW15" s="1184"/>
      <c r="APX15" s="1184"/>
      <c r="APY15" s="1184"/>
    </row>
    <row r="16" spans="1:1117" s="960" customFormat="1" ht="31">
      <c r="A16" s="1175" t="s">
        <v>2221</v>
      </c>
      <c r="B16" s="1175" t="s">
        <v>2222</v>
      </c>
      <c r="C16" s="1187" t="s">
        <v>2214</v>
      </c>
      <c r="D16" s="1182" t="s">
        <v>2158</v>
      </c>
      <c r="E16" s="1182" t="s">
        <v>2215</v>
      </c>
      <c r="F16" s="1182" t="s">
        <v>2216</v>
      </c>
      <c r="G16" s="1182" t="s">
        <v>2161</v>
      </c>
      <c r="H16" s="1188" t="s">
        <v>2210</v>
      </c>
      <c r="I16" s="1177" t="s">
        <v>579</v>
      </c>
      <c r="J16" s="1179" t="s">
        <v>1944</v>
      </c>
      <c r="K16" s="1189" t="s">
        <v>17</v>
      </c>
      <c r="L16" s="1183"/>
      <c r="M16" s="1184"/>
      <c r="N16" s="1184"/>
      <c r="O16" s="1184"/>
      <c r="P16" s="1184"/>
      <c r="Q16" s="1184"/>
      <c r="R16" s="1184"/>
      <c r="S16" s="1184"/>
      <c r="T16" s="1184"/>
      <c r="U16" s="1184"/>
      <c r="V16" s="1184"/>
      <c r="W16" s="1184"/>
      <c r="X16" s="1184"/>
      <c r="Y16" s="1184"/>
      <c r="Z16" s="1184"/>
      <c r="AA16" s="1184"/>
      <c r="AB16" s="1184"/>
      <c r="AC16" s="1184"/>
      <c r="AD16" s="1184"/>
      <c r="AE16" s="1184"/>
      <c r="AF16" s="1184"/>
      <c r="AG16" s="1184"/>
      <c r="AH16" s="1184"/>
      <c r="AI16" s="1184"/>
      <c r="AJ16" s="1184"/>
      <c r="AK16" s="1184"/>
      <c r="AL16" s="1184"/>
      <c r="AM16" s="1184"/>
      <c r="AN16" s="1184"/>
      <c r="AO16" s="1184"/>
      <c r="AP16" s="1184"/>
      <c r="AQ16" s="1184"/>
      <c r="AR16" s="1184"/>
      <c r="AS16" s="1184"/>
      <c r="AT16" s="1184"/>
      <c r="AU16" s="1184"/>
      <c r="AV16" s="1184"/>
      <c r="AW16" s="1184"/>
      <c r="AX16" s="1184"/>
      <c r="AY16" s="1184"/>
      <c r="AZ16" s="1184"/>
      <c r="BA16" s="1184"/>
      <c r="BB16" s="1184"/>
      <c r="BC16" s="1184"/>
      <c r="BD16" s="1184"/>
      <c r="BE16" s="1184"/>
      <c r="BF16" s="1184"/>
      <c r="BG16" s="1184"/>
      <c r="BH16" s="1184"/>
      <c r="BI16" s="1184"/>
      <c r="BJ16" s="1184"/>
      <c r="BK16" s="1184"/>
      <c r="BL16" s="1184"/>
      <c r="BM16" s="1184"/>
      <c r="BN16" s="1184"/>
      <c r="BO16" s="1184"/>
      <c r="BP16" s="1184"/>
      <c r="BQ16" s="1184"/>
      <c r="BR16" s="1184"/>
      <c r="BS16" s="1184"/>
      <c r="BT16" s="1184"/>
      <c r="BU16" s="1184"/>
      <c r="BV16" s="1184"/>
      <c r="BW16" s="1184"/>
      <c r="BX16" s="1184"/>
      <c r="BY16" s="1184"/>
      <c r="BZ16" s="1184"/>
      <c r="CA16" s="1184"/>
      <c r="CB16" s="1184"/>
      <c r="CC16" s="1184"/>
      <c r="CD16" s="1184"/>
      <c r="CE16" s="1184"/>
      <c r="CF16" s="1184"/>
      <c r="CG16" s="1184"/>
      <c r="CH16" s="1184"/>
      <c r="CI16" s="1184"/>
      <c r="CJ16" s="1184"/>
      <c r="CK16" s="1184"/>
      <c r="CL16" s="1184"/>
      <c r="CM16" s="1184"/>
      <c r="CN16" s="1184"/>
      <c r="CO16" s="1184"/>
      <c r="CP16" s="1184"/>
      <c r="CQ16" s="1184"/>
      <c r="CR16" s="1184"/>
      <c r="CS16" s="1184"/>
      <c r="CT16" s="1184"/>
      <c r="CU16" s="1184"/>
      <c r="CV16" s="1184"/>
      <c r="CW16" s="1184"/>
      <c r="CX16" s="1184"/>
      <c r="CY16" s="1184"/>
      <c r="CZ16" s="1184"/>
      <c r="DA16" s="1184"/>
      <c r="DB16" s="1184"/>
      <c r="DC16" s="1184"/>
      <c r="DD16" s="1184"/>
      <c r="DE16" s="1184"/>
      <c r="DF16" s="1184"/>
      <c r="DG16" s="1184"/>
      <c r="DH16" s="1184"/>
      <c r="DI16" s="1184"/>
      <c r="DJ16" s="1184"/>
      <c r="DK16" s="1184"/>
      <c r="DL16" s="1184"/>
      <c r="DM16" s="1184"/>
      <c r="DN16" s="1184"/>
      <c r="DO16" s="1184"/>
      <c r="DP16" s="1184"/>
      <c r="DQ16" s="1184"/>
      <c r="DR16" s="1184"/>
      <c r="DS16" s="1184"/>
      <c r="DT16" s="1184"/>
      <c r="DU16" s="1184"/>
      <c r="DV16" s="1184"/>
      <c r="DW16" s="1184"/>
      <c r="DX16" s="1184"/>
      <c r="DY16" s="1184"/>
      <c r="DZ16" s="1184"/>
      <c r="EA16" s="1184"/>
      <c r="EB16" s="1184"/>
      <c r="EC16" s="1184"/>
      <c r="ED16" s="1184"/>
      <c r="EE16" s="1184"/>
      <c r="EF16" s="1184"/>
      <c r="EG16" s="1184"/>
      <c r="EH16" s="1184"/>
      <c r="EI16" s="1184"/>
      <c r="EJ16" s="1184"/>
      <c r="EK16" s="1184"/>
      <c r="EL16" s="1184"/>
      <c r="EM16" s="1184"/>
      <c r="EN16" s="1184"/>
      <c r="EO16" s="1184"/>
      <c r="EP16" s="1184"/>
      <c r="EQ16" s="1184"/>
      <c r="ER16" s="1184"/>
      <c r="ES16" s="1184"/>
      <c r="ET16" s="1184"/>
      <c r="EU16" s="1184"/>
      <c r="EV16" s="1184"/>
      <c r="EW16" s="1184"/>
      <c r="EX16" s="1184"/>
      <c r="EY16" s="1184"/>
      <c r="EZ16" s="1184"/>
      <c r="FA16" s="1184"/>
      <c r="FB16" s="1184"/>
      <c r="FC16" s="1184"/>
      <c r="FD16" s="1184"/>
      <c r="FE16" s="1184"/>
      <c r="FF16" s="1184"/>
      <c r="FG16" s="1184"/>
      <c r="FH16" s="1184"/>
      <c r="FI16" s="1184"/>
      <c r="FJ16" s="1184"/>
      <c r="FK16" s="1184"/>
      <c r="FL16" s="1184"/>
      <c r="FM16" s="1184"/>
      <c r="FN16" s="1184"/>
      <c r="FO16" s="1184"/>
      <c r="FP16" s="1184"/>
      <c r="FQ16" s="1184"/>
      <c r="FR16" s="1184"/>
      <c r="FS16" s="1184"/>
      <c r="FT16" s="1184"/>
      <c r="FU16" s="1184"/>
      <c r="FV16" s="1184"/>
      <c r="FW16" s="1184"/>
      <c r="FX16" s="1184"/>
      <c r="FY16" s="1184"/>
      <c r="FZ16" s="1184"/>
      <c r="GA16" s="1184"/>
      <c r="GB16" s="1184"/>
      <c r="GC16" s="1184"/>
      <c r="GD16" s="1184"/>
      <c r="GE16" s="1184"/>
      <c r="GF16" s="1184"/>
      <c r="GG16" s="1184"/>
      <c r="GH16" s="1184"/>
      <c r="GI16" s="1184"/>
      <c r="GJ16" s="1184"/>
      <c r="GK16" s="1184"/>
      <c r="GL16" s="1184"/>
      <c r="GM16" s="1184"/>
      <c r="GN16" s="1184"/>
      <c r="GO16" s="1184"/>
      <c r="GP16" s="1184"/>
      <c r="GQ16" s="1184"/>
      <c r="GR16" s="1184"/>
      <c r="GS16" s="1184"/>
      <c r="GT16" s="1184"/>
      <c r="GU16" s="1184"/>
      <c r="GV16" s="1184"/>
      <c r="GW16" s="1184"/>
      <c r="GX16" s="1184"/>
      <c r="GY16" s="1184"/>
      <c r="GZ16" s="1184"/>
      <c r="HA16" s="1184"/>
      <c r="HB16" s="1184"/>
      <c r="HC16" s="1184"/>
      <c r="HD16" s="1184"/>
      <c r="HE16" s="1184"/>
      <c r="HF16" s="1184"/>
      <c r="HG16" s="1184"/>
      <c r="HH16" s="1184"/>
      <c r="HI16" s="1184"/>
      <c r="HJ16" s="1184"/>
      <c r="HK16" s="1184"/>
      <c r="HL16" s="1184"/>
      <c r="HM16" s="1184"/>
      <c r="HN16" s="1184"/>
      <c r="HO16" s="1184"/>
      <c r="HP16" s="1184"/>
      <c r="HQ16" s="1184"/>
      <c r="HR16" s="1184"/>
      <c r="HS16" s="1184"/>
      <c r="HT16" s="1184"/>
      <c r="HU16" s="1184"/>
      <c r="HV16" s="1184"/>
      <c r="HW16" s="1184"/>
      <c r="HX16" s="1184"/>
      <c r="HY16" s="1184"/>
      <c r="HZ16" s="1184"/>
      <c r="IA16" s="1184"/>
      <c r="IB16" s="1184"/>
      <c r="IC16" s="1184"/>
      <c r="ID16" s="1184"/>
      <c r="IE16" s="1184"/>
      <c r="IF16" s="1184"/>
      <c r="IG16" s="1184"/>
      <c r="IH16" s="1184"/>
      <c r="II16" s="1184"/>
      <c r="IJ16" s="1184"/>
      <c r="IK16" s="1184"/>
      <c r="IL16" s="1184"/>
      <c r="IM16" s="1184"/>
      <c r="IN16" s="1184"/>
      <c r="IO16" s="1184"/>
      <c r="IP16" s="1184"/>
      <c r="IQ16" s="1184"/>
      <c r="IR16" s="1184"/>
      <c r="IS16" s="1184"/>
      <c r="IT16" s="1184"/>
      <c r="IU16" s="1184"/>
      <c r="IV16" s="1184"/>
      <c r="IW16" s="1184"/>
      <c r="IX16" s="1184"/>
      <c r="IY16" s="1184"/>
      <c r="IZ16" s="1184"/>
      <c r="JA16" s="1184"/>
      <c r="JB16" s="1184"/>
      <c r="JC16" s="1184"/>
      <c r="JD16" s="1184"/>
      <c r="JE16" s="1184"/>
      <c r="JF16" s="1184"/>
      <c r="JG16" s="1184"/>
      <c r="JH16" s="1184"/>
      <c r="JI16" s="1184"/>
      <c r="JJ16" s="1184"/>
      <c r="JK16" s="1184"/>
      <c r="JL16" s="1184"/>
      <c r="JM16" s="1184"/>
      <c r="JN16" s="1184"/>
      <c r="JO16" s="1184"/>
      <c r="JP16" s="1184"/>
      <c r="JQ16" s="1184"/>
      <c r="JR16" s="1184"/>
      <c r="JS16" s="1184"/>
      <c r="JT16" s="1184"/>
      <c r="JU16" s="1184"/>
      <c r="JV16" s="1184"/>
      <c r="JW16" s="1184"/>
      <c r="JX16" s="1184"/>
      <c r="JY16" s="1184"/>
      <c r="JZ16" s="1184"/>
      <c r="KA16" s="1184"/>
      <c r="KB16" s="1184"/>
      <c r="KC16" s="1184"/>
      <c r="KD16" s="1184"/>
      <c r="KE16" s="1184"/>
      <c r="KF16" s="1184"/>
      <c r="KG16" s="1184"/>
      <c r="KH16" s="1184"/>
      <c r="KI16" s="1184"/>
      <c r="KJ16" s="1184"/>
      <c r="KK16" s="1184"/>
      <c r="KL16" s="1184"/>
      <c r="KM16" s="1184"/>
      <c r="KN16" s="1184"/>
      <c r="KO16" s="1184"/>
      <c r="KP16" s="1184"/>
      <c r="KQ16" s="1184"/>
      <c r="KR16" s="1184"/>
      <c r="KS16" s="1184"/>
      <c r="KT16" s="1184"/>
      <c r="KU16" s="1184"/>
      <c r="KV16" s="1184"/>
      <c r="KW16" s="1184"/>
      <c r="KX16" s="1184"/>
      <c r="KY16" s="1184"/>
      <c r="KZ16" s="1184"/>
      <c r="LA16" s="1184"/>
      <c r="LB16" s="1184"/>
      <c r="LC16" s="1184"/>
      <c r="LD16" s="1184"/>
      <c r="LE16" s="1184"/>
      <c r="LF16" s="1184"/>
      <c r="LG16" s="1184"/>
      <c r="LH16" s="1184"/>
      <c r="LI16" s="1184"/>
      <c r="LJ16" s="1184"/>
      <c r="LK16" s="1184"/>
      <c r="LL16" s="1184"/>
      <c r="LM16" s="1184"/>
      <c r="LN16" s="1184"/>
      <c r="LO16" s="1184"/>
      <c r="LP16" s="1184"/>
      <c r="LQ16" s="1184"/>
      <c r="LR16" s="1184"/>
      <c r="LS16" s="1184"/>
      <c r="LT16" s="1184"/>
      <c r="LU16" s="1184"/>
      <c r="LV16" s="1184"/>
      <c r="LW16" s="1184"/>
      <c r="LX16" s="1184"/>
      <c r="LY16" s="1184"/>
      <c r="LZ16" s="1184"/>
      <c r="MA16" s="1184"/>
      <c r="MB16" s="1184"/>
      <c r="MC16" s="1184"/>
      <c r="MD16" s="1184"/>
      <c r="ME16" s="1184"/>
      <c r="MF16" s="1184"/>
      <c r="MG16" s="1184"/>
      <c r="MH16" s="1184"/>
      <c r="MI16" s="1184"/>
      <c r="MJ16" s="1184"/>
      <c r="MK16" s="1184"/>
      <c r="ML16" s="1184"/>
      <c r="MM16" s="1184"/>
      <c r="MN16" s="1184"/>
      <c r="MO16" s="1184"/>
      <c r="MP16" s="1184"/>
      <c r="MQ16" s="1184"/>
      <c r="MR16" s="1184"/>
      <c r="MS16" s="1184"/>
      <c r="MT16" s="1184"/>
      <c r="MU16" s="1184"/>
      <c r="MV16" s="1184"/>
      <c r="MW16" s="1184"/>
      <c r="MX16" s="1184"/>
      <c r="MY16" s="1184"/>
      <c r="MZ16" s="1184"/>
      <c r="NA16" s="1184"/>
      <c r="NB16" s="1184"/>
      <c r="NC16" s="1184"/>
      <c r="ND16" s="1184"/>
      <c r="NE16" s="1184"/>
      <c r="NF16" s="1184"/>
      <c r="NG16" s="1184"/>
      <c r="NH16" s="1184"/>
      <c r="NI16" s="1184"/>
      <c r="NJ16" s="1184"/>
      <c r="NK16" s="1184"/>
      <c r="NL16" s="1184"/>
      <c r="NM16" s="1184"/>
      <c r="NN16" s="1184"/>
      <c r="NO16" s="1184"/>
      <c r="NP16" s="1184"/>
      <c r="NQ16" s="1184"/>
      <c r="NR16" s="1184"/>
      <c r="NS16" s="1184"/>
      <c r="NT16" s="1184"/>
      <c r="NU16" s="1184"/>
      <c r="NV16" s="1184"/>
      <c r="NW16" s="1184"/>
      <c r="NX16" s="1184"/>
      <c r="NY16" s="1184"/>
      <c r="NZ16" s="1184"/>
      <c r="OA16" s="1184"/>
      <c r="OB16" s="1184"/>
      <c r="OC16" s="1184"/>
      <c r="OD16" s="1184"/>
      <c r="OE16" s="1184"/>
      <c r="OF16" s="1184"/>
      <c r="OG16" s="1184"/>
      <c r="OH16" s="1184"/>
      <c r="OI16" s="1184"/>
      <c r="OJ16" s="1184"/>
      <c r="OK16" s="1184"/>
      <c r="OL16" s="1184"/>
      <c r="OM16" s="1184"/>
      <c r="ON16" s="1184"/>
      <c r="OO16" s="1184"/>
      <c r="OP16" s="1184"/>
      <c r="OQ16" s="1184"/>
      <c r="OR16" s="1184"/>
      <c r="OS16" s="1184"/>
      <c r="OT16" s="1184"/>
      <c r="OU16" s="1184"/>
      <c r="OV16" s="1184"/>
      <c r="OW16" s="1184"/>
      <c r="OX16" s="1184"/>
      <c r="OY16" s="1184"/>
      <c r="OZ16" s="1184"/>
      <c r="PA16" s="1184"/>
      <c r="PB16" s="1184"/>
      <c r="PC16" s="1184"/>
      <c r="PD16" s="1184"/>
      <c r="PE16" s="1184"/>
      <c r="PF16" s="1184"/>
      <c r="PG16" s="1184"/>
      <c r="PH16" s="1184"/>
      <c r="PI16" s="1184"/>
      <c r="PJ16" s="1184"/>
      <c r="PK16" s="1184"/>
      <c r="PL16" s="1184"/>
      <c r="PM16" s="1184"/>
      <c r="PN16" s="1184"/>
      <c r="PO16" s="1184"/>
      <c r="PP16" s="1184"/>
      <c r="PQ16" s="1184"/>
      <c r="PR16" s="1184"/>
      <c r="PS16" s="1184"/>
      <c r="PT16" s="1184"/>
      <c r="PU16" s="1184"/>
      <c r="PV16" s="1184"/>
      <c r="PW16" s="1184"/>
      <c r="PX16" s="1184"/>
      <c r="PY16" s="1184"/>
      <c r="PZ16" s="1184"/>
      <c r="QA16" s="1184"/>
      <c r="QB16" s="1184"/>
      <c r="QC16" s="1184"/>
      <c r="QD16" s="1184"/>
      <c r="QE16" s="1184"/>
      <c r="QF16" s="1184"/>
      <c r="QG16" s="1184"/>
      <c r="QH16" s="1184"/>
      <c r="QI16" s="1184"/>
      <c r="QJ16" s="1184"/>
      <c r="QK16" s="1184"/>
      <c r="QL16" s="1184"/>
      <c r="QM16" s="1184"/>
      <c r="QN16" s="1184"/>
      <c r="QO16" s="1184"/>
      <c r="QP16" s="1184"/>
      <c r="QQ16" s="1184"/>
      <c r="QR16" s="1184"/>
      <c r="QS16" s="1184"/>
      <c r="QT16" s="1184"/>
      <c r="QU16" s="1184"/>
      <c r="QV16" s="1184"/>
      <c r="QW16" s="1184"/>
      <c r="QX16" s="1184"/>
      <c r="QY16" s="1184"/>
      <c r="QZ16" s="1184"/>
      <c r="RA16" s="1184"/>
      <c r="RB16" s="1184"/>
      <c r="RC16" s="1184"/>
      <c r="RD16" s="1184"/>
      <c r="RE16" s="1184"/>
      <c r="RF16" s="1184"/>
      <c r="RG16" s="1184"/>
      <c r="RH16" s="1184"/>
      <c r="RI16" s="1184"/>
      <c r="RJ16" s="1184"/>
      <c r="RK16" s="1184"/>
      <c r="RL16" s="1184"/>
      <c r="RM16" s="1184"/>
      <c r="RN16" s="1184"/>
      <c r="RO16" s="1184"/>
      <c r="RP16" s="1184"/>
      <c r="RQ16" s="1184"/>
      <c r="RR16" s="1184"/>
      <c r="RS16" s="1184"/>
      <c r="RT16" s="1184"/>
      <c r="RU16" s="1184"/>
      <c r="RV16" s="1184"/>
      <c r="RW16" s="1184"/>
      <c r="RX16" s="1184"/>
      <c r="RY16" s="1184"/>
      <c r="RZ16" s="1184"/>
      <c r="SA16" s="1184"/>
      <c r="SB16" s="1184"/>
      <c r="SC16" s="1184"/>
      <c r="SD16" s="1184"/>
      <c r="SE16" s="1184"/>
      <c r="SF16" s="1184"/>
      <c r="SG16" s="1184"/>
      <c r="SH16" s="1184"/>
      <c r="SI16" s="1184"/>
      <c r="SJ16" s="1184"/>
      <c r="SK16" s="1184"/>
      <c r="SL16" s="1184"/>
      <c r="SM16" s="1184"/>
      <c r="SN16" s="1184"/>
      <c r="SO16" s="1184"/>
      <c r="SP16" s="1184"/>
      <c r="SQ16" s="1184"/>
      <c r="SR16" s="1184"/>
      <c r="SS16" s="1184"/>
      <c r="ST16" s="1184"/>
      <c r="SU16" s="1184"/>
      <c r="SV16" s="1184"/>
      <c r="SW16" s="1184"/>
      <c r="SX16" s="1184"/>
      <c r="SY16" s="1184"/>
      <c r="SZ16" s="1184"/>
      <c r="TA16" s="1184"/>
      <c r="TB16" s="1184"/>
      <c r="TC16" s="1184"/>
      <c r="TD16" s="1184"/>
      <c r="TE16" s="1184"/>
      <c r="TF16" s="1184"/>
      <c r="TG16" s="1184"/>
      <c r="TH16" s="1184"/>
      <c r="TI16" s="1184"/>
      <c r="TJ16" s="1184"/>
      <c r="TK16" s="1184"/>
      <c r="TL16" s="1184"/>
      <c r="TM16" s="1184"/>
      <c r="TN16" s="1184"/>
      <c r="TO16" s="1184"/>
      <c r="TP16" s="1184"/>
      <c r="TQ16" s="1184"/>
      <c r="TR16" s="1184"/>
      <c r="TS16" s="1184"/>
      <c r="TT16" s="1184"/>
      <c r="TU16" s="1184"/>
      <c r="TV16" s="1184"/>
      <c r="TW16" s="1184"/>
      <c r="TX16" s="1184"/>
      <c r="TY16" s="1184"/>
      <c r="TZ16" s="1184"/>
      <c r="UA16" s="1184"/>
      <c r="UB16" s="1184"/>
      <c r="UC16" s="1184"/>
      <c r="UD16" s="1184"/>
      <c r="UE16" s="1184"/>
      <c r="UF16" s="1184"/>
      <c r="UG16" s="1184"/>
      <c r="UH16" s="1184"/>
      <c r="UI16" s="1184"/>
      <c r="UJ16" s="1184"/>
      <c r="UK16" s="1184"/>
      <c r="UL16" s="1184"/>
      <c r="UM16" s="1184"/>
      <c r="UN16" s="1184"/>
      <c r="UO16" s="1184"/>
      <c r="UP16" s="1184"/>
      <c r="UQ16" s="1184"/>
      <c r="UR16" s="1184"/>
      <c r="US16" s="1184"/>
      <c r="UT16" s="1184"/>
      <c r="UU16" s="1184"/>
      <c r="UV16" s="1184"/>
      <c r="UW16" s="1184"/>
      <c r="UX16" s="1184"/>
      <c r="UY16" s="1184"/>
      <c r="UZ16" s="1184"/>
      <c r="VA16" s="1184"/>
      <c r="VB16" s="1184"/>
      <c r="VC16" s="1184"/>
      <c r="VD16" s="1184"/>
      <c r="VE16" s="1184"/>
      <c r="VF16" s="1184"/>
      <c r="VG16" s="1184"/>
      <c r="VH16" s="1184"/>
      <c r="VI16" s="1184"/>
      <c r="VJ16" s="1184"/>
      <c r="VK16" s="1184"/>
      <c r="VL16" s="1184"/>
      <c r="VM16" s="1184"/>
      <c r="VN16" s="1184"/>
      <c r="VO16" s="1184"/>
      <c r="VP16" s="1184"/>
      <c r="VQ16" s="1184"/>
      <c r="VR16" s="1184"/>
      <c r="VS16" s="1184"/>
      <c r="VT16" s="1184"/>
      <c r="VU16" s="1184"/>
      <c r="VV16" s="1184"/>
      <c r="VW16" s="1184"/>
      <c r="VX16" s="1184"/>
      <c r="VY16" s="1184"/>
      <c r="VZ16" s="1184"/>
      <c r="WA16" s="1184"/>
      <c r="WB16" s="1184"/>
      <c r="WC16" s="1184"/>
      <c r="WD16" s="1184"/>
      <c r="WE16" s="1184"/>
      <c r="WF16" s="1184"/>
      <c r="WG16" s="1184"/>
      <c r="WH16" s="1184"/>
      <c r="WI16" s="1184"/>
      <c r="WJ16" s="1184"/>
      <c r="WK16" s="1184"/>
      <c r="WL16" s="1184"/>
      <c r="WM16" s="1184"/>
      <c r="WN16" s="1184"/>
      <c r="WO16" s="1184"/>
      <c r="WP16" s="1184"/>
      <c r="WQ16" s="1184"/>
      <c r="WR16" s="1184"/>
      <c r="WS16" s="1184"/>
      <c r="WT16" s="1184"/>
      <c r="WU16" s="1184"/>
      <c r="WV16" s="1184"/>
      <c r="WW16" s="1184"/>
      <c r="WX16" s="1184"/>
      <c r="WY16" s="1184"/>
      <c r="WZ16" s="1184"/>
      <c r="XA16" s="1184"/>
      <c r="XB16" s="1184"/>
      <c r="XC16" s="1184"/>
      <c r="XD16" s="1184"/>
      <c r="XE16" s="1184"/>
      <c r="XF16" s="1184"/>
      <c r="XG16" s="1184"/>
      <c r="XH16" s="1184"/>
      <c r="XI16" s="1184"/>
      <c r="XJ16" s="1184"/>
      <c r="XK16" s="1184"/>
      <c r="XL16" s="1184"/>
      <c r="XM16" s="1184"/>
      <c r="XN16" s="1184"/>
      <c r="XO16" s="1184"/>
      <c r="XP16" s="1184"/>
      <c r="XQ16" s="1184"/>
      <c r="XR16" s="1184"/>
      <c r="XS16" s="1184"/>
      <c r="XT16" s="1184"/>
      <c r="XU16" s="1184"/>
      <c r="XV16" s="1184"/>
      <c r="XW16" s="1184"/>
      <c r="XX16" s="1184"/>
      <c r="XY16" s="1184"/>
      <c r="XZ16" s="1184"/>
      <c r="YA16" s="1184"/>
      <c r="YB16" s="1184"/>
      <c r="YC16" s="1184"/>
      <c r="YD16" s="1184"/>
      <c r="YE16" s="1184"/>
      <c r="YF16" s="1184"/>
      <c r="YG16" s="1184"/>
      <c r="YH16" s="1184"/>
      <c r="YI16" s="1184"/>
      <c r="YJ16" s="1184"/>
      <c r="YK16" s="1184"/>
      <c r="YL16" s="1184"/>
      <c r="YM16" s="1184"/>
      <c r="YN16" s="1184"/>
      <c r="YO16" s="1184"/>
      <c r="YP16" s="1184"/>
      <c r="YQ16" s="1184"/>
      <c r="YR16" s="1184"/>
      <c r="YS16" s="1184"/>
      <c r="YT16" s="1184"/>
      <c r="YU16" s="1184"/>
      <c r="YV16" s="1184"/>
      <c r="YW16" s="1184"/>
      <c r="YX16" s="1184"/>
      <c r="YY16" s="1184"/>
      <c r="YZ16" s="1184"/>
      <c r="ZA16" s="1184"/>
      <c r="ZB16" s="1184"/>
      <c r="ZC16" s="1184"/>
      <c r="ZD16" s="1184"/>
      <c r="ZE16" s="1184"/>
      <c r="ZF16" s="1184"/>
      <c r="ZG16" s="1184"/>
      <c r="ZH16" s="1184"/>
      <c r="ZI16" s="1184"/>
      <c r="ZJ16" s="1184"/>
      <c r="ZK16" s="1184"/>
      <c r="ZL16" s="1184"/>
      <c r="ZM16" s="1184"/>
      <c r="ZN16" s="1184"/>
      <c r="ZO16" s="1184"/>
      <c r="ZP16" s="1184"/>
      <c r="ZQ16" s="1184"/>
      <c r="ZR16" s="1184"/>
      <c r="ZS16" s="1184"/>
      <c r="ZT16" s="1184"/>
      <c r="ZU16" s="1184"/>
      <c r="ZV16" s="1184"/>
      <c r="ZW16" s="1184"/>
      <c r="ZX16" s="1184"/>
      <c r="ZY16" s="1184"/>
      <c r="ZZ16" s="1184"/>
      <c r="AAA16" s="1184"/>
      <c r="AAB16" s="1184"/>
      <c r="AAC16" s="1184"/>
      <c r="AAD16" s="1184"/>
      <c r="AAE16" s="1184"/>
      <c r="AAF16" s="1184"/>
      <c r="AAG16" s="1184"/>
      <c r="AAH16" s="1184"/>
      <c r="AAI16" s="1184"/>
      <c r="AAJ16" s="1184"/>
      <c r="AAK16" s="1184"/>
      <c r="AAL16" s="1184"/>
      <c r="AAM16" s="1184"/>
      <c r="AAN16" s="1184"/>
      <c r="AAO16" s="1184"/>
      <c r="AAP16" s="1184"/>
      <c r="AAQ16" s="1184"/>
      <c r="AAR16" s="1184"/>
      <c r="AAS16" s="1184"/>
      <c r="AAT16" s="1184"/>
      <c r="AAU16" s="1184"/>
      <c r="AAV16" s="1184"/>
      <c r="AAW16" s="1184"/>
      <c r="AAX16" s="1184"/>
      <c r="AAY16" s="1184"/>
      <c r="AAZ16" s="1184"/>
      <c r="ABA16" s="1184"/>
      <c r="ABB16" s="1184"/>
      <c r="ABC16" s="1184"/>
      <c r="ABD16" s="1184"/>
      <c r="ABE16" s="1184"/>
      <c r="ABF16" s="1184"/>
      <c r="ABG16" s="1184"/>
      <c r="ABH16" s="1184"/>
      <c r="ABI16" s="1184"/>
      <c r="ABJ16" s="1184"/>
      <c r="ABK16" s="1184"/>
      <c r="ABL16" s="1184"/>
      <c r="ABM16" s="1184"/>
      <c r="ABN16" s="1184"/>
      <c r="ABO16" s="1184"/>
      <c r="ABP16" s="1184"/>
      <c r="ABQ16" s="1184"/>
      <c r="ABR16" s="1184"/>
      <c r="ABS16" s="1184"/>
      <c r="ABT16" s="1184"/>
      <c r="ABU16" s="1184"/>
      <c r="ABV16" s="1184"/>
      <c r="ABW16" s="1184"/>
      <c r="ABX16" s="1184"/>
      <c r="ABY16" s="1184"/>
      <c r="ABZ16" s="1184"/>
      <c r="ACA16" s="1184"/>
      <c r="ACB16" s="1184"/>
      <c r="ACC16" s="1184"/>
      <c r="ACD16" s="1184"/>
      <c r="ACE16" s="1184"/>
      <c r="ACF16" s="1184"/>
      <c r="ACG16" s="1184"/>
      <c r="ACH16" s="1184"/>
      <c r="ACI16" s="1184"/>
      <c r="ACJ16" s="1184"/>
      <c r="ACK16" s="1184"/>
      <c r="ACL16" s="1184"/>
      <c r="ACM16" s="1184"/>
      <c r="ACN16" s="1184"/>
      <c r="ACO16" s="1184"/>
      <c r="ACP16" s="1184"/>
      <c r="ACQ16" s="1184"/>
      <c r="ACR16" s="1184"/>
      <c r="ACS16" s="1184"/>
      <c r="ACT16" s="1184"/>
      <c r="ACU16" s="1184"/>
      <c r="ACV16" s="1184"/>
      <c r="ACW16" s="1184"/>
      <c r="ACX16" s="1184"/>
      <c r="ACY16" s="1184"/>
      <c r="ACZ16" s="1184"/>
      <c r="ADA16" s="1184"/>
      <c r="ADB16" s="1184"/>
      <c r="ADC16" s="1184"/>
      <c r="ADD16" s="1184"/>
      <c r="ADE16" s="1184"/>
      <c r="ADF16" s="1184"/>
      <c r="ADG16" s="1184"/>
      <c r="ADH16" s="1184"/>
      <c r="ADI16" s="1184"/>
      <c r="ADJ16" s="1184"/>
      <c r="ADK16" s="1184"/>
      <c r="ADL16" s="1184"/>
      <c r="ADM16" s="1184"/>
      <c r="ADN16" s="1184"/>
      <c r="ADO16" s="1184"/>
      <c r="ADP16" s="1184"/>
      <c r="ADQ16" s="1184"/>
      <c r="ADR16" s="1184"/>
      <c r="ADS16" s="1184"/>
      <c r="ADT16" s="1184"/>
      <c r="ADU16" s="1184"/>
      <c r="ADV16" s="1184"/>
      <c r="ADW16" s="1184"/>
      <c r="ADX16" s="1184"/>
      <c r="ADY16" s="1184"/>
      <c r="ADZ16" s="1184"/>
      <c r="AEA16" s="1184"/>
      <c r="AEB16" s="1184"/>
      <c r="AEC16" s="1184"/>
      <c r="AED16" s="1184"/>
      <c r="AEE16" s="1184"/>
      <c r="AEF16" s="1184"/>
      <c r="AEG16" s="1184"/>
      <c r="AEH16" s="1184"/>
      <c r="AEI16" s="1184"/>
      <c r="AEJ16" s="1184"/>
      <c r="AEK16" s="1184"/>
      <c r="AEL16" s="1184"/>
      <c r="AEM16" s="1184"/>
      <c r="AEN16" s="1184"/>
      <c r="AEO16" s="1184"/>
      <c r="AEP16" s="1184"/>
      <c r="AEQ16" s="1184"/>
      <c r="AER16" s="1184"/>
      <c r="AES16" s="1184"/>
      <c r="AET16" s="1184"/>
      <c r="AEU16" s="1184"/>
      <c r="AEV16" s="1184"/>
      <c r="AEW16" s="1184"/>
      <c r="AEX16" s="1184"/>
      <c r="AEY16" s="1184"/>
      <c r="AEZ16" s="1184"/>
      <c r="AFA16" s="1184"/>
      <c r="AFB16" s="1184"/>
      <c r="AFC16" s="1184"/>
      <c r="AFD16" s="1184"/>
      <c r="AFE16" s="1184"/>
      <c r="AFF16" s="1184"/>
      <c r="AFG16" s="1184"/>
      <c r="AFH16" s="1184"/>
      <c r="AFI16" s="1184"/>
      <c r="AFJ16" s="1184"/>
      <c r="AFK16" s="1184"/>
      <c r="AFL16" s="1184"/>
      <c r="AFM16" s="1184"/>
      <c r="AFN16" s="1184"/>
      <c r="AFO16" s="1184"/>
      <c r="AFP16" s="1184"/>
      <c r="AFQ16" s="1184"/>
      <c r="AFR16" s="1184"/>
      <c r="AFS16" s="1184"/>
      <c r="AFT16" s="1184"/>
      <c r="AFU16" s="1184"/>
      <c r="AFV16" s="1184"/>
      <c r="AFW16" s="1184"/>
      <c r="AFX16" s="1184"/>
      <c r="AFY16" s="1184"/>
      <c r="AFZ16" s="1184"/>
      <c r="AGA16" s="1184"/>
      <c r="AGB16" s="1184"/>
      <c r="AGC16" s="1184"/>
      <c r="AGD16" s="1184"/>
      <c r="AGE16" s="1184"/>
      <c r="AGF16" s="1184"/>
      <c r="AGG16" s="1184"/>
      <c r="AGH16" s="1184"/>
      <c r="AGI16" s="1184"/>
      <c r="AGJ16" s="1184"/>
      <c r="AGK16" s="1184"/>
      <c r="AGL16" s="1184"/>
      <c r="AGM16" s="1184"/>
      <c r="AGN16" s="1184"/>
      <c r="AGO16" s="1184"/>
      <c r="AGP16" s="1184"/>
      <c r="AGQ16" s="1184"/>
      <c r="AGR16" s="1184"/>
      <c r="AGS16" s="1184"/>
      <c r="AGT16" s="1184"/>
      <c r="AGU16" s="1184"/>
      <c r="AGV16" s="1184"/>
      <c r="AGW16" s="1184"/>
      <c r="AGX16" s="1184"/>
      <c r="AGY16" s="1184"/>
      <c r="AGZ16" s="1184"/>
      <c r="AHA16" s="1184"/>
      <c r="AHB16" s="1184"/>
      <c r="AHC16" s="1184"/>
      <c r="AHD16" s="1184"/>
      <c r="AHE16" s="1184"/>
      <c r="AHF16" s="1184"/>
      <c r="AHG16" s="1184"/>
      <c r="AHH16" s="1184"/>
      <c r="AHI16" s="1184"/>
      <c r="AHJ16" s="1184"/>
      <c r="AHK16" s="1184"/>
      <c r="AHL16" s="1184"/>
      <c r="AHM16" s="1184"/>
      <c r="AHN16" s="1184"/>
      <c r="AHO16" s="1184"/>
      <c r="AHP16" s="1184"/>
      <c r="AHQ16" s="1184"/>
      <c r="AHR16" s="1184"/>
      <c r="AHS16" s="1184"/>
      <c r="AHT16" s="1184"/>
      <c r="AHU16" s="1184"/>
      <c r="AHV16" s="1184"/>
      <c r="AHW16" s="1184"/>
      <c r="AHX16" s="1184"/>
      <c r="AHY16" s="1184"/>
      <c r="AHZ16" s="1184"/>
      <c r="AIA16" s="1184"/>
      <c r="AIB16" s="1184"/>
      <c r="AIC16" s="1184"/>
      <c r="AID16" s="1184"/>
      <c r="AIE16" s="1184"/>
      <c r="AIF16" s="1184"/>
      <c r="AIG16" s="1184"/>
      <c r="AIH16" s="1184"/>
      <c r="AII16" s="1184"/>
      <c r="AIJ16" s="1184"/>
      <c r="AIK16" s="1184"/>
      <c r="AIL16" s="1184"/>
      <c r="AIM16" s="1184"/>
      <c r="AIN16" s="1184"/>
      <c r="AIO16" s="1184"/>
      <c r="AIP16" s="1184"/>
      <c r="AIQ16" s="1184"/>
      <c r="AIR16" s="1184"/>
      <c r="AIS16" s="1184"/>
      <c r="AIT16" s="1184"/>
      <c r="AIU16" s="1184"/>
      <c r="AIV16" s="1184"/>
      <c r="AIW16" s="1184"/>
      <c r="AIX16" s="1184"/>
      <c r="AIY16" s="1184"/>
      <c r="AIZ16" s="1184"/>
      <c r="AJA16" s="1184"/>
      <c r="AJB16" s="1184"/>
      <c r="AJC16" s="1184"/>
      <c r="AJD16" s="1184"/>
      <c r="AJE16" s="1184"/>
      <c r="AJF16" s="1184"/>
      <c r="AJG16" s="1184"/>
      <c r="AJH16" s="1184"/>
      <c r="AJI16" s="1184"/>
      <c r="AJJ16" s="1184"/>
      <c r="AJK16" s="1184"/>
      <c r="AJL16" s="1184"/>
      <c r="AJM16" s="1184"/>
      <c r="AJN16" s="1184"/>
      <c r="AJO16" s="1184"/>
      <c r="AJP16" s="1184"/>
      <c r="AJQ16" s="1184"/>
      <c r="AJR16" s="1184"/>
      <c r="AJS16" s="1184"/>
      <c r="AJT16" s="1184"/>
      <c r="AJU16" s="1184"/>
      <c r="AJV16" s="1184"/>
      <c r="AJW16" s="1184"/>
      <c r="AJX16" s="1184"/>
      <c r="AJY16" s="1184"/>
      <c r="AJZ16" s="1184"/>
      <c r="AKA16" s="1184"/>
      <c r="AKB16" s="1184"/>
      <c r="AKC16" s="1184"/>
      <c r="AKD16" s="1184"/>
      <c r="AKE16" s="1184"/>
      <c r="AKF16" s="1184"/>
      <c r="AKG16" s="1184"/>
      <c r="AKH16" s="1184"/>
      <c r="AKI16" s="1184"/>
      <c r="AKJ16" s="1184"/>
      <c r="AKK16" s="1184"/>
      <c r="AKL16" s="1184"/>
      <c r="AKM16" s="1184"/>
      <c r="AKN16" s="1184"/>
      <c r="AKO16" s="1184"/>
      <c r="AKP16" s="1184"/>
      <c r="AKQ16" s="1184"/>
      <c r="AKR16" s="1184"/>
      <c r="AKS16" s="1184"/>
      <c r="AKT16" s="1184"/>
      <c r="AKU16" s="1184"/>
      <c r="AKV16" s="1184"/>
      <c r="AKW16" s="1184"/>
      <c r="AKX16" s="1184"/>
      <c r="AKY16" s="1184"/>
      <c r="AKZ16" s="1184"/>
      <c r="ALA16" s="1184"/>
      <c r="ALB16" s="1184"/>
      <c r="ALC16" s="1184"/>
      <c r="ALD16" s="1184"/>
      <c r="ALE16" s="1184"/>
      <c r="ALF16" s="1184"/>
      <c r="ALG16" s="1184"/>
      <c r="ALH16" s="1184"/>
      <c r="ALI16" s="1184"/>
      <c r="ALJ16" s="1184"/>
      <c r="ALK16" s="1184"/>
      <c r="ALL16" s="1184"/>
      <c r="ALM16" s="1184"/>
      <c r="ALN16" s="1184"/>
      <c r="ALO16" s="1184"/>
      <c r="ALP16" s="1184"/>
      <c r="ALQ16" s="1184"/>
      <c r="ALR16" s="1184"/>
      <c r="ALS16" s="1184"/>
      <c r="ALT16" s="1184"/>
      <c r="ALU16" s="1184"/>
      <c r="ALV16" s="1184"/>
      <c r="ALW16" s="1184"/>
      <c r="ALX16" s="1184"/>
      <c r="ALY16" s="1184"/>
      <c r="ALZ16" s="1184"/>
      <c r="AMA16" s="1184"/>
      <c r="AMB16" s="1184"/>
      <c r="AMC16" s="1184"/>
      <c r="AMD16" s="1184"/>
      <c r="AME16" s="1184"/>
      <c r="AMF16" s="1184"/>
      <c r="AMG16" s="1184"/>
      <c r="AMH16" s="1184"/>
      <c r="AMI16" s="1184"/>
      <c r="AMJ16" s="1184"/>
      <c r="AMK16" s="1184"/>
      <c r="AML16" s="1184"/>
      <c r="AMM16" s="1184"/>
      <c r="AMN16" s="1184"/>
      <c r="AMO16" s="1184"/>
      <c r="AMP16" s="1184"/>
      <c r="AMQ16" s="1184"/>
      <c r="AMR16" s="1184"/>
      <c r="AMS16" s="1184"/>
      <c r="AMT16" s="1184"/>
      <c r="AMU16" s="1184"/>
      <c r="AMV16" s="1184"/>
      <c r="AMW16" s="1184"/>
      <c r="AMX16" s="1184"/>
      <c r="AMY16" s="1184"/>
      <c r="AMZ16" s="1184"/>
      <c r="ANA16" s="1184"/>
      <c r="ANB16" s="1184"/>
      <c r="ANC16" s="1184"/>
      <c r="AND16" s="1184"/>
      <c r="ANE16" s="1184"/>
      <c r="ANF16" s="1184"/>
      <c r="ANG16" s="1184"/>
      <c r="ANH16" s="1184"/>
      <c r="ANI16" s="1184"/>
      <c r="ANJ16" s="1184"/>
      <c r="ANK16" s="1184"/>
      <c r="ANL16" s="1184"/>
      <c r="ANM16" s="1184"/>
      <c r="ANN16" s="1184"/>
      <c r="ANO16" s="1184"/>
      <c r="ANP16" s="1184"/>
      <c r="ANQ16" s="1184"/>
      <c r="ANR16" s="1184"/>
      <c r="ANS16" s="1184"/>
      <c r="ANT16" s="1184"/>
      <c r="ANU16" s="1184"/>
      <c r="ANV16" s="1184"/>
      <c r="ANW16" s="1184"/>
      <c r="ANX16" s="1184"/>
      <c r="ANY16" s="1184"/>
      <c r="ANZ16" s="1184"/>
      <c r="AOA16" s="1184"/>
      <c r="AOB16" s="1184"/>
      <c r="AOC16" s="1184"/>
      <c r="AOD16" s="1184"/>
      <c r="AOE16" s="1184"/>
      <c r="AOF16" s="1184"/>
      <c r="AOG16" s="1184"/>
      <c r="AOH16" s="1184"/>
      <c r="AOI16" s="1184"/>
      <c r="AOJ16" s="1184"/>
      <c r="AOK16" s="1184"/>
      <c r="AOL16" s="1184"/>
      <c r="AOM16" s="1184"/>
      <c r="AON16" s="1184"/>
      <c r="AOO16" s="1184"/>
      <c r="AOP16" s="1184"/>
      <c r="AOQ16" s="1184"/>
      <c r="AOR16" s="1184"/>
      <c r="AOS16" s="1184"/>
      <c r="AOT16" s="1184"/>
      <c r="AOU16" s="1184"/>
      <c r="AOV16" s="1184"/>
      <c r="AOW16" s="1184"/>
      <c r="AOX16" s="1184"/>
      <c r="AOY16" s="1184"/>
      <c r="AOZ16" s="1184"/>
      <c r="APA16" s="1184"/>
      <c r="APB16" s="1184"/>
      <c r="APC16" s="1184"/>
      <c r="APD16" s="1184"/>
      <c r="APE16" s="1184"/>
      <c r="APF16" s="1184"/>
      <c r="APG16" s="1184"/>
      <c r="APH16" s="1184"/>
      <c r="API16" s="1184"/>
      <c r="APJ16" s="1184"/>
      <c r="APK16" s="1184"/>
      <c r="APL16" s="1184"/>
      <c r="APM16" s="1184"/>
      <c r="APN16" s="1184"/>
      <c r="APO16" s="1184"/>
      <c r="APP16" s="1184"/>
      <c r="APQ16" s="1184"/>
      <c r="APR16" s="1184"/>
      <c r="APS16" s="1184"/>
      <c r="APT16" s="1184"/>
      <c r="APU16" s="1184"/>
      <c r="APV16" s="1184"/>
      <c r="APW16" s="1184"/>
      <c r="APX16" s="1184"/>
      <c r="APY16" s="1184"/>
    </row>
    <row r="17" spans="1:1117" s="960" customFormat="1" ht="31">
      <c r="A17" s="1175" t="s">
        <v>2223</v>
      </c>
      <c r="B17" s="1175" t="s">
        <v>2224</v>
      </c>
      <c r="C17" s="1187" t="s">
        <v>2214</v>
      </c>
      <c r="D17" s="1182" t="s">
        <v>2158</v>
      </c>
      <c r="E17" s="1182" t="s">
        <v>2215</v>
      </c>
      <c r="F17" s="1182" t="s">
        <v>2216</v>
      </c>
      <c r="G17" s="1182" t="s">
        <v>2161</v>
      </c>
      <c r="H17" s="1188" t="s">
        <v>2210</v>
      </c>
      <c r="I17" s="1177" t="s">
        <v>579</v>
      </c>
      <c r="J17" s="1179" t="s">
        <v>1944</v>
      </c>
      <c r="K17" s="1189" t="s">
        <v>17</v>
      </c>
      <c r="L17" s="1183"/>
      <c r="M17" s="1184"/>
      <c r="N17" s="1184"/>
      <c r="O17" s="1184"/>
      <c r="P17" s="1184"/>
      <c r="Q17" s="1184"/>
      <c r="R17" s="1184"/>
      <c r="S17" s="1184"/>
      <c r="T17" s="1184"/>
      <c r="U17" s="1184"/>
      <c r="V17" s="1184"/>
      <c r="W17" s="1184"/>
      <c r="X17" s="1184"/>
      <c r="Y17" s="1184"/>
      <c r="Z17" s="1184"/>
      <c r="AA17" s="1184"/>
      <c r="AB17" s="1184"/>
      <c r="AC17" s="1184"/>
      <c r="AD17" s="1184"/>
      <c r="AE17" s="1184"/>
      <c r="AF17" s="1184"/>
      <c r="AG17" s="1184"/>
      <c r="AH17" s="1184"/>
      <c r="AI17" s="1184"/>
      <c r="AJ17" s="1184"/>
      <c r="AK17" s="1184"/>
      <c r="AL17" s="1184"/>
      <c r="AM17" s="1184"/>
      <c r="AN17" s="1184"/>
      <c r="AO17" s="1184"/>
      <c r="AP17" s="1184"/>
      <c r="AQ17" s="1184"/>
      <c r="AR17" s="1184"/>
      <c r="AS17" s="1184"/>
      <c r="AT17" s="1184"/>
      <c r="AU17" s="1184"/>
      <c r="AV17" s="1184"/>
      <c r="AW17" s="1184"/>
      <c r="AX17" s="1184"/>
      <c r="AY17" s="1184"/>
      <c r="AZ17" s="1184"/>
      <c r="BA17" s="1184"/>
      <c r="BB17" s="1184"/>
      <c r="BC17" s="1184"/>
      <c r="BD17" s="1184"/>
      <c r="BE17" s="1184"/>
      <c r="BF17" s="1184"/>
      <c r="BG17" s="1184"/>
      <c r="BH17" s="1184"/>
      <c r="BI17" s="1184"/>
      <c r="BJ17" s="1184"/>
      <c r="BK17" s="1184"/>
      <c r="BL17" s="1184"/>
      <c r="BM17" s="1184"/>
      <c r="BN17" s="1184"/>
      <c r="BO17" s="1184"/>
      <c r="BP17" s="1184"/>
      <c r="BQ17" s="1184"/>
      <c r="BR17" s="1184"/>
      <c r="BS17" s="1184"/>
      <c r="BT17" s="1184"/>
      <c r="BU17" s="1184"/>
      <c r="BV17" s="1184"/>
      <c r="BW17" s="1184"/>
      <c r="BX17" s="1184"/>
      <c r="BY17" s="1184"/>
      <c r="BZ17" s="1184"/>
      <c r="CA17" s="1184"/>
      <c r="CB17" s="1184"/>
      <c r="CC17" s="1184"/>
      <c r="CD17" s="1184"/>
      <c r="CE17" s="1184"/>
      <c r="CF17" s="1184"/>
      <c r="CG17" s="1184"/>
      <c r="CH17" s="1184"/>
      <c r="CI17" s="1184"/>
      <c r="CJ17" s="1184"/>
      <c r="CK17" s="1184"/>
      <c r="CL17" s="1184"/>
      <c r="CM17" s="1184"/>
      <c r="CN17" s="1184"/>
      <c r="CO17" s="1184"/>
      <c r="CP17" s="1184"/>
      <c r="CQ17" s="1184"/>
      <c r="CR17" s="1184"/>
      <c r="CS17" s="1184"/>
      <c r="CT17" s="1184"/>
      <c r="CU17" s="1184"/>
      <c r="CV17" s="1184"/>
      <c r="CW17" s="1184"/>
      <c r="CX17" s="1184"/>
      <c r="CY17" s="1184"/>
      <c r="CZ17" s="1184"/>
      <c r="DA17" s="1184"/>
      <c r="DB17" s="1184"/>
      <c r="DC17" s="1184"/>
      <c r="DD17" s="1184"/>
      <c r="DE17" s="1184"/>
      <c r="DF17" s="1184"/>
      <c r="DG17" s="1184"/>
      <c r="DH17" s="1184"/>
      <c r="DI17" s="1184"/>
      <c r="DJ17" s="1184"/>
      <c r="DK17" s="1184"/>
      <c r="DL17" s="1184"/>
      <c r="DM17" s="1184"/>
      <c r="DN17" s="1184"/>
      <c r="DO17" s="1184"/>
      <c r="DP17" s="1184"/>
      <c r="DQ17" s="1184"/>
      <c r="DR17" s="1184"/>
      <c r="DS17" s="1184"/>
      <c r="DT17" s="1184"/>
      <c r="DU17" s="1184"/>
      <c r="DV17" s="1184"/>
      <c r="DW17" s="1184"/>
      <c r="DX17" s="1184"/>
      <c r="DY17" s="1184"/>
      <c r="DZ17" s="1184"/>
      <c r="EA17" s="1184"/>
      <c r="EB17" s="1184"/>
      <c r="EC17" s="1184"/>
      <c r="ED17" s="1184"/>
      <c r="EE17" s="1184"/>
      <c r="EF17" s="1184"/>
      <c r="EG17" s="1184"/>
      <c r="EH17" s="1184"/>
      <c r="EI17" s="1184"/>
      <c r="EJ17" s="1184"/>
      <c r="EK17" s="1184"/>
      <c r="EL17" s="1184"/>
      <c r="EM17" s="1184"/>
      <c r="EN17" s="1184"/>
      <c r="EO17" s="1184"/>
      <c r="EP17" s="1184"/>
      <c r="EQ17" s="1184"/>
      <c r="ER17" s="1184"/>
      <c r="ES17" s="1184"/>
      <c r="ET17" s="1184"/>
      <c r="EU17" s="1184"/>
      <c r="EV17" s="1184"/>
      <c r="EW17" s="1184"/>
      <c r="EX17" s="1184"/>
      <c r="EY17" s="1184"/>
      <c r="EZ17" s="1184"/>
      <c r="FA17" s="1184"/>
      <c r="FB17" s="1184"/>
      <c r="FC17" s="1184"/>
      <c r="FD17" s="1184"/>
      <c r="FE17" s="1184"/>
      <c r="FF17" s="1184"/>
      <c r="FG17" s="1184"/>
      <c r="FH17" s="1184"/>
      <c r="FI17" s="1184"/>
      <c r="FJ17" s="1184"/>
      <c r="FK17" s="1184"/>
      <c r="FL17" s="1184"/>
      <c r="FM17" s="1184"/>
      <c r="FN17" s="1184"/>
      <c r="FO17" s="1184"/>
      <c r="FP17" s="1184"/>
      <c r="FQ17" s="1184"/>
      <c r="FR17" s="1184"/>
      <c r="FS17" s="1184"/>
      <c r="FT17" s="1184"/>
      <c r="FU17" s="1184"/>
      <c r="FV17" s="1184"/>
      <c r="FW17" s="1184"/>
      <c r="FX17" s="1184"/>
      <c r="FY17" s="1184"/>
      <c r="FZ17" s="1184"/>
      <c r="GA17" s="1184"/>
      <c r="GB17" s="1184"/>
      <c r="GC17" s="1184"/>
      <c r="GD17" s="1184"/>
      <c r="GE17" s="1184"/>
      <c r="GF17" s="1184"/>
      <c r="GG17" s="1184"/>
      <c r="GH17" s="1184"/>
      <c r="GI17" s="1184"/>
      <c r="GJ17" s="1184"/>
      <c r="GK17" s="1184"/>
      <c r="GL17" s="1184"/>
      <c r="GM17" s="1184"/>
      <c r="GN17" s="1184"/>
      <c r="GO17" s="1184"/>
      <c r="GP17" s="1184"/>
      <c r="GQ17" s="1184"/>
      <c r="GR17" s="1184"/>
      <c r="GS17" s="1184"/>
      <c r="GT17" s="1184"/>
      <c r="GU17" s="1184"/>
      <c r="GV17" s="1184"/>
      <c r="GW17" s="1184"/>
      <c r="GX17" s="1184"/>
      <c r="GY17" s="1184"/>
      <c r="GZ17" s="1184"/>
      <c r="HA17" s="1184"/>
      <c r="HB17" s="1184"/>
      <c r="HC17" s="1184"/>
      <c r="HD17" s="1184"/>
      <c r="HE17" s="1184"/>
      <c r="HF17" s="1184"/>
      <c r="HG17" s="1184"/>
      <c r="HH17" s="1184"/>
      <c r="HI17" s="1184"/>
      <c r="HJ17" s="1184"/>
      <c r="HK17" s="1184"/>
      <c r="HL17" s="1184"/>
      <c r="HM17" s="1184"/>
      <c r="HN17" s="1184"/>
      <c r="HO17" s="1184"/>
      <c r="HP17" s="1184"/>
      <c r="HQ17" s="1184"/>
      <c r="HR17" s="1184"/>
      <c r="HS17" s="1184"/>
      <c r="HT17" s="1184"/>
      <c r="HU17" s="1184"/>
      <c r="HV17" s="1184"/>
      <c r="HW17" s="1184"/>
      <c r="HX17" s="1184"/>
      <c r="HY17" s="1184"/>
      <c r="HZ17" s="1184"/>
      <c r="IA17" s="1184"/>
      <c r="IB17" s="1184"/>
      <c r="IC17" s="1184"/>
      <c r="ID17" s="1184"/>
      <c r="IE17" s="1184"/>
      <c r="IF17" s="1184"/>
      <c r="IG17" s="1184"/>
      <c r="IH17" s="1184"/>
      <c r="II17" s="1184"/>
      <c r="IJ17" s="1184"/>
      <c r="IK17" s="1184"/>
      <c r="IL17" s="1184"/>
      <c r="IM17" s="1184"/>
      <c r="IN17" s="1184"/>
      <c r="IO17" s="1184"/>
      <c r="IP17" s="1184"/>
      <c r="IQ17" s="1184"/>
      <c r="IR17" s="1184"/>
      <c r="IS17" s="1184"/>
      <c r="IT17" s="1184"/>
      <c r="IU17" s="1184"/>
      <c r="IV17" s="1184"/>
      <c r="IW17" s="1184"/>
      <c r="IX17" s="1184"/>
      <c r="IY17" s="1184"/>
      <c r="IZ17" s="1184"/>
      <c r="JA17" s="1184"/>
      <c r="JB17" s="1184"/>
      <c r="JC17" s="1184"/>
      <c r="JD17" s="1184"/>
      <c r="JE17" s="1184"/>
      <c r="JF17" s="1184"/>
      <c r="JG17" s="1184"/>
      <c r="JH17" s="1184"/>
      <c r="JI17" s="1184"/>
      <c r="JJ17" s="1184"/>
      <c r="JK17" s="1184"/>
      <c r="JL17" s="1184"/>
      <c r="JM17" s="1184"/>
      <c r="JN17" s="1184"/>
      <c r="JO17" s="1184"/>
      <c r="JP17" s="1184"/>
      <c r="JQ17" s="1184"/>
      <c r="JR17" s="1184"/>
      <c r="JS17" s="1184"/>
      <c r="JT17" s="1184"/>
      <c r="JU17" s="1184"/>
      <c r="JV17" s="1184"/>
      <c r="JW17" s="1184"/>
      <c r="JX17" s="1184"/>
      <c r="JY17" s="1184"/>
      <c r="JZ17" s="1184"/>
      <c r="KA17" s="1184"/>
      <c r="KB17" s="1184"/>
      <c r="KC17" s="1184"/>
      <c r="KD17" s="1184"/>
      <c r="KE17" s="1184"/>
      <c r="KF17" s="1184"/>
      <c r="KG17" s="1184"/>
      <c r="KH17" s="1184"/>
      <c r="KI17" s="1184"/>
      <c r="KJ17" s="1184"/>
      <c r="KK17" s="1184"/>
      <c r="KL17" s="1184"/>
      <c r="KM17" s="1184"/>
      <c r="KN17" s="1184"/>
      <c r="KO17" s="1184"/>
      <c r="KP17" s="1184"/>
      <c r="KQ17" s="1184"/>
      <c r="KR17" s="1184"/>
      <c r="KS17" s="1184"/>
      <c r="KT17" s="1184"/>
      <c r="KU17" s="1184"/>
      <c r="KV17" s="1184"/>
      <c r="KW17" s="1184"/>
      <c r="KX17" s="1184"/>
      <c r="KY17" s="1184"/>
      <c r="KZ17" s="1184"/>
      <c r="LA17" s="1184"/>
      <c r="LB17" s="1184"/>
      <c r="LC17" s="1184"/>
      <c r="LD17" s="1184"/>
      <c r="LE17" s="1184"/>
      <c r="LF17" s="1184"/>
      <c r="LG17" s="1184"/>
      <c r="LH17" s="1184"/>
      <c r="LI17" s="1184"/>
      <c r="LJ17" s="1184"/>
      <c r="LK17" s="1184"/>
      <c r="LL17" s="1184"/>
      <c r="LM17" s="1184"/>
      <c r="LN17" s="1184"/>
      <c r="LO17" s="1184"/>
      <c r="LP17" s="1184"/>
      <c r="LQ17" s="1184"/>
      <c r="LR17" s="1184"/>
      <c r="LS17" s="1184"/>
      <c r="LT17" s="1184"/>
      <c r="LU17" s="1184"/>
      <c r="LV17" s="1184"/>
      <c r="LW17" s="1184"/>
      <c r="LX17" s="1184"/>
      <c r="LY17" s="1184"/>
      <c r="LZ17" s="1184"/>
      <c r="MA17" s="1184"/>
      <c r="MB17" s="1184"/>
      <c r="MC17" s="1184"/>
      <c r="MD17" s="1184"/>
      <c r="ME17" s="1184"/>
      <c r="MF17" s="1184"/>
      <c r="MG17" s="1184"/>
      <c r="MH17" s="1184"/>
      <c r="MI17" s="1184"/>
      <c r="MJ17" s="1184"/>
      <c r="MK17" s="1184"/>
      <c r="ML17" s="1184"/>
      <c r="MM17" s="1184"/>
      <c r="MN17" s="1184"/>
      <c r="MO17" s="1184"/>
      <c r="MP17" s="1184"/>
      <c r="MQ17" s="1184"/>
      <c r="MR17" s="1184"/>
      <c r="MS17" s="1184"/>
      <c r="MT17" s="1184"/>
      <c r="MU17" s="1184"/>
      <c r="MV17" s="1184"/>
      <c r="MW17" s="1184"/>
      <c r="MX17" s="1184"/>
      <c r="MY17" s="1184"/>
      <c r="MZ17" s="1184"/>
      <c r="NA17" s="1184"/>
      <c r="NB17" s="1184"/>
      <c r="NC17" s="1184"/>
      <c r="ND17" s="1184"/>
      <c r="NE17" s="1184"/>
      <c r="NF17" s="1184"/>
      <c r="NG17" s="1184"/>
      <c r="NH17" s="1184"/>
      <c r="NI17" s="1184"/>
      <c r="NJ17" s="1184"/>
      <c r="NK17" s="1184"/>
      <c r="NL17" s="1184"/>
      <c r="NM17" s="1184"/>
      <c r="NN17" s="1184"/>
      <c r="NO17" s="1184"/>
      <c r="NP17" s="1184"/>
      <c r="NQ17" s="1184"/>
      <c r="NR17" s="1184"/>
      <c r="NS17" s="1184"/>
      <c r="NT17" s="1184"/>
      <c r="NU17" s="1184"/>
      <c r="NV17" s="1184"/>
      <c r="NW17" s="1184"/>
      <c r="NX17" s="1184"/>
      <c r="NY17" s="1184"/>
      <c r="NZ17" s="1184"/>
      <c r="OA17" s="1184"/>
      <c r="OB17" s="1184"/>
      <c r="OC17" s="1184"/>
      <c r="OD17" s="1184"/>
      <c r="OE17" s="1184"/>
      <c r="OF17" s="1184"/>
      <c r="OG17" s="1184"/>
      <c r="OH17" s="1184"/>
      <c r="OI17" s="1184"/>
      <c r="OJ17" s="1184"/>
      <c r="OK17" s="1184"/>
      <c r="OL17" s="1184"/>
      <c r="OM17" s="1184"/>
      <c r="ON17" s="1184"/>
      <c r="OO17" s="1184"/>
      <c r="OP17" s="1184"/>
      <c r="OQ17" s="1184"/>
      <c r="OR17" s="1184"/>
      <c r="OS17" s="1184"/>
      <c r="OT17" s="1184"/>
      <c r="OU17" s="1184"/>
      <c r="OV17" s="1184"/>
      <c r="OW17" s="1184"/>
      <c r="OX17" s="1184"/>
      <c r="OY17" s="1184"/>
      <c r="OZ17" s="1184"/>
      <c r="PA17" s="1184"/>
      <c r="PB17" s="1184"/>
      <c r="PC17" s="1184"/>
      <c r="PD17" s="1184"/>
      <c r="PE17" s="1184"/>
      <c r="PF17" s="1184"/>
      <c r="PG17" s="1184"/>
      <c r="PH17" s="1184"/>
      <c r="PI17" s="1184"/>
      <c r="PJ17" s="1184"/>
      <c r="PK17" s="1184"/>
      <c r="PL17" s="1184"/>
      <c r="PM17" s="1184"/>
      <c r="PN17" s="1184"/>
      <c r="PO17" s="1184"/>
      <c r="PP17" s="1184"/>
      <c r="PQ17" s="1184"/>
      <c r="PR17" s="1184"/>
      <c r="PS17" s="1184"/>
      <c r="PT17" s="1184"/>
      <c r="PU17" s="1184"/>
      <c r="PV17" s="1184"/>
      <c r="PW17" s="1184"/>
      <c r="PX17" s="1184"/>
      <c r="PY17" s="1184"/>
      <c r="PZ17" s="1184"/>
      <c r="QA17" s="1184"/>
      <c r="QB17" s="1184"/>
      <c r="QC17" s="1184"/>
      <c r="QD17" s="1184"/>
      <c r="QE17" s="1184"/>
      <c r="QF17" s="1184"/>
      <c r="QG17" s="1184"/>
      <c r="QH17" s="1184"/>
      <c r="QI17" s="1184"/>
      <c r="QJ17" s="1184"/>
      <c r="QK17" s="1184"/>
      <c r="QL17" s="1184"/>
      <c r="QM17" s="1184"/>
      <c r="QN17" s="1184"/>
      <c r="QO17" s="1184"/>
      <c r="QP17" s="1184"/>
      <c r="QQ17" s="1184"/>
      <c r="QR17" s="1184"/>
      <c r="QS17" s="1184"/>
      <c r="QT17" s="1184"/>
      <c r="QU17" s="1184"/>
      <c r="QV17" s="1184"/>
      <c r="QW17" s="1184"/>
      <c r="QX17" s="1184"/>
      <c r="QY17" s="1184"/>
      <c r="QZ17" s="1184"/>
      <c r="RA17" s="1184"/>
      <c r="RB17" s="1184"/>
      <c r="RC17" s="1184"/>
      <c r="RD17" s="1184"/>
      <c r="RE17" s="1184"/>
      <c r="RF17" s="1184"/>
      <c r="RG17" s="1184"/>
      <c r="RH17" s="1184"/>
      <c r="RI17" s="1184"/>
      <c r="RJ17" s="1184"/>
      <c r="RK17" s="1184"/>
      <c r="RL17" s="1184"/>
      <c r="RM17" s="1184"/>
      <c r="RN17" s="1184"/>
      <c r="RO17" s="1184"/>
      <c r="RP17" s="1184"/>
      <c r="RQ17" s="1184"/>
      <c r="RR17" s="1184"/>
      <c r="RS17" s="1184"/>
      <c r="RT17" s="1184"/>
      <c r="RU17" s="1184"/>
      <c r="RV17" s="1184"/>
      <c r="RW17" s="1184"/>
      <c r="RX17" s="1184"/>
      <c r="RY17" s="1184"/>
      <c r="RZ17" s="1184"/>
      <c r="SA17" s="1184"/>
      <c r="SB17" s="1184"/>
      <c r="SC17" s="1184"/>
      <c r="SD17" s="1184"/>
      <c r="SE17" s="1184"/>
      <c r="SF17" s="1184"/>
      <c r="SG17" s="1184"/>
      <c r="SH17" s="1184"/>
      <c r="SI17" s="1184"/>
      <c r="SJ17" s="1184"/>
      <c r="SK17" s="1184"/>
      <c r="SL17" s="1184"/>
      <c r="SM17" s="1184"/>
      <c r="SN17" s="1184"/>
      <c r="SO17" s="1184"/>
      <c r="SP17" s="1184"/>
      <c r="SQ17" s="1184"/>
      <c r="SR17" s="1184"/>
      <c r="SS17" s="1184"/>
      <c r="ST17" s="1184"/>
      <c r="SU17" s="1184"/>
      <c r="SV17" s="1184"/>
      <c r="SW17" s="1184"/>
      <c r="SX17" s="1184"/>
      <c r="SY17" s="1184"/>
      <c r="SZ17" s="1184"/>
      <c r="TA17" s="1184"/>
      <c r="TB17" s="1184"/>
      <c r="TC17" s="1184"/>
      <c r="TD17" s="1184"/>
      <c r="TE17" s="1184"/>
      <c r="TF17" s="1184"/>
      <c r="TG17" s="1184"/>
      <c r="TH17" s="1184"/>
      <c r="TI17" s="1184"/>
      <c r="TJ17" s="1184"/>
      <c r="TK17" s="1184"/>
      <c r="TL17" s="1184"/>
      <c r="TM17" s="1184"/>
      <c r="TN17" s="1184"/>
      <c r="TO17" s="1184"/>
      <c r="TP17" s="1184"/>
      <c r="TQ17" s="1184"/>
      <c r="TR17" s="1184"/>
      <c r="TS17" s="1184"/>
      <c r="TT17" s="1184"/>
      <c r="TU17" s="1184"/>
      <c r="TV17" s="1184"/>
      <c r="TW17" s="1184"/>
      <c r="TX17" s="1184"/>
      <c r="TY17" s="1184"/>
      <c r="TZ17" s="1184"/>
      <c r="UA17" s="1184"/>
      <c r="UB17" s="1184"/>
      <c r="UC17" s="1184"/>
      <c r="UD17" s="1184"/>
      <c r="UE17" s="1184"/>
      <c r="UF17" s="1184"/>
      <c r="UG17" s="1184"/>
      <c r="UH17" s="1184"/>
      <c r="UI17" s="1184"/>
      <c r="UJ17" s="1184"/>
      <c r="UK17" s="1184"/>
      <c r="UL17" s="1184"/>
      <c r="UM17" s="1184"/>
      <c r="UN17" s="1184"/>
      <c r="UO17" s="1184"/>
      <c r="UP17" s="1184"/>
      <c r="UQ17" s="1184"/>
      <c r="UR17" s="1184"/>
      <c r="US17" s="1184"/>
      <c r="UT17" s="1184"/>
      <c r="UU17" s="1184"/>
      <c r="UV17" s="1184"/>
      <c r="UW17" s="1184"/>
      <c r="UX17" s="1184"/>
      <c r="UY17" s="1184"/>
      <c r="UZ17" s="1184"/>
      <c r="VA17" s="1184"/>
      <c r="VB17" s="1184"/>
      <c r="VC17" s="1184"/>
      <c r="VD17" s="1184"/>
      <c r="VE17" s="1184"/>
      <c r="VF17" s="1184"/>
      <c r="VG17" s="1184"/>
      <c r="VH17" s="1184"/>
      <c r="VI17" s="1184"/>
      <c r="VJ17" s="1184"/>
      <c r="VK17" s="1184"/>
      <c r="VL17" s="1184"/>
      <c r="VM17" s="1184"/>
      <c r="VN17" s="1184"/>
      <c r="VO17" s="1184"/>
      <c r="VP17" s="1184"/>
      <c r="VQ17" s="1184"/>
      <c r="VR17" s="1184"/>
      <c r="VS17" s="1184"/>
      <c r="VT17" s="1184"/>
      <c r="VU17" s="1184"/>
      <c r="VV17" s="1184"/>
      <c r="VW17" s="1184"/>
      <c r="VX17" s="1184"/>
      <c r="VY17" s="1184"/>
      <c r="VZ17" s="1184"/>
      <c r="WA17" s="1184"/>
      <c r="WB17" s="1184"/>
      <c r="WC17" s="1184"/>
      <c r="WD17" s="1184"/>
      <c r="WE17" s="1184"/>
      <c r="WF17" s="1184"/>
      <c r="WG17" s="1184"/>
      <c r="WH17" s="1184"/>
      <c r="WI17" s="1184"/>
      <c r="WJ17" s="1184"/>
      <c r="WK17" s="1184"/>
      <c r="WL17" s="1184"/>
      <c r="WM17" s="1184"/>
      <c r="WN17" s="1184"/>
      <c r="WO17" s="1184"/>
      <c r="WP17" s="1184"/>
      <c r="WQ17" s="1184"/>
      <c r="WR17" s="1184"/>
      <c r="WS17" s="1184"/>
      <c r="WT17" s="1184"/>
      <c r="WU17" s="1184"/>
      <c r="WV17" s="1184"/>
      <c r="WW17" s="1184"/>
      <c r="WX17" s="1184"/>
      <c r="WY17" s="1184"/>
      <c r="WZ17" s="1184"/>
      <c r="XA17" s="1184"/>
      <c r="XB17" s="1184"/>
      <c r="XC17" s="1184"/>
      <c r="XD17" s="1184"/>
      <c r="XE17" s="1184"/>
      <c r="XF17" s="1184"/>
      <c r="XG17" s="1184"/>
      <c r="XH17" s="1184"/>
      <c r="XI17" s="1184"/>
      <c r="XJ17" s="1184"/>
      <c r="XK17" s="1184"/>
      <c r="XL17" s="1184"/>
      <c r="XM17" s="1184"/>
      <c r="XN17" s="1184"/>
      <c r="XO17" s="1184"/>
      <c r="XP17" s="1184"/>
      <c r="XQ17" s="1184"/>
      <c r="XR17" s="1184"/>
      <c r="XS17" s="1184"/>
      <c r="XT17" s="1184"/>
      <c r="XU17" s="1184"/>
      <c r="XV17" s="1184"/>
      <c r="XW17" s="1184"/>
      <c r="XX17" s="1184"/>
      <c r="XY17" s="1184"/>
      <c r="XZ17" s="1184"/>
      <c r="YA17" s="1184"/>
      <c r="YB17" s="1184"/>
      <c r="YC17" s="1184"/>
      <c r="YD17" s="1184"/>
      <c r="YE17" s="1184"/>
      <c r="YF17" s="1184"/>
      <c r="YG17" s="1184"/>
      <c r="YH17" s="1184"/>
      <c r="YI17" s="1184"/>
      <c r="YJ17" s="1184"/>
      <c r="YK17" s="1184"/>
      <c r="YL17" s="1184"/>
      <c r="YM17" s="1184"/>
      <c r="YN17" s="1184"/>
      <c r="YO17" s="1184"/>
      <c r="YP17" s="1184"/>
      <c r="YQ17" s="1184"/>
      <c r="YR17" s="1184"/>
      <c r="YS17" s="1184"/>
      <c r="YT17" s="1184"/>
      <c r="YU17" s="1184"/>
      <c r="YV17" s="1184"/>
      <c r="YW17" s="1184"/>
      <c r="YX17" s="1184"/>
      <c r="YY17" s="1184"/>
      <c r="YZ17" s="1184"/>
      <c r="ZA17" s="1184"/>
      <c r="ZB17" s="1184"/>
      <c r="ZC17" s="1184"/>
      <c r="ZD17" s="1184"/>
      <c r="ZE17" s="1184"/>
      <c r="ZF17" s="1184"/>
      <c r="ZG17" s="1184"/>
      <c r="ZH17" s="1184"/>
      <c r="ZI17" s="1184"/>
      <c r="ZJ17" s="1184"/>
      <c r="ZK17" s="1184"/>
      <c r="ZL17" s="1184"/>
      <c r="ZM17" s="1184"/>
      <c r="ZN17" s="1184"/>
      <c r="ZO17" s="1184"/>
      <c r="ZP17" s="1184"/>
      <c r="ZQ17" s="1184"/>
      <c r="ZR17" s="1184"/>
      <c r="ZS17" s="1184"/>
      <c r="ZT17" s="1184"/>
      <c r="ZU17" s="1184"/>
      <c r="ZV17" s="1184"/>
      <c r="ZW17" s="1184"/>
      <c r="ZX17" s="1184"/>
      <c r="ZY17" s="1184"/>
      <c r="ZZ17" s="1184"/>
      <c r="AAA17" s="1184"/>
      <c r="AAB17" s="1184"/>
      <c r="AAC17" s="1184"/>
      <c r="AAD17" s="1184"/>
      <c r="AAE17" s="1184"/>
      <c r="AAF17" s="1184"/>
      <c r="AAG17" s="1184"/>
      <c r="AAH17" s="1184"/>
      <c r="AAI17" s="1184"/>
      <c r="AAJ17" s="1184"/>
      <c r="AAK17" s="1184"/>
      <c r="AAL17" s="1184"/>
      <c r="AAM17" s="1184"/>
      <c r="AAN17" s="1184"/>
      <c r="AAO17" s="1184"/>
      <c r="AAP17" s="1184"/>
      <c r="AAQ17" s="1184"/>
      <c r="AAR17" s="1184"/>
      <c r="AAS17" s="1184"/>
      <c r="AAT17" s="1184"/>
      <c r="AAU17" s="1184"/>
      <c r="AAV17" s="1184"/>
      <c r="AAW17" s="1184"/>
      <c r="AAX17" s="1184"/>
      <c r="AAY17" s="1184"/>
      <c r="AAZ17" s="1184"/>
      <c r="ABA17" s="1184"/>
      <c r="ABB17" s="1184"/>
      <c r="ABC17" s="1184"/>
      <c r="ABD17" s="1184"/>
      <c r="ABE17" s="1184"/>
      <c r="ABF17" s="1184"/>
      <c r="ABG17" s="1184"/>
      <c r="ABH17" s="1184"/>
      <c r="ABI17" s="1184"/>
      <c r="ABJ17" s="1184"/>
      <c r="ABK17" s="1184"/>
      <c r="ABL17" s="1184"/>
      <c r="ABM17" s="1184"/>
      <c r="ABN17" s="1184"/>
      <c r="ABO17" s="1184"/>
      <c r="ABP17" s="1184"/>
      <c r="ABQ17" s="1184"/>
      <c r="ABR17" s="1184"/>
      <c r="ABS17" s="1184"/>
      <c r="ABT17" s="1184"/>
      <c r="ABU17" s="1184"/>
      <c r="ABV17" s="1184"/>
      <c r="ABW17" s="1184"/>
      <c r="ABX17" s="1184"/>
      <c r="ABY17" s="1184"/>
      <c r="ABZ17" s="1184"/>
      <c r="ACA17" s="1184"/>
      <c r="ACB17" s="1184"/>
      <c r="ACC17" s="1184"/>
      <c r="ACD17" s="1184"/>
      <c r="ACE17" s="1184"/>
      <c r="ACF17" s="1184"/>
      <c r="ACG17" s="1184"/>
      <c r="ACH17" s="1184"/>
      <c r="ACI17" s="1184"/>
      <c r="ACJ17" s="1184"/>
      <c r="ACK17" s="1184"/>
      <c r="ACL17" s="1184"/>
      <c r="ACM17" s="1184"/>
      <c r="ACN17" s="1184"/>
      <c r="ACO17" s="1184"/>
      <c r="ACP17" s="1184"/>
      <c r="ACQ17" s="1184"/>
      <c r="ACR17" s="1184"/>
      <c r="ACS17" s="1184"/>
      <c r="ACT17" s="1184"/>
      <c r="ACU17" s="1184"/>
      <c r="ACV17" s="1184"/>
      <c r="ACW17" s="1184"/>
      <c r="ACX17" s="1184"/>
      <c r="ACY17" s="1184"/>
      <c r="ACZ17" s="1184"/>
      <c r="ADA17" s="1184"/>
      <c r="ADB17" s="1184"/>
      <c r="ADC17" s="1184"/>
      <c r="ADD17" s="1184"/>
      <c r="ADE17" s="1184"/>
      <c r="ADF17" s="1184"/>
      <c r="ADG17" s="1184"/>
      <c r="ADH17" s="1184"/>
      <c r="ADI17" s="1184"/>
      <c r="ADJ17" s="1184"/>
      <c r="ADK17" s="1184"/>
      <c r="ADL17" s="1184"/>
      <c r="ADM17" s="1184"/>
      <c r="ADN17" s="1184"/>
      <c r="ADO17" s="1184"/>
      <c r="ADP17" s="1184"/>
      <c r="ADQ17" s="1184"/>
      <c r="ADR17" s="1184"/>
      <c r="ADS17" s="1184"/>
      <c r="ADT17" s="1184"/>
      <c r="ADU17" s="1184"/>
      <c r="ADV17" s="1184"/>
      <c r="ADW17" s="1184"/>
      <c r="ADX17" s="1184"/>
      <c r="ADY17" s="1184"/>
      <c r="ADZ17" s="1184"/>
      <c r="AEA17" s="1184"/>
      <c r="AEB17" s="1184"/>
      <c r="AEC17" s="1184"/>
      <c r="AED17" s="1184"/>
      <c r="AEE17" s="1184"/>
      <c r="AEF17" s="1184"/>
      <c r="AEG17" s="1184"/>
      <c r="AEH17" s="1184"/>
      <c r="AEI17" s="1184"/>
      <c r="AEJ17" s="1184"/>
      <c r="AEK17" s="1184"/>
      <c r="AEL17" s="1184"/>
      <c r="AEM17" s="1184"/>
      <c r="AEN17" s="1184"/>
      <c r="AEO17" s="1184"/>
      <c r="AEP17" s="1184"/>
      <c r="AEQ17" s="1184"/>
      <c r="AER17" s="1184"/>
      <c r="AES17" s="1184"/>
      <c r="AET17" s="1184"/>
      <c r="AEU17" s="1184"/>
      <c r="AEV17" s="1184"/>
      <c r="AEW17" s="1184"/>
      <c r="AEX17" s="1184"/>
      <c r="AEY17" s="1184"/>
      <c r="AEZ17" s="1184"/>
      <c r="AFA17" s="1184"/>
      <c r="AFB17" s="1184"/>
      <c r="AFC17" s="1184"/>
      <c r="AFD17" s="1184"/>
      <c r="AFE17" s="1184"/>
      <c r="AFF17" s="1184"/>
      <c r="AFG17" s="1184"/>
      <c r="AFH17" s="1184"/>
      <c r="AFI17" s="1184"/>
      <c r="AFJ17" s="1184"/>
      <c r="AFK17" s="1184"/>
      <c r="AFL17" s="1184"/>
      <c r="AFM17" s="1184"/>
      <c r="AFN17" s="1184"/>
      <c r="AFO17" s="1184"/>
      <c r="AFP17" s="1184"/>
      <c r="AFQ17" s="1184"/>
      <c r="AFR17" s="1184"/>
      <c r="AFS17" s="1184"/>
      <c r="AFT17" s="1184"/>
      <c r="AFU17" s="1184"/>
      <c r="AFV17" s="1184"/>
      <c r="AFW17" s="1184"/>
      <c r="AFX17" s="1184"/>
      <c r="AFY17" s="1184"/>
      <c r="AFZ17" s="1184"/>
      <c r="AGA17" s="1184"/>
      <c r="AGB17" s="1184"/>
      <c r="AGC17" s="1184"/>
      <c r="AGD17" s="1184"/>
      <c r="AGE17" s="1184"/>
      <c r="AGF17" s="1184"/>
      <c r="AGG17" s="1184"/>
      <c r="AGH17" s="1184"/>
      <c r="AGI17" s="1184"/>
      <c r="AGJ17" s="1184"/>
      <c r="AGK17" s="1184"/>
      <c r="AGL17" s="1184"/>
      <c r="AGM17" s="1184"/>
      <c r="AGN17" s="1184"/>
      <c r="AGO17" s="1184"/>
      <c r="AGP17" s="1184"/>
      <c r="AGQ17" s="1184"/>
      <c r="AGR17" s="1184"/>
      <c r="AGS17" s="1184"/>
      <c r="AGT17" s="1184"/>
      <c r="AGU17" s="1184"/>
      <c r="AGV17" s="1184"/>
      <c r="AGW17" s="1184"/>
      <c r="AGX17" s="1184"/>
      <c r="AGY17" s="1184"/>
      <c r="AGZ17" s="1184"/>
      <c r="AHA17" s="1184"/>
      <c r="AHB17" s="1184"/>
      <c r="AHC17" s="1184"/>
      <c r="AHD17" s="1184"/>
      <c r="AHE17" s="1184"/>
      <c r="AHF17" s="1184"/>
      <c r="AHG17" s="1184"/>
      <c r="AHH17" s="1184"/>
      <c r="AHI17" s="1184"/>
      <c r="AHJ17" s="1184"/>
      <c r="AHK17" s="1184"/>
      <c r="AHL17" s="1184"/>
      <c r="AHM17" s="1184"/>
      <c r="AHN17" s="1184"/>
      <c r="AHO17" s="1184"/>
      <c r="AHP17" s="1184"/>
      <c r="AHQ17" s="1184"/>
      <c r="AHR17" s="1184"/>
      <c r="AHS17" s="1184"/>
      <c r="AHT17" s="1184"/>
      <c r="AHU17" s="1184"/>
      <c r="AHV17" s="1184"/>
      <c r="AHW17" s="1184"/>
      <c r="AHX17" s="1184"/>
      <c r="AHY17" s="1184"/>
      <c r="AHZ17" s="1184"/>
      <c r="AIA17" s="1184"/>
      <c r="AIB17" s="1184"/>
      <c r="AIC17" s="1184"/>
      <c r="AID17" s="1184"/>
      <c r="AIE17" s="1184"/>
      <c r="AIF17" s="1184"/>
      <c r="AIG17" s="1184"/>
      <c r="AIH17" s="1184"/>
      <c r="AII17" s="1184"/>
      <c r="AIJ17" s="1184"/>
      <c r="AIK17" s="1184"/>
      <c r="AIL17" s="1184"/>
      <c r="AIM17" s="1184"/>
      <c r="AIN17" s="1184"/>
      <c r="AIO17" s="1184"/>
      <c r="AIP17" s="1184"/>
      <c r="AIQ17" s="1184"/>
      <c r="AIR17" s="1184"/>
      <c r="AIS17" s="1184"/>
      <c r="AIT17" s="1184"/>
      <c r="AIU17" s="1184"/>
      <c r="AIV17" s="1184"/>
      <c r="AIW17" s="1184"/>
      <c r="AIX17" s="1184"/>
      <c r="AIY17" s="1184"/>
      <c r="AIZ17" s="1184"/>
      <c r="AJA17" s="1184"/>
      <c r="AJB17" s="1184"/>
      <c r="AJC17" s="1184"/>
      <c r="AJD17" s="1184"/>
      <c r="AJE17" s="1184"/>
      <c r="AJF17" s="1184"/>
      <c r="AJG17" s="1184"/>
      <c r="AJH17" s="1184"/>
      <c r="AJI17" s="1184"/>
      <c r="AJJ17" s="1184"/>
      <c r="AJK17" s="1184"/>
      <c r="AJL17" s="1184"/>
      <c r="AJM17" s="1184"/>
      <c r="AJN17" s="1184"/>
      <c r="AJO17" s="1184"/>
      <c r="AJP17" s="1184"/>
      <c r="AJQ17" s="1184"/>
      <c r="AJR17" s="1184"/>
      <c r="AJS17" s="1184"/>
      <c r="AJT17" s="1184"/>
      <c r="AJU17" s="1184"/>
      <c r="AJV17" s="1184"/>
      <c r="AJW17" s="1184"/>
      <c r="AJX17" s="1184"/>
      <c r="AJY17" s="1184"/>
      <c r="AJZ17" s="1184"/>
      <c r="AKA17" s="1184"/>
      <c r="AKB17" s="1184"/>
      <c r="AKC17" s="1184"/>
      <c r="AKD17" s="1184"/>
      <c r="AKE17" s="1184"/>
      <c r="AKF17" s="1184"/>
      <c r="AKG17" s="1184"/>
      <c r="AKH17" s="1184"/>
      <c r="AKI17" s="1184"/>
      <c r="AKJ17" s="1184"/>
      <c r="AKK17" s="1184"/>
      <c r="AKL17" s="1184"/>
      <c r="AKM17" s="1184"/>
      <c r="AKN17" s="1184"/>
      <c r="AKO17" s="1184"/>
      <c r="AKP17" s="1184"/>
      <c r="AKQ17" s="1184"/>
      <c r="AKR17" s="1184"/>
      <c r="AKS17" s="1184"/>
      <c r="AKT17" s="1184"/>
      <c r="AKU17" s="1184"/>
      <c r="AKV17" s="1184"/>
      <c r="AKW17" s="1184"/>
      <c r="AKX17" s="1184"/>
      <c r="AKY17" s="1184"/>
      <c r="AKZ17" s="1184"/>
      <c r="ALA17" s="1184"/>
      <c r="ALB17" s="1184"/>
      <c r="ALC17" s="1184"/>
      <c r="ALD17" s="1184"/>
      <c r="ALE17" s="1184"/>
      <c r="ALF17" s="1184"/>
      <c r="ALG17" s="1184"/>
      <c r="ALH17" s="1184"/>
      <c r="ALI17" s="1184"/>
      <c r="ALJ17" s="1184"/>
      <c r="ALK17" s="1184"/>
      <c r="ALL17" s="1184"/>
      <c r="ALM17" s="1184"/>
      <c r="ALN17" s="1184"/>
      <c r="ALO17" s="1184"/>
      <c r="ALP17" s="1184"/>
      <c r="ALQ17" s="1184"/>
      <c r="ALR17" s="1184"/>
      <c r="ALS17" s="1184"/>
      <c r="ALT17" s="1184"/>
      <c r="ALU17" s="1184"/>
      <c r="ALV17" s="1184"/>
      <c r="ALW17" s="1184"/>
      <c r="ALX17" s="1184"/>
      <c r="ALY17" s="1184"/>
      <c r="ALZ17" s="1184"/>
      <c r="AMA17" s="1184"/>
      <c r="AMB17" s="1184"/>
      <c r="AMC17" s="1184"/>
      <c r="AMD17" s="1184"/>
      <c r="AME17" s="1184"/>
      <c r="AMF17" s="1184"/>
      <c r="AMG17" s="1184"/>
      <c r="AMH17" s="1184"/>
      <c r="AMI17" s="1184"/>
      <c r="AMJ17" s="1184"/>
      <c r="AMK17" s="1184"/>
      <c r="AML17" s="1184"/>
      <c r="AMM17" s="1184"/>
      <c r="AMN17" s="1184"/>
      <c r="AMO17" s="1184"/>
      <c r="AMP17" s="1184"/>
      <c r="AMQ17" s="1184"/>
      <c r="AMR17" s="1184"/>
      <c r="AMS17" s="1184"/>
      <c r="AMT17" s="1184"/>
      <c r="AMU17" s="1184"/>
      <c r="AMV17" s="1184"/>
      <c r="AMW17" s="1184"/>
      <c r="AMX17" s="1184"/>
      <c r="AMY17" s="1184"/>
      <c r="AMZ17" s="1184"/>
      <c r="ANA17" s="1184"/>
      <c r="ANB17" s="1184"/>
      <c r="ANC17" s="1184"/>
      <c r="AND17" s="1184"/>
      <c r="ANE17" s="1184"/>
      <c r="ANF17" s="1184"/>
      <c r="ANG17" s="1184"/>
      <c r="ANH17" s="1184"/>
      <c r="ANI17" s="1184"/>
      <c r="ANJ17" s="1184"/>
      <c r="ANK17" s="1184"/>
      <c r="ANL17" s="1184"/>
      <c r="ANM17" s="1184"/>
      <c r="ANN17" s="1184"/>
      <c r="ANO17" s="1184"/>
      <c r="ANP17" s="1184"/>
      <c r="ANQ17" s="1184"/>
      <c r="ANR17" s="1184"/>
      <c r="ANS17" s="1184"/>
      <c r="ANT17" s="1184"/>
      <c r="ANU17" s="1184"/>
      <c r="ANV17" s="1184"/>
      <c r="ANW17" s="1184"/>
      <c r="ANX17" s="1184"/>
      <c r="ANY17" s="1184"/>
      <c r="ANZ17" s="1184"/>
      <c r="AOA17" s="1184"/>
      <c r="AOB17" s="1184"/>
      <c r="AOC17" s="1184"/>
      <c r="AOD17" s="1184"/>
      <c r="AOE17" s="1184"/>
      <c r="AOF17" s="1184"/>
      <c r="AOG17" s="1184"/>
      <c r="AOH17" s="1184"/>
      <c r="AOI17" s="1184"/>
      <c r="AOJ17" s="1184"/>
      <c r="AOK17" s="1184"/>
      <c r="AOL17" s="1184"/>
      <c r="AOM17" s="1184"/>
      <c r="AON17" s="1184"/>
      <c r="AOO17" s="1184"/>
      <c r="AOP17" s="1184"/>
      <c r="AOQ17" s="1184"/>
      <c r="AOR17" s="1184"/>
      <c r="AOS17" s="1184"/>
      <c r="AOT17" s="1184"/>
      <c r="AOU17" s="1184"/>
      <c r="AOV17" s="1184"/>
      <c r="AOW17" s="1184"/>
      <c r="AOX17" s="1184"/>
      <c r="AOY17" s="1184"/>
      <c r="AOZ17" s="1184"/>
      <c r="APA17" s="1184"/>
      <c r="APB17" s="1184"/>
      <c r="APC17" s="1184"/>
      <c r="APD17" s="1184"/>
      <c r="APE17" s="1184"/>
      <c r="APF17" s="1184"/>
      <c r="APG17" s="1184"/>
      <c r="APH17" s="1184"/>
      <c r="API17" s="1184"/>
      <c r="APJ17" s="1184"/>
      <c r="APK17" s="1184"/>
      <c r="APL17" s="1184"/>
      <c r="APM17" s="1184"/>
      <c r="APN17" s="1184"/>
      <c r="APO17" s="1184"/>
      <c r="APP17" s="1184"/>
      <c r="APQ17" s="1184"/>
      <c r="APR17" s="1184"/>
      <c r="APS17" s="1184"/>
      <c r="APT17" s="1184"/>
      <c r="APU17" s="1184"/>
      <c r="APV17" s="1184"/>
      <c r="APW17" s="1184"/>
      <c r="APX17" s="1184"/>
      <c r="APY17" s="1184"/>
    </row>
    <row r="18" spans="1:1117" s="960" customFormat="1" ht="31">
      <c r="A18" s="1175" t="s">
        <v>2225</v>
      </c>
      <c r="B18" s="1175" t="s">
        <v>2226</v>
      </c>
      <c r="C18" s="1187" t="s">
        <v>2214</v>
      </c>
      <c r="D18" s="1182" t="s">
        <v>2158</v>
      </c>
      <c r="E18" s="1182" t="s">
        <v>2215</v>
      </c>
      <c r="F18" s="1182" t="s">
        <v>2216</v>
      </c>
      <c r="G18" s="1182" t="s">
        <v>2161</v>
      </c>
      <c r="H18" s="1188" t="s">
        <v>2210</v>
      </c>
      <c r="I18" s="1177" t="s">
        <v>579</v>
      </c>
      <c r="J18" s="1179" t="s">
        <v>1944</v>
      </c>
      <c r="K18" s="1189" t="s">
        <v>17</v>
      </c>
      <c r="L18" s="1183"/>
      <c r="M18" s="1184"/>
      <c r="N18" s="1184"/>
      <c r="O18" s="1184"/>
      <c r="P18" s="1184"/>
      <c r="Q18" s="1184"/>
      <c r="R18" s="1184"/>
      <c r="S18" s="1184"/>
      <c r="T18" s="1184"/>
      <c r="U18" s="1184"/>
      <c r="V18" s="1184"/>
      <c r="W18" s="1184"/>
      <c r="X18" s="1184"/>
      <c r="Y18" s="1184"/>
      <c r="Z18" s="1184"/>
      <c r="AA18" s="1184"/>
      <c r="AB18" s="1184"/>
      <c r="AC18" s="1184"/>
      <c r="AD18" s="1184"/>
      <c r="AE18" s="1184"/>
      <c r="AF18" s="1184"/>
      <c r="AG18" s="1184"/>
      <c r="AH18" s="1184"/>
      <c r="AI18" s="1184"/>
      <c r="AJ18" s="1184"/>
      <c r="AK18" s="1184"/>
      <c r="AL18" s="1184"/>
      <c r="AM18" s="1184"/>
      <c r="AN18" s="1184"/>
      <c r="AO18" s="1184"/>
      <c r="AP18" s="1184"/>
      <c r="AQ18" s="1184"/>
      <c r="AR18" s="1184"/>
      <c r="AS18" s="1184"/>
      <c r="AT18" s="1184"/>
      <c r="AU18" s="1184"/>
      <c r="AV18" s="1184"/>
      <c r="AW18" s="1184"/>
      <c r="AX18" s="1184"/>
      <c r="AY18" s="1184"/>
      <c r="AZ18" s="1184"/>
      <c r="BA18" s="1184"/>
      <c r="BB18" s="1184"/>
      <c r="BC18" s="1184"/>
      <c r="BD18" s="1184"/>
      <c r="BE18" s="1184"/>
      <c r="BF18" s="1184"/>
      <c r="BG18" s="1184"/>
      <c r="BH18" s="1184"/>
      <c r="BI18" s="1184"/>
      <c r="BJ18" s="1184"/>
      <c r="BK18" s="1184"/>
      <c r="BL18" s="1184"/>
      <c r="BM18" s="1184"/>
      <c r="BN18" s="1184"/>
      <c r="BO18" s="1184"/>
      <c r="BP18" s="1184"/>
      <c r="BQ18" s="1184"/>
      <c r="BR18" s="1184"/>
      <c r="BS18" s="1184"/>
      <c r="BT18" s="1184"/>
      <c r="BU18" s="1184"/>
      <c r="BV18" s="1184"/>
      <c r="BW18" s="1184"/>
      <c r="BX18" s="1184"/>
      <c r="BY18" s="1184"/>
      <c r="BZ18" s="1184"/>
      <c r="CA18" s="1184"/>
      <c r="CB18" s="1184"/>
      <c r="CC18" s="1184"/>
      <c r="CD18" s="1184"/>
      <c r="CE18" s="1184"/>
      <c r="CF18" s="1184"/>
      <c r="CG18" s="1184"/>
      <c r="CH18" s="1184"/>
      <c r="CI18" s="1184"/>
      <c r="CJ18" s="1184"/>
      <c r="CK18" s="1184"/>
      <c r="CL18" s="1184"/>
      <c r="CM18" s="1184"/>
      <c r="CN18" s="1184"/>
      <c r="CO18" s="1184"/>
      <c r="CP18" s="1184"/>
      <c r="CQ18" s="1184"/>
      <c r="CR18" s="1184"/>
      <c r="CS18" s="1184"/>
      <c r="CT18" s="1184"/>
      <c r="CU18" s="1184"/>
      <c r="CV18" s="1184"/>
      <c r="CW18" s="1184"/>
      <c r="CX18" s="1184"/>
      <c r="CY18" s="1184"/>
      <c r="CZ18" s="1184"/>
      <c r="DA18" s="1184"/>
      <c r="DB18" s="1184"/>
      <c r="DC18" s="1184"/>
      <c r="DD18" s="1184"/>
      <c r="DE18" s="1184"/>
      <c r="DF18" s="1184"/>
      <c r="DG18" s="1184"/>
      <c r="DH18" s="1184"/>
      <c r="DI18" s="1184"/>
      <c r="DJ18" s="1184"/>
      <c r="DK18" s="1184"/>
      <c r="DL18" s="1184"/>
      <c r="DM18" s="1184"/>
      <c r="DN18" s="1184"/>
      <c r="DO18" s="1184"/>
      <c r="DP18" s="1184"/>
      <c r="DQ18" s="1184"/>
      <c r="DR18" s="1184"/>
      <c r="DS18" s="1184"/>
      <c r="DT18" s="1184"/>
      <c r="DU18" s="1184"/>
      <c r="DV18" s="1184"/>
      <c r="DW18" s="1184"/>
      <c r="DX18" s="1184"/>
      <c r="DY18" s="1184"/>
      <c r="DZ18" s="1184"/>
      <c r="EA18" s="1184"/>
      <c r="EB18" s="1184"/>
      <c r="EC18" s="1184"/>
      <c r="ED18" s="1184"/>
      <c r="EE18" s="1184"/>
      <c r="EF18" s="1184"/>
      <c r="EG18" s="1184"/>
      <c r="EH18" s="1184"/>
      <c r="EI18" s="1184"/>
      <c r="EJ18" s="1184"/>
      <c r="EK18" s="1184"/>
      <c r="EL18" s="1184"/>
      <c r="EM18" s="1184"/>
      <c r="EN18" s="1184"/>
      <c r="EO18" s="1184"/>
      <c r="EP18" s="1184"/>
      <c r="EQ18" s="1184"/>
      <c r="ER18" s="1184"/>
      <c r="ES18" s="1184"/>
      <c r="ET18" s="1184"/>
      <c r="EU18" s="1184"/>
      <c r="EV18" s="1184"/>
      <c r="EW18" s="1184"/>
      <c r="EX18" s="1184"/>
      <c r="EY18" s="1184"/>
      <c r="EZ18" s="1184"/>
      <c r="FA18" s="1184"/>
      <c r="FB18" s="1184"/>
      <c r="FC18" s="1184"/>
      <c r="FD18" s="1184"/>
      <c r="FE18" s="1184"/>
      <c r="FF18" s="1184"/>
      <c r="FG18" s="1184"/>
      <c r="FH18" s="1184"/>
      <c r="FI18" s="1184"/>
      <c r="FJ18" s="1184"/>
      <c r="FK18" s="1184"/>
      <c r="FL18" s="1184"/>
      <c r="FM18" s="1184"/>
      <c r="FN18" s="1184"/>
      <c r="FO18" s="1184"/>
      <c r="FP18" s="1184"/>
      <c r="FQ18" s="1184"/>
      <c r="FR18" s="1184"/>
      <c r="FS18" s="1184"/>
      <c r="FT18" s="1184"/>
      <c r="FU18" s="1184"/>
      <c r="FV18" s="1184"/>
      <c r="FW18" s="1184"/>
      <c r="FX18" s="1184"/>
      <c r="FY18" s="1184"/>
      <c r="FZ18" s="1184"/>
      <c r="GA18" s="1184"/>
      <c r="GB18" s="1184"/>
      <c r="GC18" s="1184"/>
      <c r="GD18" s="1184"/>
      <c r="GE18" s="1184"/>
      <c r="GF18" s="1184"/>
      <c r="GG18" s="1184"/>
      <c r="GH18" s="1184"/>
      <c r="GI18" s="1184"/>
      <c r="GJ18" s="1184"/>
      <c r="GK18" s="1184"/>
      <c r="GL18" s="1184"/>
      <c r="GM18" s="1184"/>
      <c r="GN18" s="1184"/>
      <c r="GO18" s="1184"/>
      <c r="GP18" s="1184"/>
      <c r="GQ18" s="1184"/>
      <c r="GR18" s="1184"/>
      <c r="GS18" s="1184"/>
      <c r="GT18" s="1184"/>
      <c r="GU18" s="1184"/>
      <c r="GV18" s="1184"/>
      <c r="GW18" s="1184"/>
      <c r="GX18" s="1184"/>
      <c r="GY18" s="1184"/>
      <c r="GZ18" s="1184"/>
      <c r="HA18" s="1184"/>
      <c r="HB18" s="1184"/>
      <c r="HC18" s="1184"/>
      <c r="HD18" s="1184"/>
      <c r="HE18" s="1184"/>
      <c r="HF18" s="1184"/>
      <c r="HG18" s="1184"/>
      <c r="HH18" s="1184"/>
      <c r="HI18" s="1184"/>
      <c r="HJ18" s="1184"/>
      <c r="HK18" s="1184"/>
      <c r="HL18" s="1184"/>
      <c r="HM18" s="1184"/>
      <c r="HN18" s="1184"/>
      <c r="HO18" s="1184"/>
      <c r="HP18" s="1184"/>
      <c r="HQ18" s="1184"/>
      <c r="HR18" s="1184"/>
      <c r="HS18" s="1184"/>
      <c r="HT18" s="1184"/>
      <c r="HU18" s="1184"/>
      <c r="HV18" s="1184"/>
      <c r="HW18" s="1184"/>
      <c r="HX18" s="1184"/>
      <c r="HY18" s="1184"/>
      <c r="HZ18" s="1184"/>
      <c r="IA18" s="1184"/>
      <c r="IB18" s="1184"/>
      <c r="IC18" s="1184"/>
      <c r="ID18" s="1184"/>
      <c r="IE18" s="1184"/>
      <c r="IF18" s="1184"/>
      <c r="IG18" s="1184"/>
      <c r="IH18" s="1184"/>
      <c r="II18" s="1184"/>
      <c r="IJ18" s="1184"/>
      <c r="IK18" s="1184"/>
      <c r="IL18" s="1184"/>
      <c r="IM18" s="1184"/>
      <c r="IN18" s="1184"/>
      <c r="IO18" s="1184"/>
      <c r="IP18" s="1184"/>
      <c r="IQ18" s="1184"/>
      <c r="IR18" s="1184"/>
      <c r="IS18" s="1184"/>
      <c r="IT18" s="1184"/>
      <c r="IU18" s="1184"/>
      <c r="IV18" s="1184"/>
      <c r="IW18" s="1184"/>
      <c r="IX18" s="1184"/>
      <c r="IY18" s="1184"/>
      <c r="IZ18" s="1184"/>
      <c r="JA18" s="1184"/>
      <c r="JB18" s="1184"/>
      <c r="JC18" s="1184"/>
      <c r="JD18" s="1184"/>
      <c r="JE18" s="1184"/>
      <c r="JF18" s="1184"/>
      <c r="JG18" s="1184"/>
      <c r="JH18" s="1184"/>
      <c r="JI18" s="1184"/>
      <c r="JJ18" s="1184"/>
      <c r="JK18" s="1184"/>
      <c r="JL18" s="1184"/>
      <c r="JM18" s="1184"/>
      <c r="JN18" s="1184"/>
      <c r="JO18" s="1184"/>
      <c r="JP18" s="1184"/>
      <c r="JQ18" s="1184"/>
      <c r="JR18" s="1184"/>
      <c r="JS18" s="1184"/>
      <c r="JT18" s="1184"/>
      <c r="JU18" s="1184"/>
      <c r="JV18" s="1184"/>
      <c r="JW18" s="1184"/>
      <c r="JX18" s="1184"/>
      <c r="JY18" s="1184"/>
      <c r="JZ18" s="1184"/>
      <c r="KA18" s="1184"/>
      <c r="KB18" s="1184"/>
      <c r="KC18" s="1184"/>
      <c r="KD18" s="1184"/>
      <c r="KE18" s="1184"/>
      <c r="KF18" s="1184"/>
      <c r="KG18" s="1184"/>
      <c r="KH18" s="1184"/>
      <c r="KI18" s="1184"/>
      <c r="KJ18" s="1184"/>
      <c r="KK18" s="1184"/>
      <c r="KL18" s="1184"/>
      <c r="KM18" s="1184"/>
      <c r="KN18" s="1184"/>
      <c r="KO18" s="1184"/>
      <c r="KP18" s="1184"/>
      <c r="KQ18" s="1184"/>
      <c r="KR18" s="1184"/>
      <c r="KS18" s="1184"/>
      <c r="KT18" s="1184"/>
      <c r="KU18" s="1184"/>
      <c r="KV18" s="1184"/>
      <c r="KW18" s="1184"/>
      <c r="KX18" s="1184"/>
      <c r="KY18" s="1184"/>
      <c r="KZ18" s="1184"/>
      <c r="LA18" s="1184"/>
      <c r="LB18" s="1184"/>
      <c r="LC18" s="1184"/>
      <c r="LD18" s="1184"/>
      <c r="LE18" s="1184"/>
      <c r="LF18" s="1184"/>
      <c r="LG18" s="1184"/>
      <c r="LH18" s="1184"/>
      <c r="LI18" s="1184"/>
      <c r="LJ18" s="1184"/>
      <c r="LK18" s="1184"/>
      <c r="LL18" s="1184"/>
      <c r="LM18" s="1184"/>
      <c r="LN18" s="1184"/>
      <c r="LO18" s="1184"/>
      <c r="LP18" s="1184"/>
      <c r="LQ18" s="1184"/>
      <c r="LR18" s="1184"/>
      <c r="LS18" s="1184"/>
      <c r="LT18" s="1184"/>
      <c r="LU18" s="1184"/>
      <c r="LV18" s="1184"/>
      <c r="LW18" s="1184"/>
      <c r="LX18" s="1184"/>
      <c r="LY18" s="1184"/>
      <c r="LZ18" s="1184"/>
      <c r="MA18" s="1184"/>
      <c r="MB18" s="1184"/>
      <c r="MC18" s="1184"/>
      <c r="MD18" s="1184"/>
      <c r="ME18" s="1184"/>
      <c r="MF18" s="1184"/>
      <c r="MG18" s="1184"/>
      <c r="MH18" s="1184"/>
      <c r="MI18" s="1184"/>
      <c r="MJ18" s="1184"/>
      <c r="MK18" s="1184"/>
      <c r="ML18" s="1184"/>
      <c r="MM18" s="1184"/>
      <c r="MN18" s="1184"/>
      <c r="MO18" s="1184"/>
      <c r="MP18" s="1184"/>
      <c r="MQ18" s="1184"/>
      <c r="MR18" s="1184"/>
      <c r="MS18" s="1184"/>
      <c r="MT18" s="1184"/>
      <c r="MU18" s="1184"/>
      <c r="MV18" s="1184"/>
      <c r="MW18" s="1184"/>
      <c r="MX18" s="1184"/>
      <c r="MY18" s="1184"/>
      <c r="MZ18" s="1184"/>
      <c r="NA18" s="1184"/>
      <c r="NB18" s="1184"/>
      <c r="NC18" s="1184"/>
      <c r="ND18" s="1184"/>
      <c r="NE18" s="1184"/>
      <c r="NF18" s="1184"/>
      <c r="NG18" s="1184"/>
      <c r="NH18" s="1184"/>
      <c r="NI18" s="1184"/>
      <c r="NJ18" s="1184"/>
      <c r="NK18" s="1184"/>
      <c r="NL18" s="1184"/>
      <c r="NM18" s="1184"/>
      <c r="NN18" s="1184"/>
      <c r="NO18" s="1184"/>
      <c r="NP18" s="1184"/>
      <c r="NQ18" s="1184"/>
      <c r="NR18" s="1184"/>
      <c r="NS18" s="1184"/>
      <c r="NT18" s="1184"/>
      <c r="NU18" s="1184"/>
      <c r="NV18" s="1184"/>
      <c r="NW18" s="1184"/>
      <c r="NX18" s="1184"/>
      <c r="NY18" s="1184"/>
      <c r="NZ18" s="1184"/>
      <c r="OA18" s="1184"/>
      <c r="OB18" s="1184"/>
      <c r="OC18" s="1184"/>
      <c r="OD18" s="1184"/>
      <c r="OE18" s="1184"/>
      <c r="OF18" s="1184"/>
      <c r="OG18" s="1184"/>
      <c r="OH18" s="1184"/>
      <c r="OI18" s="1184"/>
      <c r="OJ18" s="1184"/>
      <c r="OK18" s="1184"/>
      <c r="OL18" s="1184"/>
      <c r="OM18" s="1184"/>
      <c r="ON18" s="1184"/>
      <c r="OO18" s="1184"/>
      <c r="OP18" s="1184"/>
      <c r="OQ18" s="1184"/>
      <c r="OR18" s="1184"/>
      <c r="OS18" s="1184"/>
      <c r="OT18" s="1184"/>
      <c r="OU18" s="1184"/>
      <c r="OV18" s="1184"/>
      <c r="OW18" s="1184"/>
      <c r="OX18" s="1184"/>
      <c r="OY18" s="1184"/>
      <c r="OZ18" s="1184"/>
      <c r="PA18" s="1184"/>
      <c r="PB18" s="1184"/>
      <c r="PC18" s="1184"/>
      <c r="PD18" s="1184"/>
      <c r="PE18" s="1184"/>
      <c r="PF18" s="1184"/>
      <c r="PG18" s="1184"/>
      <c r="PH18" s="1184"/>
      <c r="PI18" s="1184"/>
      <c r="PJ18" s="1184"/>
      <c r="PK18" s="1184"/>
      <c r="PL18" s="1184"/>
      <c r="PM18" s="1184"/>
      <c r="PN18" s="1184"/>
      <c r="PO18" s="1184"/>
      <c r="PP18" s="1184"/>
      <c r="PQ18" s="1184"/>
      <c r="PR18" s="1184"/>
      <c r="PS18" s="1184"/>
      <c r="PT18" s="1184"/>
      <c r="PU18" s="1184"/>
      <c r="PV18" s="1184"/>
      <c r="PW18" s="1184"/>
      <c r="PX18" s="1184"/>
      <c r="PY18" s="1184"/>
      <c r="PZ18" s="1184"/>
      <c r="QA18" s="1184"/>
      <c r="QB18" s="1184"/>
      <c r="QC18" s="1184"/>
      <c r="QD18" s="1184"/>
      <c r="QE18" s="1184"/>
      <c r="QF18" s="1184"/>
      <c r="QG18" s="1184"/>
      <c r="QH18" s="1184"/>
      <c r="QI18" s="1184"/>
      <c r="QJ18" s="1184"/>
      <c r="QK18" s="1184"/>
      <c r="QL18" s="1184"/>
      <c r="QM18" s="1184"/>
      <c r="QN18" s="1184"/>
      <c r="QO18" s="1184"/>
      <c r="QP18" s="1184"/>
      <c r="QQ18" s="1184"/>
      <c r="QR18" s="1184"/>
      <c r="QS18" s="1184"/>
      <c r="QT18" s="1184"/>
      <c r="QU18" s="1184"/>
      <c r="QV18" s="1184"/>
      <c r="QW18" s="1184"/>
      <c r="QX18" s="1184"/>
      <c r="QY18" s="1184"/>
      <c r="QZ18" s="1184"/>
      <c r="RA18" s="1184"/>
      <c r="RB18" s="1184"/>
      <c r="RC18" s="1184"/>
      <c r="RD18" s="1184"/>
      <c r="RE18" s="1184"/>
      <c r="RF18" s="1184"/>
      <c r="RG18" s="1184"/>
      <c r="RH18" s="1184"/>
      <c r="RI18" s="1184"/>
      <c r="RJ18" s="1184"/>
      <c r="RK18" s="1184"/>
      <c r="RL18" s="1184"/>
      <c r="RM18" s="1184"/>
      <c r="RN18" s="1184"/>
      <c r="RO18" s="1184"/>
      <c r="RP18" s="1184"/>
      <c r="RQ18" s="1184"/>
      <c r="RR18" s="1184"/>
      <c r="RS18" s="1184"/>
      <c r="RT18" s="1184"/>
      <c r="RU18" s="1184"/>
      <c r="RV18" s="1184"/>
      <c r="RW18" s="1184"/>
      <c r="RX18" s="1184"/>
      <c r="RY18" s="1184"/>
      <c r="RZ18" s="1184"/>
      <c r="SA18" s="1184"/>
      <c r="SB18" s="1184"/>
      <c r="SC18" s="1184"/>
      <c r="SD18" s="1184"/>
      <c r="SE18" s="1184"/>
      <c r="SF18" s="1184"/>
      <c r="SG18" s="1184"/>
      <c r="SH18" s="1184"/>
      <c r="SI18" s="1184"/>
      <c r="SJ18" s="1184"/>
      <c r="SK18" s="1184"/>
      <c r="SL18" s="1184"/>
      <c r="SM18" s="1184"/>
      <c r="SN18" s="1184"/>
      <c r="SO18" s="1184"/>
      <c r="SP18" s="1184"/>
      <c r="SQ18" s="1184"/>
      <c r="SR18" s="1184"/>
      <c r="SS18" s="1184"/>
      <c r="ST18" s="1184"/>
      <c r="SU18" s="1184"/>
      <c r="SV18" s="1184"/>
      <c r="SW18" s="1184"/>
      <c r="SX18" s="1184"/>
      <c r="SY18" s="1184"/>
      <c r="SZ18" s="1184"/>
      <c r="TA18" s="1184"/>
      <c r="TB18" s="1184"/>
      <c r="TC18" s="1184"/>
      <c r="TD18" s="1184"/>
      <c r="TE18" s="1184"/>
      <c r="TF18" s="1184"/>
      <c r="TG18" s="1184"/>
      <c r="TH18" s="1184"/>
      <c r="TI18" s="1184"/>
      <c r="TJ18" s="1184"/>
      <c r="TK18" s="1184"/>
      <c r="TL18" s="1184"/>
      <c r="TM18" s="1184"/>
      <c r="TN18" s="1184"/>
      <c r="TO18" s="1184"/>
      <c r="TP18" s="1184"/>
      <c r="TQ18" s="1184"/>
      <c r="TR18" s="1184"/>
      <c r="TS18" s="1184"/>
      <c r="TT18" s="1184"/>
      <c r="TU18" s="1184"/>
      <c r="TV18" s="1184"/>
      <c r="TW18" s="1184"/>
      <c r="TX18" s="1184"/>
      <c r="TY18" s="1184"/>
      <c r="TZ18" s="1184"/>
      <c r="UA18" s="1184"/>
      <c r="UB18" s="1184"/>
      <c r="UC18" s="1184"/>
      <c r="UD18" s="1184"/>
      <c r="UE18" s="1184"/>
      <c r="UF18" s="1184"/>
      <c r="UG18" s="1184"/>
      <c r="UH18" s="1184"/>
      <c r="UI18" s="1184"/>
      <c r="UJ18" s="1184"/>
      <c r="UK18" s="1184"/>
      <c r="UL18" s="1184"/>
      <c r="UM18" s="1184"/>
      <c r="UN18" s="1184"/>
      <c r="UO18" s="1184"/>
      <c r="UP18" s="1184"/>
      <c r="UQ18" s="1184"/>
      <c r="UR18" s="1184"/>
      <c r="US18" s="1184"/>
      <c r="UT18" s="1184"/>
      <c r="UU18" s="1184"/>
      <c r="UV18" s="1184"/>
      <c r="UW18" s="1184"/>
      <c r="UX18" s="1184"/>
      <c r="UY18" s="1184"/>
      <c r="UZ18" s="1184"/>
      <c r="VA18" s="1184"/>
      <c r="VB18" s="1184"/>
      <c r="VC18" s="1184"/>
      <c r="VD18" s="1184"/>
      <c r="VE18" s="1184"/>
      <c r="VF18" s="1184"/>
      <c r="VG18" s="1184"/>
      <c r="VH18" s="1184"/>
      <c r="VI18" s="1184"/>
      <c r="VJ18" s="1184"/>
      <c r="VK18" s="1184"/>
      <c r="VL18" s="1184"/>
      <c r="VM18" s="1184"/>
      <c r="VN18" s="1184"/>
      <c r="VO18" s="1184"/>
      <c r="VP18" s="1184"/>
      <c r="VQ18" s="1184"/>
      <c r="VR18" s="1184"/>
      <c r="VS18" s="1184"/>
      <c r="VT18" s="1184"/>
      <c r="VU18" s="1184"/>
      <c r="VV18" s="1184"/>
      <c r="VW18" s="1184"/>
      <c r="VX18" s="1184"/>
      <c r="VY18" s="1184"/>
      <c r="VZ18" s="1184"/>
      <c r="WA18" s="1184"/>
      <c r="WB18" s="1184"/>
      <c r="WC18" s="1184"/>
      <c r="WD18" s="1184"/>
      <c r="WE18" s="1184"/>
      <c r="WF18" s="1184"/>
      <c r="WG18" s="1184"/>
      <c r="WH18" s="1184"/>
      <c r="WI18" s="1184"/>
      <c r="WJ18" s="1184"/>
      <c r="WK18" s="1184"/>
      <c r="WL18" s="1184"/>
      <c r="WM18" s="1184"/>
      <c r="WN18" s="1184"/>
      <c r="WO18" s="1184"/>
      <c r="WP18" s="1184"/>
      <c r="WQ18" s="1184"/>
      <c r="WR18" s="1184"/>
      <c r="WS18" s="1184"/>
      <c r="WT18" s="1184"/>
      <c r="WU18" s="1184"/>
      <c r="WV18" s="1184"/>
      <c r="WW18" s="1184"/>
      <c r="WX18" s="1184"/>
      <c r="WY18" s="1184"/>
      <c r="WZ18" s="1184"/>
      <c r="XA18" s="1184"/>
      <c r="XB18" s="1184"/>
      <c r="XC18" s="1184"/>
      <c r="XD18" s="1184"/>
      <c r="XE18" s="1184"/>
      <c r="XF18" s="1184"/>
      <c r="XG18" s="1184"/>
      <c r="XH18" s="1184"/>
      <c r="XI18" s="1184"/>
      <c r="XJ18" s="1184"/>
      <c r="XK18" s="1184"/>
      <c r="XL18" s="1184"/>
      <c r="XM18" s="1184"/>
      <c r="XN18" s="1184"/>
      <c r="XO18" s="1184"/>
      <c r="XP18" s="1184"/>
      <c r="XQ18" s="1184"/>
      <c r="XR18" s="1184"/>
      <c r="XS18" s="1184"/>
      <c r="XT18" s="1184"/>
      <c r="XU18" s="1184"/>
      <c r="XV18" s="1184"/>
      <c r="XW18" s="1184"/>
      <c r="XX18" s="1184"/>
      <c r="XY18" s="1184"/>
      <c r="XZ18" s="1184"/>
      <c r="YA18" s="1184"/>
      <c r="YB18" s="1184"/>
      <c r="YC18" s="1184"/>
      <c r="YD18" s="1184"/>
      <c r="YE18" s="1184"/>
      <c r="YF18" s="1184"/>
      <c r="YG18" s="1184"/>
      <c r="YH18" s="1184"/>
      <c r="YI18" s="1184"/>
      <c r="YJ18" s="1184"/>
      <c r="YK18" s="1184"/>
      <c r="YL18" s="1184"/>
      <c r="YM18" s="1184"/>
      <c r="YN18" s="1184"/>
      <c r="YO18" s="1184"/>
      <c r="YP18" s="1184"/>
      <c r="YQ18" s="1184"/>
      <c r="YR18" s="1184"/>
      <c r="YS18" s="1184"/>
      <c r="YT18" s="1184"/>
      <c r="YU18" s="1184"/>
      <c r="YV18" s="1184"/>
      <c r="YW18" s="1184"/>
      <c r="YX18" s="1184"/>
      <c r="YY18" s="1184"/>
      <c r="YZ18" s="1184"/>
      <c r="ZA18" s="1184"/>
      <c r="ZB18" s="1184"/>
      <c r="ZC18" s="1184"/>
      <c r="ZD18" s="1184"/>
      <c r="ZE18" s="1184"/>
      <c r="ZF18" s="1184"/>
      <c r="ZG18" s="1184"/>
      <c r="ZH18" s="1184"/>
      <c r="ZI18" s="1184"/>
      <c r="ZJ18" s="1184"/>
      <c r="ZK18" s="1184"/>
      <c r="ZL18" s="1184"/>
      <c r="ZM18" s="1184"/>
      <c r="ZN18" s="1184"/>
      <c r="ZO18" s="1184"/>
      <c r="ZP18" s="1184"/>
      <c r="ZQ18" s="1184"/>
      <c r="ZR18" s="1184"/>
      <c r="ZS18" s="1184"/>
      <c r="ZT18" s="1184"/>
      <c r="ZU18" s="1184"/>
      <c r="ZV18" s="1184"/>
      <c r="ZW18" s="1184"/>
      <c r="ZX18" s="1184"/>
      <c r="ZY18" s="1184"/>
      <c r="ZZ18" s="1184"/>
      <c r="AAA18" s="1184"/>
      <c r="AAB18" s="1184"/>
      <c r="AAC18" s="1184"/>
      <c r="AAD18" s="1184"/>
      <c r="AAE18" s="1184"/>
      <c r="AAF18" s="1184"/>
      <c r="AAG18" s="1184"/>
      <c r="AAH18" s="1184"/>
      <c r="AAI18" s="1184"/>
      <c r="AAJ18" s="1184"/>
      <c r="AAK18" s="1184"/>
      <c r="AAL18" s="1184"/>
      <c r="AAM18" s="1184"/>
      <c r="AAN18" s="1184"/>
      <c r="AAO18" s="1184"/>
      <c r="AAP18" s="1184"/>
      <c r="AAQ18" s="1184"/>
      <c r="AAR18" s="1184"/>
      <c r="AAS18" s="1184"/>
      <c r="AAT18" s="1184"/>
      <c r="AAU18" s="1184"/>
      <c r="AAV18" s="1184"/>
      <c r="AAW18" s="1184"/>
      <c r="AAX18" s="1184"/>
      <c r="AAY18" s="1184"/>
      <c r="AAZ18" s="1184"/>
      <c r="ABA18" s="1184"/>
      <c r="ABB18" s="1184"/>
      <c r="ABC18" s="1184"/>
      <c r="ABD18" s="1184"/>
      <c r="ABE18" s="1184"/>
      <c r="ABF18" s="1184"/>
      <c r="ABG18" s="1184"/>
      <c r="ABH18" s="1184"/>
      <c r="ABI18" s="1184"/>
      <c r="ABJ18" s="1184"/>
      <c r="ABK18" s="1184"/>
      <c r="ABL18" s="1184"/>
      <c r="ABM18" s="1184"/>
      <c r="ABN18" s="1184"/>
      <c r="ABO18" s="1184"/>
      <c r="ABP18" s="1184"/>
      <c r="ABQ18" s="1184"/>
      <c r="ABR18" s="1184"/>
      <c r="ABS18" s="1184"/>
      <c r="ABT18" s="1184"/>
      <c r="ABU18" s="1184"/>
      <c r="ABV18" s="1184"/>
      <c r="ABW18" s="1184"/>
      <c r="ABX18" s="1184"/>
      <c r="ABY18" s="1184"/>
      <c r="ABZ18" s="1184"/>
      <c r="ACA18" s="1184"/>
      <c r="ACB18" s="1184"/>
      <c r="ACC18" s="1184"/>
      <c r="ACD18" s="1184"/>
      <c r="ACE18" s="1184"/>
      <c r="ACF18" s="1184"/>
      <c r="ACG18" s="1184"/>
      <c r="ACH18" s="1184"/>
      <c r="ACI18" s="1184"/>
      <c r="ACJ18" s="1184"/>
      <c r="ACK18" s="1184"/>
      <c r="ACL18" s="1184"/>
      <c r="ACM18" s="1184"/>
      <c r="ACN18" s="1184"/>
      <c r="ACO18" s="1184"/>
      <c r="ACP18" s="1184"/>
      <c r="ACQ18" s="1184"/>
      <c r="ACR18" s="1184"/>
      <c r="ACS18" s="1184"/>
      <c r="ACT18" s="1184"/>
      <c r="ACU18" s="1184"/>
      <c r="ACV18" s="1184"/>
      <c r="ACW18" s="1184"/>
      <c r="ACX18" s="1184"/>
      <c r="ACY18" s="1184"/>
      <c r="ACZ18" s="1184"/>
      <c r="ADA18" s="1184"/>
      <c r="ADB18" s="1184"/>
      <c r="ADC18" s="1184"/>
      <c r="ADD18" s="1184"/>
      <c r="ADE18" s="1184"/>
      <c r="ADF18" s="1184"/>
      <c r="ADG18" s="1184"/>
      <c r="ADH18" s="1184"/>
      <c r="ADI18" s="1184"/>
      <c r="ADJ18" s="1184"/>
      <c r="ADK18" s="1184"/>
      <c r="ADL18" s="1184"/>
      <c r="ADM18" s="1184"/>
      <c r="ADN18" s="1184"/>
      <c r="ADO18" s="1184"/>
      <c r="ADP18" s="1184"/>
      <c r="ADQ18" s="1184"/>
      <c r="ADR18" s="1184"/>
      <c r="ADS18" s="1184"/>
      <c r="ADT18" s="1184"/>
      <c r="ADU18" s="1184"/>
      <c r="ADV18" s="1184"/>
      <c r="ADW18" s="1184"/>
      <c r="ADX18" s="1184"/>
      <c r="ADY18" s="1184"/>
      <c r="ADZ18" s="1184"/>
      <c r="AEA18" s="1184"/>
      <c r="AEB18" s="1184"/>
      <c r="AEC18" s="1184"/>
      <c r="AED18" s="1184"/>
      <c r="AEE18" s="1184"/>
      <c r="AEF18" s="1184"/>
      <c r="AEG18" s="1184"/>
      <c r="AEH18" s="1184"/>
      <c r="AEI18" s="1184"/>
      <c r="AEJ18" s="1184"/>
      <c r="AEK18" s="1184"/>
      <c r="AEL18" s="1184"/>
      <c r="AEM18" s="1184"/>
      <c r="AEN18" s="1184"/>
      <c r="AEO18" s="1184"/>
      <c r="AEP18" s="1184"/>
      <c r="AEQ18" s="1184"/>
      <c r="AER18" s="1184"/>
      <c r="AES18" s="1184"/>
      <c r="AET18" s="1184"/>
      <c r="AEU18" s="1184"/>
      <c r="AEV18" s="1184"/>
      <c r="AEW18" s="1184"/>
      <c r="AEX18" s="1184"/>
      <c r="AEY18" s="1184"/>
      <c r="AEZ18" s="1184"/>
      <c r="AFA18" s="1184"/>
      <c r="AFB18" s="1184"/>
      <c r="AFC18" s="1184"/>
      <c r="AFD18" s="1184"/>
      <c r="AFE18" s="1184"/>
      <c r="AFF18" s="1184"/>
      <c r="AFG18" s="1184"/>
      <c r="AFH18" s="1184"/>
      <c r="AFI18" s="1184"/>
      <c r="AFJ18" s="1184"/>
      <c r="AFK18" s="1184"/>
      <c r="AFL18" s="1184"/>
      <c r="AFM18" s="1184"/>
      <c r="AFN18" s="1184"/>
      <c r="AFO18" s="1184"/>
      <c r="AFP18" s="1184"/>
      <c r="AFQ18" s="1184"/>
      <c r="AFR18" s="1184"/>
      <c r="AFS18" s="1184"/>
      <c r="AFT18" s="1184"/>
      <c r="AFU18" s="1184"/>
      <c r="AFV18" s="1184"/>
      <c r="AFW18" s="1184"/>
      <c r="AFX18" s="1184"/>
      <c r="AFY18" s="1184"/>
      <c r="AFZ18" s="1184"/>
      <c r="AGA18" s="1184"/>
      <c r="AGB18" s="1184"/>
      <c r="AGC18" s="1184"/>
      <c r="AGD18" s="1184"/>
      <c r="AGE18" s="1184"/>
      <c r="AGF18" s="1184"/>
      <c r="AGG18" s="1184"/>
      <c r="AGH18" s="1184"/>
      <c r="AGI18" s="1184"/>
      <c r="AGJ18" s="1184"/>
      <c r="AGK18" s="1184"/>
      <c r="AGL18" s="1184"/>
      <c r="AGM18" s="1184"/>
      <c r="AGN18" s="1184"/>
      <c r="AGO18" s="1184"/>
      <c r="AGP18" s="1184"/>
      <c r="AGQ18" s="1184"/>
      <c r="AGR18" s="1184"/>
      <c r="AGS18" s="1184"/>
      <c r="AGT18" s="1184"/>
      <c r="AGU18" s="1184"/>
      <c r="AGV18" s="1184"/>
      <c r="AGW18" s="1184"/>
      <c r="AGX18" s="1184"/>
      <c r="AGY18" s="1184"/>
      <c r="AGZ18" s="1184"/>
      <c r="AHA18" s="1184"/>
      <c r="AHB18" s="1184"/>
      <c r="AHC18" s="1184"/>
      <c r="AHD18" s="1184"/>
      <c r="AHE18" s="1184"/>
      <c r="AHF18" s="1184"/>
      <c r="AHG18" s="1184"/>
      <c r="AHH18" s="1184"/>
      <c r="AHI18" s="1184"/>
      <c r="AHJ18" s="1184"/>
      <c r="AHK18" s="1184"/>
      <c r="AHL18" s="1184"/>
      <c r="AHM18" s="1184"/>
      <c r="AHN18" s="1184"/>
      <c r="AHO18" s="1184"/>
      <c r="AHP18" s="1184"/>
      <c r="AHQ18" s="1184"/>
      <c r="AHR18" s="1184"/>
      <c r="AHS18" s="1184"/>
      <c r="AHT18" s="1184"/>
      <c r="AHU18" s="1184"/>
      <c r="AHV18" s="1184"/>
      <c r="AHW18" s="1184"/>
      <c r="AHX18" s="1184"/>
      <c r="AHY18" s="1184"/>
      <c r="AHZ18" s="1184"/>
      <c r="AIA18" s="1184"/>
      <c r="AIB18" s="1184"/>
      <c r="AIC18" s="1184"/>
      <c r="AID18" s="1184"/>
      <c r="AIE18" s="1184"/>
      <c r="AIF18" s="1184"/>
      <c r="AIG18" s="1184"/>
      <c r="AIH18" s="1184"/>
      <c r="AII18" s="1184"/>
      <c r="AIJ18" s="1184"/>
      <c r="AIK18" s="1184"/>
      <c r="AIL18" s="1184"/>
      <c r="AIM18" s="1184"/>
      <c r="AIN18" s="1184"/>
      <c r="AIO18" s="1184"/>
      <c r="AIP18" s="1184"/>
      <c r="AIQ18" s="1184"/>
      <c r="AIR18" s="1184"/>
      <c r="AIS18" s="1184"/>
      <c r="AIT18" s="1184"/>
      <c r="AIU18" s="1184"/>
      <c r="AIV18" s="1184"/>
      <c r="AIW18" s="1184"/>
      <c r="AIX18" s="1184"/>
      <c r="AIY18" s="1184"/>
      <c r="AIZ18" s="1184"/>
      <c r="AJA18" s="1184"/>
      <c r="AJB18" s="1184"/>
      <c r="AJC18" s="1184"/>
      <c r="AJD18" s="1184"/>
      <c r="AJE18" s="1184"/>
      <c r="AJF18" s="1184"/>
      <c r="AJG18" s="1184"/>
      <c r="AJH18" s="1184"/>
      <c r="AJI18" s="1184"/>
      <c r="AJJ18" s="1184"/>
      <c r="AJK18" s="1184"/>
      <c r="AJL18" s="1184"/>
      <c r="AJM18" s="1184"/>
      <c r="AJN18" s="1184"/>
      <c r="AJO18" s="1184"/>
      <c r="AJP18" s="1184"/>
      <c r="AJQ18" s="1184"/>
      <c r="AJR18" s="1184"/>
      <c r="AJS18" s="1184"/>
      <c r="AJT18" s="1184"/>
      <c r="AJU18" s="1184"/>
      <c r="AJV18" s="1184"/>
      <c r="AJW18" s="1184"/>
      <c r="AJX18" s="1184"/>
      <c r="AJY18" s="1184"/>
      <c r="AJZ18" s="1184"/>
      <c r="AKA18" s="1184"/>
      <c r="AKB18" s="1184"/>
      <c r="AKC18" s="1184"/>
      <c r="AKD18" s="1184"/>
      <c r="AKE18" s="1184"/>
      <c r="AKF18" s="1184"/>
      <c r="AKG18" s="1184"/>
      <c r="AKH18" s="1184"/>
      <c r="AKI18" s="1184"/>
      <c r="AKJ18" s="1184"/>
      <c r="AKK18" s="1184"/>
      <c r="AKL18" s="1184"/>
      <c r="AKM18" s="1184"/>
      <c r="AKN18" s="1184"/>
      <c r="AKO18" s="1184"/>
      <c r="AKP18" s="1184"/>
      <c r="AKQ18" s="1184"/>
      <c r="AKR18" s="1184"/>
      <c r="AKS18" s="1184"/>
      <c r="AKT18" s="1184"/>
      <c r="AKU18" s="1184"/>
      <c r="AKV18" s="1184"/>
      <c r="AKW18" s="1184"/>
      <c r="AKX18" s="1184"/>
      <c r="AKY18" s="1184"/>
      <c r="AKZ18" s="1184"/>
      <c r="ALA18" s="1184"/>
      <c r="ALB18" s="1184"/>
      <c r="ALC18" s="1184"/>
      <c r="ALD18" s="1184"/>
      <c r="ALE18" s="1184"/>
      <c r="ALF18" s="1184"/>
      <c r="ALG18" s="1184"/>
      <c r="ALH18" s="1184"/>
      <c r="ALI18" s="1184"/>
      <c r="ALJ18" s="1184"/>
      <c r="ALK18" s="1184"/>
      <c r="ALL18" s="1184"/>
      <c r="ALM18" s="1184"/>
      <c r="ALN18" s="1184"/>
      <c r="ALO18" s="1184"/>
      <c r="ALP18" s="1184"/>
      <c r="ALQ18" s="1184"/>
      <c r="ALR18" s="1184"/>
      <c r="ALS18" s="1184"/>
      <c r="ALT18" s="1184"/>
      <c r="ALU18" s="1184"/>
      <c r="ALV18" s="1184"/>
      <c r="ALW18" s="1184"/>
      <c r="ALX18" s="1184"/>
      <c r="ALY18" s="1184"/>
      <c r="ALZ18" s="1184"/>
      <c r="AMA18" s="1184"/>
      <c r="AMB18" s="1184"/>
      <c r="AMC18" s="1184"/>
      <c r="AMD18" s="1184"/>
      <c r="AME18" s="1184"/>
      <c r="AMF18" s="1184"/>
      <c r="AMG18" s="1184"/>
      <c r="AMH18" s="1184"/>
      <c r="AMI18" s="1184"/>
      <c r="AMJ18" s="1184"/>
      <c r="AMK18" s="1184"/>
      <c r="AML18" s="1184"/>
      <c r="AMM18" s="1184"/>
      <c r="AMN18" s="1184"/>
      <c r="AMO18" s="1184"/>
      <c r="AMP18" s="1184"/>
      <c r="AMQ18" s="1184"/>
      <c r="AMR18" s="1184"/>
      <c r="AMS18" s="1184"/>
      <c r="AMT18" s="1184"/>
      <c r="AMU18" s="1184"/>
      <c r="AMV18" s="1184"/>
      <c r="AMW18" s="1184"/>
      <c r="AMX18" s="1184"/>
      <c r="AMY18" s="1184"/>
      <c r="AMZ18" s="1184"/>
      <c r="ANA18" s="1184"/>
      <c r="ANB18" s="1184"/>
      <c r="ANC18" s="1184"/>
      <c r="AND18" s="1184"/>
      <c r="ANE18" s="1184"/>
      <c r="ANF18" s="1184"/>
      <c r="ANG18" s="1184"/>
      <c r="ANH18" s="1184"/>
      <c r="ANI18" s="1184"/>
      <c r="ANJ18" s="1184"/>
      <c r="ANK18" s="1184"/>
      <c r="ANL18" s="1184"/>
      <c r="ANM18" s="1184"/>
      <c r="ANN18" s="1184"/>
      <c r="ANO18" s="1184"/>
      <c r="ANP18" s="1184"/>
      <c r="ANQ18" s="1184"/>
      <c r="ANR18" s="1184"/>
      <c r="ANS18" s="1184"/>
      <c r="ANT18" s="1184"/>
      <c r="ANU18" s="1184"/>
      <c r="ANV18" s="1184"/>
      <c r="ANW18" s="1184"/>
      <c r="ANX18" s="1184"/>
      <c r="ANY18" s="1184"/>
      <c r="ANZ18" s="1184"/>
      <c r="AOA18" s="1184"/>
      <c r="AOB18" s="1184"/>
      <c r="AOC18" s="1184"/>
      <c r="AOD18" s="1184"/>
      <c r="AOE18" s="1184"/>
      <c r="AOF18" s="1184"/>
      <c r="AOG18" s="1184"/>
      <c r="AOH18" s="1184"/>
      <c r="AOI18" s="1184"/>
      <c r="AOJ18" s="1184"/>
      <c r="AOK18" s="1184"/>
      <c r="AOL18" s="1184"/>
      <c r="AOM18" s="1184"/>
      <c r="AON18" s="1184"/>
      <c r="AOO18" s="1184"/>
      <c r="AOP18" s="1184"/>
      <c r="AOQ18" s="1184"/>
      <c r="AOR18" s="1184"/>
      <c r="AOS18" s="1184"/>
      <c r="AOT18" s="1184"/>
      <c r="AOU18" s="1184"/>
      <c r="AOV18" s="1184"/>
      <c r="AOW18" s="1184"/>
      <c r="AOX18" s="1184"/>
      <c r="AOY18" s="1184"/>
      <c r="AOZ18" s="1184"/>
      <c r="APA18" s="1184"/>
      <c r="APB18" s="1184"/>
      <c r="APC18" s="1184"/>
      <c r="APD18" s="1184"/>
      <c r="APE18" s="1184"/>
      <c r="APF18" s="1184"/>
      <c r="APG18" s="1184"/>
      <c r="APH18" s="1184"/>
      <c r="API18" s="1184"/>
      <c r="APJ18" s="1184"/>
      <c r="APK18" s="1184"/>
      <c r="APL18" s="1184"/>
      <c r="APM18" s="1184"/>
      <c r="APN18" s="1184"/>
      <c r="APO18" s="1184"/>
      <c r="APP18" s="1184"/>
      <c r="APQ18" s="1184"/>
      <c r="APR18" s="1184"/>
      <c r="APS18" s="1184"/>
      <c r="APT18" s="1184"/>
      <c r="APU18" s="1184"/>
      <c r="APV18" s="1184"/>
      <c r="APW18" s="1184"/>
      <c r="APX18" s="1184"/>
      <c r="APY18" s="1184"/>
    </row>
    <row r="19" spans="1:1117" s="960" customFormat="1" ht="31">
      <c r="A19" s="1175" t="s">
        <v>2227</v>
      </c>
      <c r="B19" s="1175" t="s">
        <v>2228</v>
      </c>
      <c r="C19" s="1187" t="s">
        <v>2214</v>
      </c>
      <c r="D19" s="1182" t="s">
        <v>2158</v>
      </c>
      <c r="E19" s="1182" t="s">
        <v>2215</v>
      </c>
      <c r="F19" s="1182" t="s">
        <v>2216</v>
      </c>
      <c r="G19" s="1182" t="s">
        <v>2161</v>
      </c>
      <c r="H19" s="1188" t="s">
        <v>2210</v>
      </c>
      <c r="I19" s="1177" t="s">
        <v>579</v>
      </c>
      <c r="J19" s="1179" t="s">
        <v>1944</v>
      </c>
      <c r="K19" s="1189" t="s">
        <v>17</v>
      </c>
      <c r="L19" s="1065"/>
      <c r="M19" s="1184"/>
      <c r="N19" s="1184"/>
      <c r="O19" s="1184"/>
      <c r="P19" s="1184"/>
      <c r="Q19" s="1184"/>
      <c r="R19" s="1184"/>
      <c r="S19" s="1184"/>
      <c r="T19" s="1184"/>
      <c r="U19" s="1184"/>
      <c r="V19" s="1184"/>
      <c r="W19" s="1184"/>
      <c r="X19" s="1184"/>
      <c r="Y19" s="1184"/>
      <c r="Z19" s="1184"/>
      <c r="AA19" s="1184"/>
      <c r="AB19" s="1184"/>
      <c r="AC19" s="1184"/>
      <c r="AD19" s="1184"/>
      <c r="AE19" s="1184"/>
      <c r="AF19" s="1184"/>
      <c r="AG19" s="1184"/>
      <c r="AH19" s="1184"/>
      <c r="AI19" s="1184"/>
      <c r="AJ19" s="1184"/>
      <c r="AK19" s="1184"/>
      <c r="AL19" s="1184"/>
      <c r="AM19" s="1184"/>
      <c r="AN19" s="1184"/>
      <c r="AO19" s="1184"/>
      <c r="AP19" s="1184"/>
      <c r="AQ19" s="1184"/>
      <c r="AR19" s="1184"/>
      <c r="AS19" s="1184"/>
      <c r="AT19" s="1184"/>
      <c r="AU19" s="1184"/>
      <c r="AV19" s="1184"/>
      <c r="AW19" s="1184"/>
      <c r="AX19" s="1184"/>
      <c r="AY19" s="1184"/>
      <c r="AZ19" s="1184"/>
      <c r="BA19" s="1184"/>
      <c r="BB19" s="1184"/>
      <c r="BC19" s="1184"/>
      <c r="BD19" s="1184"/>
      <c r="BE19" s="1184"/>
      <c r="BF19" s="1184"/>
      <c r="BG19" s="1184"/>
      <c r="BH19" s="1184"/>
      <c r="BI19" s="1184"/>
      <c r="BJ19" s="1184"/>
      <c r="BK19" s="1184"/>
      <c r="BL19" s="1184"/>
      <c r="BM19" s="1184"/>
      <c r="BN19" s="1184"/>
      <c r="BO19" s="1184"/>
      <c r="BP19" s="1184"/>
      <c r="BQ19" s="1184"/>
      <c r="BR19" s="1184"/>
      <c r="BS19" s="1184"/>
      <c r="BT19" s="1184"/>
      <c r="BU19" s="1184"/>
      <c r="BV19" s="1184"/>
      <c r="BW19" s="1184"/>
      <c r="BX19" s="1184"/>
      <c r="BY19" s="1184"/>
      <c r="BZ19" s="1184"/>
      <c r="CA19" s="1184"/>
      <c r="CB19" s="1184"/>
      <c r="CC19" s="1184"/>
      <c r="CD19" s="1184"/>
      <c r="CE19" s="1184"/>
      <c r="CF19" s="1184"/>
      <c r="CG19" s="1184"/>
      <c r="CH19" s="1184"/>
      <c r="CI19" s="1184"/>
      <c r="CJ19" s="1184"/>
      <c r="CK19" s="1184"/>
      <c r="CL19" s="1184"/>
      <c r="CM19" s="1184"/>
      <c r="CN19" s="1184"/>
      <c r="CO19" s="1184"/>
      <c r="CP19" s="1184"/>
      <c r="CQ19" s="1184"/>
      <c r="CR19" s="1184"/>
      <c r="CS19" s="1184"/>
      <c r="CT19" s="1184"/>
      <c r="CU19" s="1184"/>
      <c r="CV19" s="1184"/>
      <c r="CW19" s="1184"/>
      <c r="CX19" s="1184"/>
      <c r="CY19" s="1184"/>
      <c r="CZ19" s="1184"/>
      <c r="DA19" s="1184"/>
      <c r="DB19" s="1184"/>
      <c r="DC19" s="1184"/>
      <c r="DD19" s="1184"/>
      <c r="DE19" s="1184"/>
      <c r="DF19" s="1184"/>
      <c r="DG19" s="1184"/>
      <c r="DH19" s="1184"/>
      <c r="DI19" s="1184"/>
      <c r="DJ19" s="1184"/>
      <c r="DK19" s="1184"/>
      <c r="DL19" s="1184"/>
      <c r="DM19" s="1184"/>
      <c r="DN19" s="1184"/>
      <c r="DO19" s="1184"/>
      <c r="DP19" s="1184"/>
      <c r="DQ19" s="1184"/>
      <c r="DR19" s="1184"/>
      <c r="DS19" s="1184"/>
      <c r="DT19" s="1184"/>
      <c r="DU19" s="1184"/>
      <c r="DV19" s="1184"/>
      <c r="DW19" s="1184"/>
      <c r="DX19" s="1184"/>
      <c r="DY19" s="1184"/>
      <c r="DZ19" s="1184"/>
      <c r="EA19" s="1184"/>
      <c r="EB19" s="1184"/>
      <c r="EC19" s="1184"/>
      <c r="ED19" s="1184"/>
      <c r="EE19" s="1184"/>
      <c r="EF19" s="1184"/>
      <c r="EG19" s="1184"/>
      <c r="EH19" s="1184"/>
      <c r="EI19" s="1184"/>
      <c r="EJ19" s="1184"/>
      <c r="EK19" s="1184"/>
      <c r="EL19" s="1184"/>
      <c r="EM19" s="1184"/>
      <c r="EN19" s="1184"/>
      <c r="EO19" s="1184"/>
      <c r="EP19" s="1184"/>
      <c r="EQ19" s="1184"/>
      <c r="ER19" s="1184"/>
      <c r="ES19" s="1184"/>
      <c r="ET19" s="1184"/>
      <c r="EU19" s="1184"/>
      <c r="EV19" s="1184"/>
      <c r="EW19" s="1184"/>
      <c r="EX19" s="1184"/>
      <c r="EY19" s="1184"/>
      <c r="EZ19" s="1184"/>
      <c r="FA19" s="1184"/>
      <c r="FB19" s="1184"/>
      <c r="FC19" s="1184"/>
      <c r="FD19" s="1184"/>
      <c r="FE19" s="1184"/>
      <c r="FF19" s="1184"/>
      <c r="FG19" s="1184"/>
      <c r="FH19" s="1184"/>
      <c r="FI19" s="1184"/>
      <c r="FJ19" s="1184"/>
      <c r="FK19" s="1184"/>
      <c r="FL19" s="1184"/>
      <c r="FM19" s="1184"/>
      <c r="FN19" s="1184"/>
      <c r="FO19" s="1184"/>
      <c r="FP19" s="1184"/>
      <c r="FQ19" s="1184"/>
      <c r="FR19" s="1184"/>
      <c r="FS19" s="1184"/>
      <c r="FT19" s="1184"/>
      <c r="FU19" s="1184"/>
      <c r="FV19" s="1184"/>
      <c r="FW19" s="1184"/>
      <c r="FX19" s="1184"/>
      <c r="FY19" s="1184"/>
      <c r="FZ19" s="1184"/>
      <c r="GA19" s="1184"/>
      <c r="GB19" s="1184"/>
      <c r="GC19" s="1184"/>
      <c r="GD19" s="1184"/>
      <c r="GE19" s="1184"/>
      <c r="GF19" s="1184"/>
      <c r="GG19" s="1184"/>
      <c r="GH19" s="1184"/>
      <c r="GI19" s="1184"/>
      <c r="GJ19" s="1184"/>
      <c r="GK19" s="1184"/>
      <c r="GL19" s="1184"/>
      <c r="GM19" s="1184"/>
      <c r="GN19" s="1184"/>
      <c r="GO19" s="1184"/>
      <c r="GP19" s="1184"/>
      <c r="GQ19" s="1184"/>
      <c r="GR19" s="1184"/>
      <c r="GS19" s="1184"/>
      <c r="GT19" s="1184"/>
      <c r="GU19" s="1184"/>
      <c r="GV19" s="1184"/>
      <c r="GW19" s="1184"/>
      <c r="GX19" s="1184"/>
      <c r="GY19" s="1184"/>
      <c r="GZ19" s="1184"/>
      <c r="HA19" s="1184"/>
      <c r="HB19" s="1184"/>
      <c r="HC19" s="1184"/>
      <c r="HD19" s="1184"/>
      <c r="HE19" s="1184"/>
      <c r="HF19" s="1184"/>
      <c r="HG19" s="1184"/>
      <c r="HH19" s="1184"/>
      <c r="HI19" s="1184"/>
      <c r="HJ19" s="1184"/>
      <c r="HK19" s="1184"/>
      <c r="HL19" s="1184"/>
      <c r="HM19" s="1184"/>
      <c r="HN19" s="1184"/>
      <c r="HO19" s="1184"/>
      <c r="HP19" s="1184"/>
      <c r="HQ19" s="1184"/>
      <c r="HR19" s="1184"/>
      <c r="HS19" s="1184"/>
      <c r="HT19" s="1184"/>
      <c r="HU19" s="1184"/>
      <c r="HV19" s="1184"/>
      <c r="HW19" s="1184"/>
      <c r="HX19" s="1184"/>
      <c r="HY19" s="1184"/>
      <c r="HZ19" s="1184"/>
      <c r="IA19" s="1184"/>
      <c r="IB19" s="1184"/>
      <c r="IC19" s="1184"/>
      <c r="ID19" s="1184"/>
      <c r="IE19" s="1184"/>
      <c r="IF19" s="1184"/>
      <c r="IG19" s="1184"/>
      <c r="IH19" s="1184"/>
      <c r="II19" s="1184"/>
      <c r="IJ19" s="1184"/>
      <c r="IK19" s="1184"/>
      <c r="IL19" s="1184"/>
      <c r="IM19" s="1184"/>
      <c r="IN19" s="1184"/>
      <c r="IO19" s="1184"/>
      <c r="IP19" s="1184"/>
      <c r="IQ19" s="1184"/>
      <c r="IR19" s="1184"/>
      <c r="IS19" s="1184"/>
      <c r="IT19" s="1184"/>
      <c r="IU19" s="1184"/>
      <c r="IV19" s="1184"/>
      <c r="IW19" s="1184"/>
      <c r="IX19" s="1184"/>
      <c r="IY19" s="1184"/>
      <c r="IZ19" s="1184"/>
      <c r="JA19" s="1184"/>
      <c r="JB19" s="1184"/>
      <c r="JC19" s="1184"/>
      <c r="JD19" s="1184"/>
      <c r="JE19" s="1184"/>
      <c r="JF19" s="1184"/>
      <c r="JG19" s="1184"/>
      <c r="JH19" s="1184"/>
      <c r="JI19" s="1184"/>
      <c r="JJ19" s="1184"/>
      <c r="JK19" s="1184"/>
      <c r="JL19" s="1184"/>
      <c r="JM19" s="1184"/>
      <c r="JN19" s="1184"/>
      <c r="JO19" s="1184"/>
      <c r="JP19" s="1184"/>
      <c r="JQ19" s="1184"/>
      <c r="JR19" s="1184"/>
      <c r="JS19" s="1184"/>
      <c r="JT19" s="1184"/>
      <c r="JU19" s="1184"/>
      <c r="JV19" s="1184"/>
      <c r="JW19" s="1184"/>
      <c r="JX19" s="1184"/>
      <c r="JY19" s="1184"/>
      <c r="JZ19" s="1184"/>
      <c r="KA19" s="1184"/>
      <c r="KB19" s="1184"/>
      <c r="KC19" s="1184"/>
      <c r="KD19" s="1184"/>
      <c r="KE19" s="1184"/>
      <c r="KF19" s="1184"/>
      <c r="KG19" s="1184"/>
      <c r="KH19" s="1184"/>
      <c r="KI19" s="1184"/>
      <c r="KJ19" s="1184"/>
      <c r="KK19" s="1184"/>
      <c r="KL19" s="1184"/>
      <c r="KM19" s="1184"/>
      <c r="KN19" s="1184"/>
      <c r="KO19" s="1184"/>
      <c r="KP19" s="1184"/>
      <c r="KQ19" s="1184"/>
      <c r="KR19" s="1184"/>
      <c r="KS19" s="1184"/>
      <c r="KT19" s="1184"/>
      <c r="KU19" s="1184"/>
      <c r="KV19" s="1184"/>
      <c r="KW19" s="1184"/>
      <c r="KX19" s="1184"/>
      <c r="KY19" s="1184"/>
      <c r="KZ19" s="1184"/>
      <c r="LA19" s="1184"/>
      <c r="LB19" s="1184"/>
      <c r="LC19" s="1184"/>
      <c r="LD19" s="1184"/>
      <c r="LE19" s="1184"/>
      <c r="LF19" s="1184"/>
      <c r="LG19" s="1184"/>
      <c r="LH19" s="1184"/>
      <c r="LI19" s="1184"/>
      <c r="LJ19" s="1184"/>
      <c r="LK19" s="1184"/>
      <c r="LL19" s="1184"/>
      <c r="LM19" s="1184"/>
      <c r="LN19" s="1184"/>
      <c r="LO19" s="1184"/>
      <c r="LP19" s="1184"/>
      <c r="LQ19" s="1184"/>
      <c r="LR19" s="1184"/>
      <c r="LS19" s="1184"/>
      <c r="LT19" s="1184"/>
      <c r="LU19" s="1184"/>
      <c r="LV19" s="1184"/>
      <c r="LW19" s="1184"/>
      <c r="LX19" s="1184"/>
      <c r="LY19" s="1184"/>
      <c r="LZ19" s="1184"/>
      <c r="MA19" s="1184"/>
      <c r="MB19" s="1184"/>
      <c r="MC19" s="1184"/>
      <c r="MD19" s="1184"/>
      <c r="ME19" s="1184"/>
      <c r="MF19" s="1184"/>
      <c r="MG19" s="1184"/>
      <c r="MH19" s="1184"/>
      <c r="MI19" s="1184"/>
      <c r="MJ19" s="1184"/>
      <c r="MK19" s="1184"/>
      <c r="ML19" s="1184"/>
      <c r="MM19" s="1184"/>
      <c r="MN19" s="1184"/>
      <c r="MO19" s="1184"/>
      <c r="MP19" s="1184"/>
      <c r="MQ19" s="1184"/>
      <c r="MR19" s="1184"/>
      <c r="MS19" s="1184"/>
      <c r="MT19" s="1184"/>
      <c r="MU19" s="1184"/>
      <c r="MV19" s="1184"/>
      <c r="MW19" s="1184"/>
      <c r="MX19" s="1184"/>
      <c r="MY19" s="1184"/>
      <c r="MZ19" s="1184"/>
      <c r="NA19" s="1184"/>
      <c r="NB19" s="1184"/>
      <c r="NC19" s="1184"/>
      <c r="ND19" s="1184"/>
      <c r="NE19" s="1184"/>
      <c r="NF19" s="1184"/>
      <c r="NG19" s="1184"/>
      <c r="NH19" s="1184"/>
      <c r="NI19" s="1184"/>
      <c r="NJ19" s="1184"/>
      <c r="NK19" s="1184"/>
      <c r="NL19" s="1184"/>
      <c r="NM19" s="1184"/>
      <c r="NN19" s="1184"/>
      <c r="NO19" s="1184"/>
      <c r="NP19" s="1184"/>
      <c r="NQ19" s="1184"/>
      <c r="NR19" s="1184"/>
      <c r="NS19" s="1184"/>
      <c r="NT19" s="1184"/>
      <c r="NU19" s="1184"/>
      <c r="NV19" s="1184"/>
      <c r="NW19" s="1184"/>
      <c r="NX19" s="1184"/>
      <c r="NY19" s="1184"/>
      <c r="NZ19" s="1184"/>
      <c r="OA19" s="1184"/>
      <c r="OB19" s="1184"/>
      <c r="OC19" s="1184"/>
      <c r="OD19" s="1184"/>
      <c r="OE19" s="1184"/>
      <c r="OF19" s="1184"/>
      <c r="OG19" s="1184"/>
      <c r="OH19" s="1184"/>
      <c r="OI19" s="1184"/>
      <c r="OJ19" s="1184"/>
      <c r="OK19" s="1184"/>
      <c r="OL19" s="1184"/>
      <c r="OM19" s="1184"/>
      <c r="ON19" s="1184"/>
      <c r="OO19" s="1184"/>
      <c r="OP19" s="1184"/>
      <c r="OQ19" s="1184"/>
      <c r="OR19" s="1184"/>
      <c r="OS19" s="1184"/>
      <c r="OT19" s="1184"/>
      <c r="OU19" s="1184"/>
      <c r="OV19" s="1184"/>
      <c r="OW19" s="1184"/>
      <c r="OX19" s="1184"/>
      <c r="OY19" s="1184"/>
      <c r="OZ19" s="1184"/>
      <c r="PA19" s="1184"/>
      <c r="PB19" s="1184"/>
      <c r="PC19" s="1184"/>
      <c r="PD19" s="1184"/>
      <c r="PE19" s="1184"/>
      <c r="PF19" s="1184"/>
      <c r="PG19" s="1184"/>
      <c r="PH19" s="1184"/>
      <c r="PI19" s="1184"/>
      <c r="PJ19" s="1184"/>
      <c r="PK19" s="1184"/>
      <c r="PL19" s="1184"/>
      <c r="PM19" s="1184"/>
      <c r="PN19" s="1184"/>
      <c r="PO19" s="1184"/>
      <c r="PP19" s="1184"/>
      <c r="PQ19" s="1184"/>
      <c r="PR19" s="1184"/>
      <c r="PS19" s="1184"/>
      <c r="PT19" s="1184"/>
      <c r="PU19" s="1184"/>
      <c r="PV19" s="1184"/>
      <c r="PW19" s="1184"/>
      <c r="PX19" s="1184"/>
      <c r="PY19" s="1184"/>
      <c r="PZ19" s="1184"/>
      <c r="QA19" s="1184"/>
      <c r="QB19" s="1184"/>
      <c r="QC19" s="1184"/>
      <c r="QD19" s="1184"/>
      <c r="QE19" s="1184"/>
      <c r="QF19" s="1184"/>
      <c r="QG19" s="1184"/>
      <c r="QH19" s="1184"/>
      <c r="QI19" s="1184"/>
      <c r="QJ19" s="1184"/>
      <c r="QK19" s="1184"/>
      <c r="QL19" s="1184"/>
      <c r="QM19" s="1184"/>
      <c r="QN19" s="1184"/>
      <c r="QO19" s="1184"/>
      <c r="QP19" s="1184"/>
      <c r="QQ19" s="1184"/>
      <c r="QR19" s="1184"/>
      <c r="QS19" s="1184"/>
      <c r="QT19" s="1184"/>
      <c r="QU19" s="1184"/>
      <c r="QV19" s="1184"/>
      <c r="QW19" s="1184"/>
      <c r="QX19" s="1184"/>
      <c r="QY19" s="1184"/>
      <c r="QZ19" s="1184"/>
      <c r="RA19" s="1184"/>
      <c r="RB19" s="1184"/>
      <c r="RC19" s="1184"/>
      <c r="RD19" s="1184"/>
      <c r="RE19" s="1184"/>
      <c r="RF19" s="1184"/>
      <c r="RG19" s="1184"/>
      <c r="RH19" s="1184"/>
      <c r="RI19" s="1184"/>
      <c r="RJ19" s="1184"/>
      <c r="RK19" s="1184"/>
      <c r="RL19" s="1184"/>
      <c r="RM19" s="1184"/>
      <c r="RN19" s="1184"/>
      <c r="RO19" s="1184"/>
      <c r="RP19" s="1184"/>
      <c r="RQ19" s="1184"/>
      <c r="RR19" s="1184"/>
      <c r="RS19" s="1184"/>
      <c r="RT19" s="1184"/>
      <c r="RU19" s="1184"/>
      <c r="RV19" s="1184"/>
      <c r="RW19" s="1184"/>
      <c r="RX19" s="1184"/>
      <c r="RY19" s="1184"/>
      <c r="RZ19" s="1184"/>
      <c r="SA19" s="1184"/>
      <c r="SB19" s="1184"/>
      <c r="SC19" s="1184"/>
      <c r="SD19" s="1184"/>
      <c r="SE19" s="1184"/>
      <c r="SF19" s="1184"/>
      <c r="SG19" s="1184"/>
      <c r="SH19" s="1184"/>
      <c r="SI19" s="1184"/>
      <c r="SJ19" s="1184"/>
      <c r="SK19" s="1184"/>
      <c r="SL19" s="1184"/>
      <c r="SM19" s="1184"/>
      <c r="SN19" s="1184"/>
      <c r="SO19" s="1184"/>
      <c r="SP19" s="1184"/>
      <c r="SQ19" s="1184"/>
      <c r="SR19" s="1184"/>
      <c r="SS19" s="1184"/>
      <c r="ST19" s="1184"/>
      <c r="SU19" s="1184"/>
      <c r="SV19" s="1184"/>
      <c r="SW19" s="1184"/>
      <c r="SX19" s="1184"/>
      <c r="SY19" s="1184"/>
      <c r="SZ19" s="1184"/>
      <c r="TA19" s="1184"/>
      <c r="TB19" s="1184"/>
      <c r="TC19" s="1184"/>
      <c r="TD19" s="1184"/>
      <c r="TE19" s="1184"/>
      <c r="TF19" s="1184"/>
      <c r="TG19" s="1184"/>
      <c r="TH19" s="1184"/>
      <c r="TI19" s="1184"/>
      <c r="TJ19" s="1184"/>
      <c r="TK19" s="1184"/>
      <c r="TL19" s="1184"/>
      <c r="TM19" s="1184"/>
      <c r="TN19" s="1184"/>
      <c r="TO19" s="1184"/>
      <c r="TP19" s="1184"/>
      <c r="TQ19" s="1184"/>
      <c r="TR19" s="1184"/>
      <c r="TS19" s="1184"/>
      <c r="TT19" s="1184"/>
      <c r="TU19" s="1184"/>
      <c r="TV19" s="1184"/>
      <c r="TW19" s="1184"/>
      <c r="TX19" s="1184"/>
      <c r="TY19" s="1184"/>
      <c r="TZ19" s="1184"/>
      <c r="UA19" s="1184"/>
      <c r="UB19" s="1184"/>
      <c r="UC19" s="1184"/>
      <c r="UD19" s="1184"/>
      <c r="UE19" s="1184"/>
      <c r="UF19" s="1184"/>
      <c r="UG19" s="1184"/>
      <c r="UH19" s="1184"/>
      <c r="UI19" s="1184"/>
      <c r="UJ19" s="1184"/>
      <c r="UK19" s="1184"/>
      <c r="UL19" s="1184"/>
      <c r="UM19" s="1184"/>
      <c r="UN19" s="1184"/>
      <c r="UO19" s="1184"/>
      <c r="UP19" s="1184"/>
      <c r="UQ19" s="1184"/>
      <c r="UR19" s="1184"/>
      <c r="US19" s="1184"/>
      <c r="UT19" s="1184"/>
      <c r="UU19" s="1184"/>
      <c r="UV19" s="1184"/>
      <c r="UW19" s="1184"/>
      <c r="UX19" s="1184"/>
      <c r="UY19" s="1184"/>
      <c r="UZ19" s="1184"/>
      <c r="VA19" s="1184"/>
      <c r="VB19" s="1184"/>
      <c r="VC19" s="1184"/>
      <c r="VD19" s="1184"/>
      <c r="VE19" s="1184"/>
      <c r="VF19" s="1184"/>
      <c r="VG19" s="1184"/>
      <c r="VH19" s="1184"/>
      <c r="VI19" s="1184"/>
      <c r="VJ19" s="1184"/>
      <c r="VK19" s="1184"/>
      <c r="VL19" s="1184"/>
      <c r="VM19" s="1184"/>
      <c r="VN19" s="1184"/>
      <c r="VO19" s="1184"/>
      <c r="VP19" s="1184"/>
      <c r="VQ19" s="1184"/>
      <c r="VR19" s="1184"/>
      <c r="VS19" s="1184"/>
      <c r="VT19" s="1184"/>
      <c r="VU19" s="1184"/>
      <c r="VV19" s="1184"/>
      <c r="VW19" s="1184"/>
      <c r="VX19" s="1184"/>
      <c r="VY19" s="1184"/>
      <c r="VZ19" s="1184"/>
      <c r="WA19" s="1184"/>
      <c r="WB19" s="1184"/>
      <c r="WC19" s="1184"/>
      <c r="WD19" s="1184"/>
      <c r="WE19" s="1184"/>
      <c r="WF19" s="1184"/>
      <c r="WG19" s="1184"/>
      <c r="WH19" s="1184"/>
      <c r="WI19" s="1184"/>
      <c r="WJ19" s="1184"/>
      <c r="WK19" s="1184"/>
      <c r="WL19" s="1184"/>
      <c r="WM19" s="1184"/>
      <c r="WN19" s="1184"/>
      <c r="WO19" s="1184"/>
      <c r="WP19" s="1184"/>
      <c r="WQ19" s="1184"/>
      <c r="WR19" s="1184"/>
      <c r="WS19" s="1184"/>
      <c r="WT19" s="1184"/>
      <c r="WU19" s="1184"/>
      <c r="WV19" s="1184"/>
      <c r="WW19" s="1184"/>
      <c r="WX19" s="1184"/>
      <c r="WY19" s="1184"/>
      <c r="WZ19" s="1184"/>
      <c r="XA19" s="1184"/>
      <c r="XB19" s="1184"/>
      <c r="XC19" s="1184"/>
      <c r="XD19" s="1184"/>
      <c r="XE19" s="1184"/>
      <c r="XF19" s="1184"/>
      <c r="XG19" s="1184"/>
      <c r="XH19" s="1184"/>
      <c r="XI19" s="1184"/>
      <c r="XJ19" s="1184"/>
      <c r="XK19" s="1184"/>
      <c r="XL19" s="1184"/>
      <c r="XM19" s="1184"/>
      <c r="XN19" s="1184"/>
      <c r="XO19" s="1184"/>
      <c r="XP19" s="1184"/>
      <c r="XQ19" s="1184"/>
      <c r="XR19" s="1184"/>
      <c r="XS19" s="1184"/>
      <c r="XT19" s="1184"/>
      <c r="XU19" s="1184"/>
      <c r="XV19" s="1184"/>
      <c r="XW19" s="1184"/>
      <c r="XX19" s="1184"/>
      <c r="XY19" s="1184"/>
      <c r="XZ19" s="1184"/>
      <c r="YA19" s="1184"/>
      <c r="YB19" s="1184"/>
      <c r="YC19" s="1184"/>
      <c r="YD19" s="1184"/>
      <c r="YE19" s="1184"/>
      <c r="YF19" s="1184"/>
      <c r="YG19" s="1184"/>
      <c r="YH19" s="1184"/>
      <c r="YI19" s="1184"/>
      <c r="YJ19" s="1184"/>
      <c r="YK19" s="1184"/>
      <c r="YL19" s="1184"/>
      <c r="YM19" s="1184"/>
      <c r="YN19" s="1184"/>
      <c r="YO19" s="1184"/>
      <c r="YP19" s="1184"/>
      <c r="YQ19" s="1184"/>
      <c r="YR19" s="1184"/>
      <c r="YS19" s="1184"/>
      <c r="YT19" s="1184"/>
      <c r="YU19" s="1184"/>
      <c r="YV19" s="1184"/>
      <c r="YW19" s="1184"/>
      <c r="YX19" s="1184"/>
      <c r="YY19" s="1184"/>
      <c r="YZ19" s="1184"/>
      <c r="ZA19" s="1184"/>
      <c r="ZB19" s="1184"/>
      <c r="ZC19" s="1184"/>
      <c r="ZD19" s="1184"/>
      <c r="ZE19" s="1184"/>
      <c r="ZF19" s="1184"/>
      <c r="ZG19" s="1184"/>
      <c r="ZH19" s="1184"/>
      <c r="ZI19" s="1184"/>
      <c r="ZJ19" s="1184"/>
      <c r="ZK19" s="1184"/>
      <c r="ZL19" s="1184"/>
      <c r="ZM19" s="1184"/>
      <c r="ZN19" s="1184"/>
      <c r="ZO19" s="1184"/>
      <c r="ZP19" s="1184"/>
      <c r="ZQ19" s="1184"/>
      <c r="ZR19" s="1184"/>
      <c r="ZS19" s="1184"/>
      <c r="ZT19" s="1184"/>
      <c r="ZU19" s="1184"/>
      <c r="ZV19" s="1184"/>
      <c r="ZW19" s="1184"/>
      <c r="ZX19" s="1184"/>
      <c r="ZY19" s="1184"/>
      <c r="ZZ19" s="1184"/>
      <c r="AAA19" s="1184"/>
      <c r="AAB19" s="1184"/>
      <c r="AAC19" s="1184"/>
      <c r="AAD19" s="1184"/>
      <c r="AAE19" s="1184"/>
      <c r="AAF19" s="1184"/>
      <c r="AAG19" s="1184"/>
      <c r="AAH19" s="1184"/>
      <c r="AAI19" s="1184"/>
      <c r="AAJ19" s="1184"/>
      <c r="AAK19" s="1184"/>
      <c r="AAL19" s="1184"/>
      <c r="AAM19" s="1184"/>
      <c r="AAN19" s="1184"/>
      <c r="AAO19" s="1184"/>
      <c r="AAP19" s="1184"/>
      <c r="AAQ19" s="1184"/>
      <c r="AAR19" s="1184"/>
      <c r="AAS19" s="1184"/>
      <c r="AAT19" s="1184"/>
      <c r="AAU19" s="1184"/>
      <c r="AAV19" s="1184"/>
      <c r="AAW19" s="1184"/>
      <c r="AAX19" s="1184"/>
      <c r="AAY19" s="1184"/>
      <c r="AAZ19" s="1184"/>
      <c r="ABA19" s="1184"/>
      <c r="ABB19" s="1184"/>
      <c r="ABC19" s="1184"/>
      <c r="ABD19" s="1184"/>
      <c r="ABE19" s="1184"/>
      <c r="ABF19" s="1184"/>
      <c r="ABG19" s="1184"/>
      <c r="ABH19" s="1184"/>
      <c r="ABI19" s="1184"/>
      <c r="ABJ19" s="1184"/>
      <c r="ABK19" s="1184"/>
      <c r="ABL19" s="1184"/>
      <c r="ABM19" s="1184"/>
      <c r="ABN19" s="1184"/>
      <c r="ABO19" s="1184"/>
      <c r="ABP19" s="1184"/>
      <c r="ABQ19" s="1184"/>
      <c r="ABR19" s="1184"/>
      <c r="ABS19" s="1184"/>
      <c r="ABT19" s="1184"/>
      <c r="ABU19" s="1184"/>
      <c r="ABV19" s="1184"/>
      <c r="ABW19" s="1184"/>
      <c r="ABX19" s="1184"/>
      <c r="ABY19" s="1184"/>
      <c r="ABZ19" s="1184"/>
      <c r="ACA19" s="1184"/>
      <c r="ACB19" s="1184"/>
      <c r="ACC19" s="1184"/>
      <c r="ACD19" s="1184"/>
      <c r="ACE19" s="1184"/>
      <c r="ACF19" s="1184"/>
      <c r="ACG19" s="1184"/>
      <c r="ACH19" s="1184"/>
      <c r="ACI19" s="1184"/>
      <c r="ACJ19" s="1184"/>
      <c r="ACK19" s="1184"/>
      <c r="ACL19" s="1184"/>
      <c r="ACM19" s="1184"/>
      <c r="ACN19" s="1184"/>
      <c r="ACO19" s="1184"/>
      <c r="ACP19" s="1184"/>
      <c r="ACQ19" s="1184"/>
      <c r="ACR19" s="1184"/>
      <c r="ACS19" s="1184"/>
      <c r="ACT19" s="1184"/>
      <c r="ACU19" s="1184"/>
      <c r="ACV19" s="1184"/>
      <c r="ACW19" s="1184"/>
      <c r="ACX19" s="1184"/>
      <c r="ACY19" s="1184"/>
      <c r="ACZ19" s="1184"/>
      <c r="ADA19" s="1184"/>
      <c r="ADB19" s="1184"/>
      <c r="ADC19" s="1184"/>
      <c r="ADD19" s="1184"/>
      <c r="ADE19" s="1184"/>
      <c r="ADF19" s="1184"/>
      <c r="ADG19" s="1184"/>
      <c r="ADH19" s="1184"/>
      <c r="ADI19" s="1184"/>
      <c r="ADJ19" s="1184"/>
      <c r="ADK19" s="1184"/>
      <c r="ADL19" s="1184"/>
      <c r="ADM19" s="1184"/>
      <c r="ADN19" s="1184"/>
      <c r="ADO19" s="1184"/>
      <c r="ADP19" s="1184"/>
      <c r="ADQ19" s="1184"/>
      <c r="ADR19" s="1184"/>
      <c r="ADS19" s="1184"/>
      <c r="ADT19" s="1184"/>
      <c r="ADU19" s="1184"/>
      <c r="ADV19" s="1184"/>
      <c r="ADW19" s="1184"/>
      <c r="ADX19" s="1184"/>
      <c r="ADY19" s="1184"/>
      <c r="ADZ19" s="1184"/>
      <c r="AEA19" s="1184"/>
      <c r="AEB19" s="1184"/>
      <c r="AEC19" s="1184"/>
      <c r="AED19" s="1184"/>
      <c r="AEE19" s="1184"/>
      <c r="AEF19" s="1184"/>
      <c r="AEG19" s="1184"/>
      <c r="AEH19" s="1184"/>
      <c r="AEI19" s="1184"/>
      <c r="AEJ19" s="1184"/>
      <c r="AEK19" s="1184"/>
      <c r="AEL19" s="1184"/>
      <c r="AEM19" s="1184"/>
      <c r="AEN19" s="1184"/>
      <c r="AEO19" s="1184"/>
      <c r="AEP19" s="1184"/>
      <c r="AEQ19" s="1184"/>
      <c r="AER19" s="1184"/>
      <c r="AES19" s="1184"/>
      <c r="AET19" s="1184"/>
      <c r="AEU19" s="1184"/>
      <c r="AEV19" s="1184"/>
      <c r="AEW19" s="1184"/>
      <c r="AEX19" s="1184"/>
      <c r="AEY19" s="1184"/>
      <c r="AEZ19" s="1184"/>
      <c r="AFA19" s="1184"/>
      <c r="AFB19" s="1184"/>
      <c r="AFC19" s="1184"/>
      <c r="AFD19" s="1184"/>
      <c r="AFE19" s="1184"/>
      <c r="AFF19" s="1184"/>
      <c r="AFG19" s="1184"/>
      <c r="AFH19" s="1184"/>
      <c r="AFI19" s="1184"/>
      <c r="AFJ19" s="1184"/>
      <c r="AFK19" s="1184"/>
      <c r="AFL19" s="1184"/>
      <c r="AFM19" s="1184"/>
      <c r="AFN19" s="1184"/>
      <c r="AFO19" s="1184"/>
      <c r="AFP19" s="1184"/>
      <c r="AFQ19" s="1184"/>
      <c r="AFR19" s="1184"/>
      <c r="AFS19" s="1184"/>
      <c r="AFT19" s="1184"/>
      <c r="AFU19" s="1184"/>
      <c r="AFV19" s="1184"/>
      <c r="AFW19" s="1184"/>
      <c r="AFX19" s="1184"/>
      <c r="AFY19" s="1184"/>
      <c r="AFZ19" s="1184"/>
      <c r="AGA19" s="1184"/>
      <c r="AGB19" s="1184"/>
      <c r="AGC19" s="1184"/>
      <c r="AGD19" s="1184"/>
      <c r="AGE19" s="1184"/>
      <c r="AGF19" s="1184"/>
      <c r="AGG19" s="1184"/>
      <c r="AGH19" s="1184"/>
      <c r="AGI19" s="1184"/>
      <c r="AGJ19" s="1184"/>
      <c r="AGK19" s="1184"/>
      <c r="AGL19" s="1184"/>
      <c r="AGM19" s="1184"/>
      <c r="AGN19" s="1184"/>
      <c r="AGO19" s="1184"/>
      <c r="AGP19" s="1184"/>
      <c r="AGQ19" s="1184"/>
      <c r="AGR19" s="1184"/>
      <c r="AGS19" s="1184"/>
      <c r="AGT19" s="1184"/>
      <c r="AGU19" s="1184"/>
      <c r="AGV19" s="1184"/>
      <c r="AGW19" s="1184"/>
      <c r="AGX19" s="1184"/>
      <c r="AGY19" s="1184"/>
      <c r="AGZ19" s="1184"/>
      <c r="AHA19" s="1184"/>
      <c r="AHB19" s="1184"/>
      <c r="AHC19" s="1184"/>
      <c r="AHD19" s="1184"/>
      <c r="AHE19" s="1184"/>
      <c r="AHF19" s="1184"/>
      <c r="AHG19" s="1184"/>
      <c r="AHH19" s="1184"/>
      <c r="AHI19" s="1184"/>
      <c r="AHJ19" s="1184"/>
      <c r="AHK19" s="1184"/>
      <c r="AHL19" s="1184"/>
      <c r="AHM19" s="1184"/>
      <c r="AHN19" s="1184"/>
      <c r="AHO19" s="1184"/>
      <c r="AHP19" s="1184"/>
      <c r="AHQ19" s="1184"/>
      <c r="AHR19" s="1184"/>
      <c r="AHS19" s="1184"/>
      <c r="AHT19" s="1184"/>
      <c r="AHU19" s="1184"/>
      <c r="AHV19" s="1184"/>
      <c r="AHW19" s="1184"/>
      <c r="AHX19" s="1184"/>
      <c r="AHY19" s="1184"/>
      <c r="AHZ19" s="1184"/>
      <c r="AIA19" s="1184"/>
      <c r="AIB19" s="1184"/>
      <c r="AIC19" s="1184"/>
      <c r="AID19" s="1184"/>
      <c r="AIE19" s="1184"/>
      <c r="AIF19" s="1184"/>
      <c r="AIG19" s="1184"/>
      <c r="AIH19" s="1184"/>
      <c r="AII19" s="1184"/>
      <c r="AIJ19" s="1184"/>
      <c r="AIK19" s="1184"/>
      <c r="AIL19" s="1184"/>
      <c r="AIM19" s="1184"/>
      <c r="AIN19" s="1184"/>
      <c r="AIO19" s="1184"/>
      <c r="AIP19" s="1184"/>
      <c r="AIQ19" s="1184"/>
      <c r="AIR19" s="1184"/>
      <c r="AIS19" s="1184"/>
      <c r="AIT19" s="1184"/>
      <c r="AIU19" s="1184"/>
      <c r="AIV19" s="1184"/>
      <c r="AIW19" s="1184"/>
      <c r="AIX19" s="1184"/>
      <c r="AIY19" s="1184"/>
      <c r="AIZ19" s="1184"/>
      <c r="AJA19" s="1184"/>
      <c r="AJB19" s="1184"/>
      <c r="AJC19" s="1184"/>
      <c r="AJD19" s="1184"/>
      <c r="AJE19" s="1184"/>
      <c r="AJF19" s="1184"/>
      <c r="AJG19" s="1184"/>
      <c r="AJH19" s="1184"/>
      <c r="AJI19" s="1184"/>
      <c r="AJJ19" s="1184"/>
      <c r="AJK19" s="1184"/>
      <c r="AJL19" s="1184"/>
      <c r="AJM19" s="1184"/>
      <c r="AJN19" s="1184"/>
      <c r="AJO19" s="1184"/>
      <c r="AJP19" s="1184"/>
      <c r="AJQ19" s="1184"/>
      <c r="AJR19" s="1184"/>
      <c r="AJS19" s="1184"/>
      <c r="AJT19" s="1184"/>
      <c r="AJU19" s="1184"/>
      <c r="AJV19" s="1184"/>
      <c r="AJW19" s="1184"/>
      <c r="AJX19" s="1184"/>
      <c r="AJY19" s="1184"/>
      <c r="AJZ19" s="1184"/>
      <c r="AKA19" s="1184"/>
      <c r="AKB19" s="1184"/>
      <c r="AKC19" s="1184"/>
      <c r="AKD19" s="1184"/>
      <c r="AKE19" s="1184"/>
      <c r="AKF19" s="1184"/>
      <c r="AKG19" s="1184"/>
      <c r="AKH19" s="1184"/>
      <c r="AKI19" s="1184"/>
      <c r="AKJ19" s="1184"/>
      <c r="AKK19" s="1184"/>
      <c r="AKL19" s="1184"/>
      <c r="AKM19" s="1184"/>
      <c r="AKN19" s="1184"/>
      <c r="AKO19" s="1184"/>
      <c r="AKP19" s="1184"/>
      <c r="AKQ19" s="1184"/>
      <c r="AKR19" s="1184"/>
      <c r="AKS19" s="1184"/>
      <c r="AKT19" s="1184"/>
      <c r="AKU19" s="1184"/>
      <c r="AKV19" s="1184"/>
      <c r="AKW19" s="1184"/>
      <c r="AKX19" s="1184"/>
      <c r="AKY19" s="1184"/>
      <c r="AKZ19" s="1184"/>
      <c r="ALA19" s="1184"/>
      <c r="ALB19" s="1184"/>
      <c r="ALC19" s="1184"/>
      <c r="ALD19" s="1184"/>
      <c r="ALE19" s="1184"/>
      <c r="ALF19" s="1184"/>
      <c r="ALG19" s="1184"/>
      <c r="ALH19" s="1184"/>
      <c r="ALI19" s="1184"/>
      <c r="ALJ19" s="1184"/>
      <c r="ALK19" s="1184"/>
      <c r="ALL19" s="1184"/>
      <c r="ALM19" s="1184"/>
      <c r="ALN19" s="1184"/>
      <c r="ALO19" s="1184"/>
      <c r="ALP19" s="1184"/>
      <c r="ALQ19" s="1184"/>
      <c r="ALR19" s="1184"/>
      <c r="ALS19" s="1184"/>
      <c r="ALT19" s="1184"/>
      <c r="ALU19" s="1184"/>
      <c r="ALV19" s="1184"/>
      <c r="ALW19" s="1184"/>
      <c r="ALX19" s="1184"/>
      <c r="ALY19" s="1184"/>
      <c r="ALZ19" s="1184"/>
      <c r="AMA19" s="1184"/>
      <c r="AMB19" s="1184"/>
      <c r="AMC19" s="1184"/>
      <c r="AMD19" s="1184"/>
      <c r="AME19" s="1184"/>
      <c r="AMF19" s="1184"/>
      <c r="AMG19" s="1184"/>
      <c r="AMH19" s="1184"/>
      <c r="AMI19" s="1184"/>
      <c r="AMJ19" s="1184"/>
      <c r="AMK19" s="1184"/>
      <c r="AML19" s="1184"/>
      <c r="AMM19" s="1184"/>
      <c r="AMN19" s="1184"/>
      <c r="AMO19" s="1184"/>
      <c r="AMP19" s="1184"/>
      <c r="AMQ19" s="1184"/>
      <c r="AMR19" s="1184"/>
      <c r="AMS19" s="1184"/>
      <c r="AMT19" s="1184"/>
      <c r="AMU19" s="1184"/>
      <c r="AMV19" s="1184"/>
      <c r="AMW19" s="1184"/>
      <c r="AMX19" s="1184"/>
      <c r="AMY19" s="1184"/>
      <c r="AMZ19" s="1184"/>
      <c r="ANA19" s="1184"/>
      <c r="ANB19" s="1184"/>
      <c r="ANC19" s="1184"/>
      <c r="AND19" s="1184"/>
      <c r="ANE19" s="1184"/>
      <c r="ANF19" s="1184"/>
      <c r="ANG19" s="1184"/>
      <c r="ANH19" s="1184"/>
      <c r="ANI19" s="1184"/>
      <c r="ANJ19" s="1184"/>
      <c r="ANK19" s="1184"/>
      <c r="ANL19" s="1184"/>
      <c r="ANM19" s="1184"/>
      <c r="ANN19" s="1184"/>
      <c r="ANO19" s="1184"/>
      <c r="ANP19" s="1184"/>
      <c r="ANQ19" s="1184"/>
      <c r="ANR19" s="1184"/>
      <c r="ANS19" s="1184"/>
      <c r="ANT19" s="1184"/>
      <c r="ANU19" s="1184"/>
      <c r="ANV19" s="1184"/>
      <c r="ANW19" s="1184"/>
      <c r="ANX19" s="1184"/>
      <c r="ANY19" s="1184"/>
      <c r="ANZ19" s="1184"/>
      <c r="AOA19" s="1184"/>
      <c r="AOB19" s="1184"/>
      <c r="AOC19" s="1184"/>
      <c r="AOD19" s="1184"/>
      <c r="AOE19" s="1184"/>
      <c r="AOF19" s="1184"/>
      <c r="AOG19" s="1184"/>
      <c r="AOH19" s="1184"/>
      <c r="AOI19" s="1184"/>
      <c r="AOJ19" s="1184"/>
      <c r="AOK19" s="1184"/>
      <c r="AOL19" s="1184"/>
      <c r="AOM19" s="1184"/>
      <c r="AON19" s="1184"/>
      <c r="AOO19" s="1184"/>
      <c r="AOP19" s="1184"/>
      <c r="AOQ19" s="1184"/>
      <c r="AOR19" s="1184"/>
      <c r="AOS19" s="1184"/>
      <c r="AOT19" s="1184"/>
      <c r="AOU19" s="1184"/>
      <c r="AOV19" s="1184"/>
      <c r="AOW19" s="1184"/>
      <c r="AOX19" s="1184"/>
      <c r="AOY19" s="1184"/>
      <c r="AOZ19" s="1184"/>
      <c r="APA19" s="1184"/>
      <c r="APB19" s="1184"/>
      <c r="APC19" s="1184"/>
      <c r="APD19" s="1184"/>
      <c r="APE19" s="1184"/>
      <c r="APF19" s="1184"/>
      <c r="APG19" s="1184"/>
      <c r="APH19" s="1184"/>
      <c r="API19" s="1184"/>
      <c r="APJ19" s="1184"/>
      <c r="APK19" s="1184"/>
      <c r="APL19" s="1184"/>
      <c r="APM19" s="1184"/>
      <c r="APN19" s="1184"/>
      <c r="APO19" s="1184"/>
      <c r="APP19" s="1184"/>
      <c r="APQ19" s="1184"/>
      <c r="APR19" s="1184"/>
      <c r="APS19" s="1184"/>
      <c r="APT19" s="1184"/>
      <c r="APU19" s="1184"/>
      <c r="APV19" s="1184"/>
      <c r="APW19" s="1184"/>
      <c r="APX19" s="1184"/>
      <c r="APY19" s="1184"/>
    </row>
    <row r="20" spans="1:1117" s="960" customFormat="1" ht="31">
      <c r="A20" s="1175" t="s">
        <v>2229</v>
      </c>
      <c r="B20" s="1175" t="s">
        <v>2230</v>
      </c>
      <c r="C20" s="1187" t="s">
        <v>2214</v>
      </c>
      <c r="D20" s="1182" t="s">
        <v>2158</v>
      </c>
      <c r="E20" s="1182" t="s">
        <v>2215</v>
      </c>
      <c r="F20" s="1182" t="s">
        <v>2216</v>
      </c>
      <c r="G20" s="1182" t="s">
        <v>2161</v>
      </c>
      <c r="H20" s="1188" t="s">
        <v>2210</v>
      </c>
      <c r="I20" s="1177" t="s">
        <v>579</v>
      </c>
      <c r="J20" s="1179" t="s">
        <v>1944</v>
      </c>
      <c r="K20" s="1189" t="s">
        <v>17</v>
      </c>
      <c r="L20" s="1183"/>
      <c r="M20" s="1184"/>
      <c r="N20" s="1184"/>
      <c r="O20" s="1184"/>
      <c r="P20" s="1184"/>
      <c r="Q20" s="1184"/>
      <c r="R20" s="1184"/>
      <c r="S20" s="1184"/>
      <c r="T20" s="1184"/>
      <c r="U20" s="1184"/>
      <c r="V20" s="1184"/>
      <c r="W20" s="1184"/>
      <c r="X20" s="1184"/>
      <c r="Y20" s="1184"/>
      <c r="Z20" s="1184"/>
      <c r="AA20" s="1184"/>
      <c r="AB20" s="1184"/>
      <c r="AC20" s="1184"/>
      <c r="AD20" s="1184"/>
      <c r="AE20" s="1184"/>
      <c r="AF20" s="1184"/>
      <c r="AG20" s="1184"/>
      <c r="AH20" s="1184"/>
      <c r="AI20" s="1184"/>
      <c r="AJ20" s="1184"/>
      <c r="AK20" s="1184"/>
      <c r="AL20" s="1184"/>
      <c r="AM20" s="1184"/>
      <c r="AN20" s="1184"/>
      <c r="AO20" s="1184"/>
      <c r="AP20" s="1184"/>
      <c r="AQ20" s="1184"/>
      <c r="AR20" s="1184"/>
      <c r="AS20" s="1184"/>
      <c r="AT20" s="1184"/>
      <c r="AU20" s="1184"/>
      <c r="AV20" s="1184"/>
      <c r="AW20" s="1184"/>
      <c r="AX20" s="1184"/>
      <c r="AY20" s="1184"/>
      <c r="AZ20" s="1184"/>
      <c r="BA20" s="1184"/>
      <c r="BB20" s="1184"/>
      <c r="BC20" s="1184"/>
      <c r="BD20" s="1184"/>
      <c r="BE20" s="1184"/>
      <c r="BF20" s="1184"/>
      <c r="BG20" s="1184"/>
      <c r="BH20" s="1184"/>
      <c r="BI20" s="1184"/>
      <c r="BJ20" s="1184"/>
      <c r="BK20" s="1184"/>
      <c r="BL20" s="1184"/>
      <c r="BM20" s="1184"/>
      <c r="BN20" s="1184"/>
      <c r="BO20" s="1184"/>
      <c r="BP20" s="1184"/>
      <c r="BQ20" s="1184"/>
      <c r="BR20" s="1184"/>
      <c r="BS20" s="1184"/>
      <c r="BT20" s="1184"/>
      <c r="BU20" s="1184"/>
      <c r="BV20" s="1184"/>
      <c r="BW20" s="1184"/>
      <c r="BX20" s="1184"/>
      <c r="BY20" s="1184"/>
      <c r="BZ20" s="1184"/>
      <c r="CA20" s="1184"/>
      <c r="CB20" s="1184"/>
      <c r="CC20" s="1184"/>
      <c r="CD20" s="1184"/>
      <c r="CE20" s="1184"/>
      <c r="CF20" s="1184"/>
      <c r="CG20" s="1184"/>
      <c r="CH20" s="1184"/>
      <c r="CI20" s="1184"/>
      <c r="CJ20" s="1184"/>
      <c r="CK20" s="1184"/>
      <c r="CL20" s="1184"/>
      <c r="CM20" s="1184"/>
      <c r="CN20" s="1184"/>
      <c r="CO20" s="1184"/>
      <c r="CP20" s="1184"/>
      <c r="CQ20" s="1184"/>
      <c r="CR20" s="1184"/>
      <c r="CS20" s="1184"/>
      <c r="CT20" s="1184"/>
      <c r="CU20" s="1184"/>
      <c r="CV20" s="1184"/>
      <c r="CW20" s="1184"/>
      <c r="CX20" s="1184"/>
      <c r="CY20" s="1184"/>
      <c r="CZ20" s="1184"/>
      <c r="DA20" s="1184"/>
      <c r="DB20" s="1184"/>
      <c r="DC20" s="1184"/>
      <c r="DD20" s="1184"/>
      <c r="DE20" s="1184"/>
      <c r="DF20" s="1184"/>
      <c r="DG20" s="1184"/>
      <c r="DH20" s="1184"/>
      <c r="DI20" s="1184"/>
      <c r="DJ20" s="1184"/>
      <c r="DK20" s="1184"/>
      <c r="DL20" s="1184"/>
      <c r="DM20" s="1184"/>
      <c r="DN20" s="1184"/>
      <c r="DO20" s="1184"/>
      <c r="DP20" s="1184"/>
      <c r="DQ20" s="1184"/>
      <c r="DR20" s="1184"/>
      <c r="DS20" s="1184"/>
      <c r="DT20" s="1184"/>
      <c r="DU20" s="1184"/>
      <c r="DV20" s="1184"/>
      <c r="DW20" s="1184"/>
      <c r="DX20" s="1184"/>
      <c r="DY20" s="1184"/>
      <c r="DZ20" s="1184"/>
      <c r="EA20" s="1184"/>
      <c r="EB20" s="1184"/>
      <c r="EC20" s="1184"/>
      <c r="ED20" s="1184"/>
      <c r="EE20" s="1184"/>
      <c r="EF20" s="1184"/>
      <c r="EG20" s="1184"/>
      <c r="EH20" s="1184"/>
      <c r="EI20" s="1184"/>
      <c r="EJ20" s="1184"/>
      <c r="EK20" s="1184"/>
      <c r="EL20" s="1184"/>
      <c r="EM20" s="1184"/>
      <c r="EN20" s="1184"/>
      <c r="EO20" s="1184"/>
      <c r="EP20" s="1184"/>
      <c r="EQ20" s="1184"/>
      <c r="ER20" s="1184"/>
      <c r="ES20" s="1184"/>
      <c r="ET20" s="1184"/>
      <c r="EU20" s="1184"/>
      <c r="EV20" s="1184"/>
      <c r="EW20" s="1184"/>
      <c r="EX20" s="1184"/>
      <c r="EY20" s="1184"/>
      <c r="EZ20" s="1184"/>
      <c r="FA20" s="1184"/>
      <c r="FB20" s="1184"/>
      <c r="FC20" s="1184"/>
      <c r="FD20" s="1184"/>
      <c r="FE20" s="1184"/>
      <c r="FF20" s="1184"/>
      <c r="FG20" s="1184"/>
      <c r="FH20" s="1184"/>
      <c r="FI20" s="1184"/>
      <c r="FJ20" s="1184"/>
      <c r="FK20" s="1184"/>
      <c r="FL20" s="1184"/>
      <c r="FM20" s="1184"/>
      <c r="FN20" s="1184"/>
      <c r="FO20" s="1184"/>
      <c r="FP20" s="1184"/>
      <c r="FQ20" s="1184"/>
      <c r="FR20" s="1184"/>
      <c r="FS20" s="1184"/>
      <c r="FT20" s="1184"/>
      <c r="FU20" s="1184"/>
      <c r="FV20" s="1184"/>
      <c r="FW20" s="1184"/>
      <c r="FX20" s="1184"/>
      <c r="FY20" s="1184"/>
      <c r="FZ20" s="1184"/>
      <c r="GA20" s="1184"/>
      <c r="GB20" s="1184"/>
      <c r="GC20" s="1184"/>
      <c r="GD20" s="1184"/>
      <c r="GE20" s="1184"/>
      <c r="GF20" s="1184"/>
      <c r="GG20" s="1184"/>
      <c r="GH20" s="1184"/>
      <c r="GI20" s="1184"/>
      <c r="GJ20" s="1184"/>
      <c r="GK20" s="1184"/>
      <c r="GL20" s="1184"/>
      <c r="GM20" s="1184"/>
      <c r="GN20" s="1184"/>
      <c r="GO20" s="1184"/>
      <c r="GP20" s="1184"/>
      <c r="GQ20" s="1184"/>
      <c r="GR20" s="1184"/>
      <c r="GS20" s="1184"/>
      <c r="GT20" s="1184"/>
      <c r="GU20" s="1184"/>
      <c r="GV20" s="1184"/>
      <c r="GW20" s="1184"/>
      <c r="GX20" s="1184"/>
      <c r="GY20" s="1184"/>
      <c r="GZ20" s="1184"/>
      <c r="HA20" s="1184"/>
      <c r="HB20" s="1184"/>
      <c r="HC20" s="1184"/>
      <c r="HD20" s="1184"/>
      <c r="HE20" s="1184"/>
      <c r="HF20" s="1184"/>
      <c r="HG20" s="1184"/>
      <c r="HH20" s="1184"/>
      <c r="HI20" s="1184"/>
      <c r="HJ20" s="1184"/>
      <c r="HK20" s="1184"/>
      <c r="HL20" s="1184"/>
      <c r="HM20" s="1184"/>
      <c r="HN20" s="1184"/>
      <c r="HO20" s="1184"/>
      <c r="HP20" s="1184"/>
      <c r="HQ20" s="1184"/>
      <c r="HR20" s="1184"/>
      <c r="HS20" s="1184"/>
      <c r="HT20" s="1184"/>
      <c r="HU20" s="1184"/>
      <c r="HV20" s="1184"/>
      <c r="HW20" s="1184"/>
      <c r="HX20" s="1184"/>
      <c r="HY20" s="1184"/>
      <c r="HZ20" s="1184"/>
      <c r="IA20" s="1184"/>
      <c r="IB20" s="1184"/>
      <c r="IC20" s="1184"/>
      <c r="ID20" s="1184"/>
      <c r="IE20" s="1184"/>
      <c r="IF20" s="1184"/>
      <c r="IG20" s="1184"/>
      <c r="IH20" s="1184"/>
      <c r="II20" s="1184"/>
      <c r="IJ20" s="1184"/>
      <c r="IK20" s="1184"/>
      <c r="IL20" s="1184"/>
      <c r="IM20" s="1184"/>
      <c r="IN20" s="1184"/>
      <c r="IO20" s="1184"/>
      <c r="IP20" s="1184"/>
      <c r="IQ20" s="1184"/>
      <c r="IR20" s="1184"/>
      <c r="IS20" s="1184"/>
      <c r="IT20" s="1184"/>
      <c r="IU20" s="1184"/>
      <c r="IV20" s="1184"/>
      <c r="IW20" s="1184"/>
      <c r="IX20" s="1184"/>
      <c r="IY20" s="1184"/>
      <c r="IZ20" s="1184"/>
      <c r="JA20" s="1184"/>
      <c r="JB20" s="1184"/>
      <c r="JC20" s="1184"/>
      <c r="JD20" s="1184"/>
      <c r="JE20" s="1184"/>
      <c r="JF20" s="1184"/>
      <c r="JG20" s="1184"/>
      <c r="JH20" s="1184"/>
      <c r="JI20" s="1184"/>
      <c r="JJ20" s="1184"/>
      <c r="JK20" s="1184"/>
      <c r="JL20" s="1184"/>
      <c r="JM20" s="1184"/>
      <c r="JN20" s="1184"/>
      <c r="JO20" s="1184"/>
      <c r="JP20" s="1184"/>
      <c r="JQ20" s="1184"/>
      <c r="JR20" s="1184"/>
      <c r="JS20" s="1184"/>
      <c r="JT20" s="1184"/>
      <c r="JU20" s="1184"/>
      <c r="JV20" s="1184"/>
      <c r="JW20" s="1184"/>
      <c r="JX20" s="1184"/>
      <c r="JY20" s="1184"/>
      <c r="JZ20" s="1184"/>
      <c r="KA20" s="1184"/>
      <c r="KB20" s="1184"/>
      <c r="KC20" s="1184"/>
      <c r="KD20" s="1184"/>
      <c r="KE20" s="1184"/>
      <c r="KF20" s="1184"/>
      <c r="KG20" s="1184"/>
      <c r="KH20" s="1184"/>
      <c r="KI20" s="1184"/>
      <c r="KJ20" s="1184"/>
      <c r="KK20" s="1184"/>
      <c r="KL20" s="1184"/>
      <c r="KM20" s="1184"/>
      <c r="KN20" s="1184"/>
      <c r="KO20" s="1184"/>
      <c r="KP20" s="1184"/>
      <c r="KQ20" s="1184"/>
      <c r="KR20" s="1184"/>
      <c r="KS20" s="1184"/>
      <c r="KT20" s="1184"/>
      <c r="KU20" s="1184"/>
      <c r="KV20" s="1184"/>
      <c r="KW20" s="1184"/>
      <c r="KX20" s="1184"/>
      <c r="KY20" s="1184"/>
      <c r="KZ20" s="1184"/>
      <c r="LA20" s="1184"/>
      <c r="LB20" s="1184"/>
      <c r="LC20" s="1184"/>
      <c r="LD20" s="1184"/>
      <c r="LE20" s="1184"/>
      <c r="LF20" s="1184"/>
      <c r="LG20" s="1184"/>
      <c r="LH20" s="1184"/>
      <c r="LI20" s="1184"/>
      <c r="LJ20" s="1184"/>
      <c r="LK20" s="1184"/>
      <c r="LL20" s="1184"/>
      <c r="LM20" s="1184"/>
      <c r="LN20" s="1184"/>
      <c r="LO20" s="1184"/>
      <c r="LP20" s="1184"/>
      <c r="LQ20" s="1184"/>
      <c r="LR20" s="1184"/>
      <c r="LS20" s="1184"/>
      <c r="LT20" s="1184"/>
      <c r="LU20" s="1184"/>
      <c r="LV20" s="1184"/>
      <c r="LW20" s="1184"/>
      <c r="LX20" s="1184"/>
      <c r="LY20" s="1184"/>
      <c r="LZ20" s="1184"/>
      <c r="MA20" s="1184"/>
      <c r="MB20" s="1184"/>
      <c r="MC20" s="1184"/>
      <c r="MD20" s="1184"/>
      <c r="ME20" s="1184"/>
      <c r="MF20" s="1184"/>
      <c r="MG20" s="1184"/>
      <c r="MH20" s="1184"/>
      <c r="MI20" s="1184"/>
      <c r="MJ20" s="1184"/>
      <c r="MK20" s="1184"/>
      <c r="ML20" s="1184"/>
      <c r="MM20" s="1184"/>
      <c r="MN20" s="1184"/>
      <c r="MO20" s="1184"/>
      <c r="MP20" s="1184"/>
      <c r="MQ20" s="1184"/>
      <c r="MR20" s="1184"/>
      <c r="MS20" s="1184"/>
      <c r="MT20" s="1184"/>
      <c r="MU20" s="1184"/>
      <c r="MV20" s="1184"/>
      <c r="MW20" s="1184"/>
      <c r="MX20" s="1184"/>
      <c r="MY20" s="1184"/>
      <c r="MZ20" s="1184"/>
      <c r="NA20" s="1184"/>
      <c r="NB20" s="1184"/>
      <c r="NC20" s="1184"/>
      <c r="ND20" s="1184"/>
      <c r="NE20" s="1184"/>
      <c r="NF20" s="1184"/>
      <c r="NG20" s="1184"/>
      <c r="NH20" s="1184"/>
      <c r="NI20" s="1184"/>
      <c r="NJ20" s="1184"/>
      <c r="NK20" s="1184"/>
      <c r="NL20" s="1184"/>
      <c r="NM20" s="1184"/>
      <c r="NN20" s="1184"/>
      <c r="NO20" s="1184"/>
      <c r="NP20" s="1184"/>
      <c r="NQ20" s="1184"/>
      <c r="NR20" s="1184"/>
      <c r="NS20" s="1184"/>
      <c r="NT20" s="1184"/>
      <c r="NU20" s="1184"/>
      <c r="NV20" s="1184"/>
      <c r="NW20" s="1184"/>
      <c r="NX20" s="1184"/>
      <c r="NY20" s="1184"/>
      <c r="NZ20" s="1184"/>
      <c r="OA20" s="1184"/>
      <c r="OB20" s="1184"/>
      <c r="OC20" s="1184"/>
      <c r="OD20" s="1184"/>
      <c r="OE20" s="1184"/>
      <c r="OF20" s="1184"/>
      <c r="OG20" s="1184"/>
      <c r="OH20" s="1184"/>
      <c r="OI20" s="1184"/>
      <c r="OJ20" s="1184"/>
      <c r="OK20" s="1184"/>
      <c r="OL20" s="1184"/>
      <c r="OM20" s="1184"/>
      <c r="ON20" s="1184"/>
      <c r="OO20" s="1184"/>
      <c r="OP20" s="1184"/>
      <c r="OQ20" s="1184"/>
      <c r="OR20" s="1184"/>
      <c r="OS20" s="1184"/>
      <c r="OT20" s="1184"/>
      <c r="OU20" s="1184"/>
      <c r="OV20" s="1184"/>
      <c r="OW20" s="1184"/>
      <c r="OX20" s="1184"/>
      <c r="OY20" s="1184"/>
      <c r="OZ20" s="1184"/>
      <c r="PA20" s="1184"/>
      <c r="PB20" s="1184"/>
      <c r="PC20" s="1184"/>
      <c r="PD20" s="1184"/>
      <c r="PE20" s="1184"/>
      <c r="PF20" s="1184"/>
      <c r="PG20" s="1184"/>
      <c r="PH20" s="1184"/>
      <c r="PI20" s="1184"/>
      <c r="PJ20" s="1184"/>
      <c r="PK20" s="1184"/>
      <c r="PL20" s="1184"/>
      <c r="PM20" s="1184"/>
      <c r="PN20" s="1184"/>
      <c r="PO20" s="1184"/>
      <c r="PP20" s="1184"/>
      <c r="PQ20" s="1184"/>
      <c r="PR20" s="1184"/>
      <c r="PS20" s="1184"/>
      <c r="PT20" s="1184"/>
      <c r="PU20" s="1184"/>
      <c r="PV20" s="1184"/>
      <c r="PW20" s="1184"/>
      <c r="PX20" s="1184"/>
      <c r="PY20" s="1184"/>
      <c r="PZ20" s="1184"/>
      <c r="QA20" s="1184"/>
      <c r="QB20" s="1184"/>
      <c r="QC20" s="1184"/>
      <c r="QD20" s="1184"/>
      <c r="QE20" s="1184"/>
      <c r="QF20" s="1184"/>
      <c r="QG20" s="1184"/>
      <c r="QH20" s="1184"/>
      <c r="QI20" s="1184"/>
      <c r="QJ20" s="1184"/>
      <c r="QK20" s="1184"/>
      <c r="QL20" s="1184"/>
      <c r="QM20" s="1184"/>
      <c r="QN20" s="1184"/>
      <c r="QO20" s="1184"/>
      <c r="QP20" s="1184"/>
      <c r="QQ20" s="1184"/>
      <c r="QR20" s="1184"/>
      <c r="QS20" s="1184"/>
      <c r="QT20" s="1184"/>
      <c r="QU20" s="1184"/>
      <c r="QV20" s="1184"/>
      <c r="QW20" s="1184"/>
      <c r="QX20" s="1184"/>
      <c r="QY20" s="1184"/>
      <c r="QZ20" s="1184"/>
      <c r="RA20" s="1184"/>
      <c r="RB20" s="1184"/>
      <c r="RC20" s="1184"/>
      <c r="RD20" s="1184"/>
      <c r="RE20" s="1184"/>
      <c r="RF20" s="1184"/>
      <c r="RG20" s="1184"/>
      <c r="RH20" s="1184"/>
      <c r="RI20" s="1184"/>
      <c r="RJ20" s="1184"/>
      <c r="RK20" s="1184"/>
      <c r="RL20" s="1184"/>
      <c r="RM20" s="1184"/>
      <c r="RN20" s="1184"/>
      <c r="RO20" s="1184"/>
      <c r="RP20" s="1184"/>
      <c r="RQ20" s="1184"/>
      <c r="RR20" s="1184"/>
      <c r="RS20" s="1184"/>
      <c r="RT20" s="1184"/>
      <c r="RU20" s="1184"/>
      <c r="RV20" s="1184"/>
      <c r="RW20" s="1184"/>
      <c r="RX20" s="1184"/>
      <c r="RY20" s="1184"/>
      <c r="RZ20" s="1184"/>
      <c r="SA20" s="1184"/>
      <c r="SB20" s="1184"/>
      <c r="SC20" s="1184"/>
      <c r="SD20" s="1184"/>
      <c r="SE20" s="1184"/>
      <c r="SF20" s="1184"/>
      <c r="SG20" s="1184"/>
      <c r="SH20" s="1184"/>
      <c r="SI20" s="1184"/>
      <c r="SJ20" s="1184"/>
      <c r="SK20" s="1184"/>
      <c r="SL20" s="1184"/>
      <c r="SM20" s="1184"/>
      <c r="SN20" s="1184"/>
      <c r="SO20" s="1184"/>
      <c r="SP20" s="1184"/>
      <c r="SQ20" s="1184"/>
      <c r="SR20" s="1184"/>
      <c r="SS20" s="1184"/>
      <c r="ST20" s="1184"/>
      <c r="SU20" s="1184"/>
      <c r="SV20" s="1184"/>
      <c r="SW20" s="1184"/>
      <c r="SX20" s="1184"/>
      <c r="SY20" s="1184"/>
      <c r="SZ20" s="1184"/>
      <c r="TA20" s="1184"/>
      <c r="TB20" s="1184"/>
      <c r="TC20" s="1184"/>
      <c r="TD20" s="1184"/>
      <c r="TE20" s="1184"/>
      <c r="TF20" s="1184"/>
      <c r="TG20" s="1184"/>
      <c r="TH20" s="1184"/>
      <c r="TI20" s="1184"/>
      <c r="TJ20" s="1184"/>
      <c r="TK20" s="1184"/>
      <c r="TL20" s="1184"/>
      <c r="TM20" s="1184"/>
      <c r="TN20" s="1184"/>
      <c r="TO20" s="1184"/>
      <c r="TP20" s="1184"/>
      <c r="TQ20" s="1184"/>
      <c r="TR20" s="1184"/>
      <c r="TS20" s="1184"/>
      <c r="TT20" s="1184"/>
      <c r="TU20" s="1184"/>
      <c r="TV20" s="1184"/>
      <c r="TW20" s="1184"/>
      <c r="TX20" s="1184"/>
      <c r="TY20" s="1184"/>
      <c r="TZ20" s="1184"/>
      <c r="UA20" s="1184"/>
      <c r="UB20" s="1184"/>
      <c r="UC20" s="1184"/>
      <c r="UD20" s="1184"/>
      <c r="UE20" s="1184"/>
      <c r="UF20" s="1184"/>
      <c r="UG20" s="1184"/>
      <c r="UH20" s="1184"/>
      <c r="UI20" s="1184"/>
      <c r="UJ20" s="1184"/>
      <c r="UK20" s="1184"/>
      <c r="UL20" s="1184"/>
      <c r="UM20" s="1184"/>
      <c r="UN20" s="1184"/>
      <c r="UO20" s="1184"/>
      <c r="UP20" s="1184"/>
      <c r="UQ20" s="1184"/>
      <c r="UR20" s="1184"/>
      <c r="US20" s="1184"/>
      <c r="UT20" s="1184"/>
      <c r="UU20" s="1184"/>
      <c r="UV20" s="1184"/>
      <c r="UW20" s="1184"/>
      <c r="UX20" s="1184"/>
      <c r="UY20" s="1184"/>
      <c r="UZ20" s="1184"/>
      <c r="VA20" s="1184"/>
      <c r="VB20" s="1184"/>
      <c r="VC20" s="1184"/>
      <c r="VD20" s="1184"/>
      <c r="VE20" s="1184"/>
      <c r="VF20" s="1184"/>
      <c r="VG20" s="1184"/>
      <c r="VH20" s="1184"/>
      <c r="VI20" s="1184"/>
      <c r="VJ20" s="1184"/>
      <c r="VK20" s="1184"/>
      <c r="VL20" s="1184"/>
      <c r="VM20" s="1184"/>
      <c r="VN20" s="1184"/>
      <c r="VO20" s="1184"/>
      <c r="VP20" s="1184"/>
      <c r="VQ20" s="1184"/>
      <c r="VR20" s="1184"/>
      <c r="VS20" s="1184"/>
      <c r="VT20" s="1184"/>
      <c r="VU20" s="1184"/>
      <c r="VV20" s="1184"/>
      <c r="VW20" s="1184"/>
      <c r="VX20" s="1184"/>
      <c r="VY20" s="1184"/>
      <c r="VZ20" s="1184"/>
      <c r="WA20" s="1184"/>
      <c r="WB20" s="1184"/>
      <c r="WC20" s="1184"/>
      <c r="WD20" s="1184"/>
      <c r="WE20" s="1184"/>
      <c r="WF20" s="1184"/>
      <c r="WG20" s="1184"/>
      <c r="WH20" s="1184"/>
      <c r="WI20" s="1184"/>
      <c r="WJ20" s="1184"/>
      <c r="WK20" s="1184"/>
      <c r="WL20" s="1184"/>
      <c r="WM20" s="1184"/>
      <c r="WN20" s="1184"/>
      <c r="WO20" s="1184"/>
      <c r="WP20" s="1184"/>
      <c r="WQ20" s="1184"/>
      <c r="WR20" s="1184"/>
      <c r="WS20" s="1184"/>
      <c r="WT20" s="1184"/>
      <c r="WU20" s="1184"/>
      <c r="WV20" s="1184"/>
      <c r="WW20" s="1184"/>
      <c r="WX20" s="1184"/>
      <c r="WY20" s="1184"/>
      <c r="WZ20" s="1184"/>
      <c r="XA20" s="1184"/>
      <c r="XB20" s="1184"/>
      <c r="XC20" s="1184"/>
      <c r="XD20" s="1184"/>
      <c r="XE20" s="1184"/>
      <c r="XF20" s="1184"/>
      <c r="XG20" s="1184"/>
      <c r="XH20" s="1184"/>
      <c r="XI20" s="1184"/>
      <c r="XJ20" s="1184"/>
      <c r="XK20" s="1184"/>
      <c r="XL20" s="1184"/>
      <c r="XM20" s="1184"/>
      <c r="XN20" s="1184"/>
      <c r="XO20" s="1184"/>
      <c r="XP20" s="1184"/>
      <c r="XQ20" s="1184"/>
      <c r="XR20" s="1184"/>
      <c r="XS20" s="1184"/>
      <c r="XT20" s="1184"/>
      <c r="XU20" s="1184"/>
      <c r="XV20" s="1184"/>
      <c r="XW20" s="1184"/>
      <c r="XX20" s="1184"/>
      <c r="XY20" s="1184"/>
      <c r="XZ20" s="1184"/>
      <c r="YA20" s="1184"/>
      <c r="YB20" s="1184"/>
      <c r="YC20" s="1184"/>
      <c r="YD20" s="1184"/>
      <c r="YE20" s="1184"/>
      <c r="YF20" s="1184"/>
      <c r="YG20" s="1184"/>
      <c r="YH20" s="1184"/>
      <c r="YI20" s="1184"/>
      <c r="YJ20" s="1184"/>
      <c r="YK20" s="1184"/>
      <c r="YL20" s="1184"/>
      <c r="YM20" s="1184"/>
      <c r="YN20" s="1184"/>
      <c r="YO20" s="1184"/>
      <c r="YP20" s="1184"/>
      <c r="YQ20" s="1184"/>
      <c r="YR20" s="1184"/>
      <c r="YS20" s="1184"/>
      <c r="YT20" s="1184"/>
      <c r="YU20" s="1184"/>
      <c r="YV20" s="1184"/>
      <c r="YW20" s="1184"/>
      <c r="YX20" s="1184"/>
      <c r="YY20" s="1184"/>
      <c r="YZ20" s="1184"/>
      <c r="ZA20" s="1184"/>
      <c r="ZB20" s="1184"/>
      <c r="ZC20" s="1184"/>
      <c r="ZD20" s="1184"/>
      <c r="ZE20" s="1184"/>
      <c r="ZF20" s="1184"/>
      <c r="ZG20" s="1184"/>
      <c r="ZH20" s="1184"/>
      <c r="ZI20" s="1184"/>
      <c r="ZJ20" s="1184"/>
      <c r="ZK20" s="1184"/>
      <c r="ZL20" s="1184"/>
      <c r="ZM20" s="1184"/>
      <c r="ZN20" s="1184"/>
      <c r="ZO20" s="1184"/>
      <c r="ZP20" s="1184"/>
      <c r="ZQ20" s="1184"/>
      <c r="ZR20" s="1184"/>
      <c r="ZS20" s="1184"/>
      <c r="ZT20" s="1184"/>
      <c r="ZU20" s="1184"/>
      <c r="ZV20" s="1184"/>
      <c r="ZW20" s="1184"/>
      <c r="ZX20" s="1184"/>
      <c r="ZY20" s="1184"/>
      <c r="ZZ20" s="1184"/>
      <c r="AAA20" s="1184"/>
      <c r="AAB20" s="1184"/>
      <c r="AAC20" s="1184"/>
      <c r="AAD20" s="1184"/>
      <c r="AAE20" s="1184"/>
      <c r="AAF20" s="1184"/>
      <c r="AAG20" s="1184"/>
      <c r="AAH20" s="1184"/>
      <c r="AAI20" s="1184"/>
      <c r="AAJ20" s="1184"/>
      <c r="AAK20" s="1184"/>
      <c r="AAL20" s="1184"/>
      <c r="AAM20" s="1184"/>
      <c r="AAN20" s="1184"/>
      <c r="AAO20" s="1184"/>
      <c r="AAP20" s="1184"/>
      <c r="AAQ20" s="1184"/>
      <c r="AAR20" s="1184"/>
      <c r="AAS20" s="1184"/>
      <c r="AAT20" s="1184"/>
      <c r="AAU20" s="1184"/>
      <c r="AAV20" s="1184"/>
      <c r="AAW20" s="1184"/>
      <c r="AAX20" s="1184"/>
      <c r="AAY20" s="1184"/>
      <c r="AAZ20" s="1184"/>
      <c r="ABA20" s="1184"/>
      <c r="ABB20" s="1184"/>
      <c r="ABC20" s="1184"/>
      <c r="ABD20" s="1184"/>
      <c r="ABE20" s="1184"/>
      <c r="ABF20" s="1184"/>
      <c r="ABG20" s="1184"/>
      <c r="ABH20" s="1184"/>
      <c r="ABI20" s="1184"/>
      <c r="ABJ20" s="1184"/>
      <c r="ABK20" s="1184"/>
      <c r="ABL20" s="1184"/>
      <c r="ABM20" s="1184"/>
      <c r="ABN20" s="1184"/>
      <c r="ABO20" s="1184"/>
      <c r="ABP20" s="1184"/>
      <c r="ABQ20" s="1184"/>
      <c r="ABR20" s="1184"/>
      <c r="ABS20" s="1184"/>
      <c r="ABT20" s="1184"/>
      <c r="ABU20" s="1184"/>
      <c r="ABV20" s="1184"/>
      <c r="ABW20" s="1184"/>
      <c r="ABX20" s="1184"/>
      <c r="ABY20" s="1184"/>
      <c r="ABZ20" s="1184"/>
      <c r="ACA20" s="1184"/>
      <c r="ACB20" s="1184"/>
      <c r="ACC20" s="1184"/>
      <c r="ACD20" s="1184"/>
      <c r="ACE20" s="1184"/>
      <c r="ACF20" s="1184"/>
      <c r="ACG20" s="1184"/>
      <c r="ACH20" s="1184"/>
      <c r="ACI20" s="1184"/>
      <c r="ACJ20" s="1184"/>
      <c r="ACK20" s="1184"/>
      <c r="ACL20" s="1184"/>
      <c r="ACM20" s="1184"/>
      <c r="ACN20" s="1184"/>
      <c r="ACO20" s="1184"/>
      <c r="ACP20" s="1184"/>
      <c r="ACQ20" s="1184"/>
      <c r="ACR20" s="1184"/>
      <c r="ACS20" s="1184"/>
      <c r="ACT20" s="1184"/>
      <c r="ACU20" s="1184"/>
      <c r="ACV20" s="1184"/>
      <c r="ACW20" s="1184"/>
      <c r="ACX20" s="1184"/>
      <c r="ACY20" s="1184"/>
      <c r="ACZ20" s="1184"/>
      <c r="ADA20" s="1184"/>
      <c r="ADB20" s="1184"/>
      <c r="ADC20" s="1184"/>
      <c r="ADD20" s="1184"/>
      <c r="ADE20" s="1184"/>
      <c r="ADF20" s="1184"/>
      <c r="ADG20" s="1184"/>
      <c r="ADH20" s="1184"/>
      <c r="ADI20" s="1184"/>
      <c r="ADJ20" s="1184"/>
      <c r="ADK20" s="1184"/>
      <c r="ADL20" s="1184"/>
      <c r="ADM20" s="1184"/>
      <c r="ADN20" s="1184"/>
      <c r="ADO20" s="1184"/>
      <c r="ADP20" s="1184"/>
      <c r="ADQ20" s="1184"/>
      <c r="ADR20" s="1184"/>
      <c r="ADS20" s="1184"/>
      <c r="ADT20" s="1184"/>
      <c r="ADU20" s="1184"/>
      <c r="ADV20" s="1184"/>
      <c r="ADW20" s="1184"/>
      <c r="ADX20" s="1184"/>
      <c r="ADY20" s="1184"/>
      <c r="ADZ20" s="1184"/>
      <c r="AEA20" s="1184"/>
      <c r="AEB20" s="1184"/>
      <c r="AEC20" s="1184"/>
      <c r="AED20" s="1184"/>
      <c r="AEE20" s="1184"/>
      <c r="AEF20" s="1184"/>
      <c r="AEG20" s="1184"/>
      <c r="AEH20" s="1184"/>
      <c r="AEI20" s="1184"/>
      <c r="AEJ20" s="1184"/>
      <c r="AEK20" s="1184"/>
      <c r="AEL20" s="1184"/>
      <c r="AEM20" s="1184"/>
      <c r="AEN20" s="1184"/>
      <c r="AEO20" s="1184"/>
      <c r="AEP20" s="1184"/>
      <c r="AEQ20" s="1184"/>
      <c r="AER20" s="1184"/>
      <c r="AES20" s="1184"/>
      <c r="AET20" s="1184"/>
      <c r="AEU20" s="1184"/>
      <c r="AEV20" s="1184"/>
      <c r="AEW20" s="1184"/>
      <c r="AEX20" s="1184"/>
      <c r="AEY20" s="1184"/>
      <c r="AEZ20" s="1184"/>
      <c r="AFA20" s="1184"/>
      <c r="AFB20" s="1184"/>
      <c r="AFC20" s="1184"/>
      <c r="AFD20" s="1184"/>
      <c r="AFE20" s="1184"/>
      <c r="AFF20" s="1184"/>
      <c r="AFG20" s="1184"/>
      <c r="AFH20" s="1184"/>
      <c r="AFI20" s="1184"/>
      <c r="AFJ20" s="1184"/>
      <c r="AFK20" s="1184"/>
      <c r="AFL20" s="1184"/>
      <c r="AFM20" s="1184"/>
      <c r="AFN20" s="1184"/>
      <c r="AFO20" s="1184"/>
      <c r="AFP20" s="1184"/>
      <c r="AFQ20" s="1184"/>
      <c r="AFR20" s="1184"/>
      <c r="AFS20" s="1184"/>
      <c r="AFT20" s="1184"/>
      <c r="AFU20" s="1184"/>
      <c r="AFV20" s="1184"/>
      <c r="AFW20" s="1184"/>
      <c r="AFX20" s="1184"/>
      <c r="AFY20" s="1184"/>
      <c r="AFZ20" s="1184"/>
      <c r="AGA20" s="1184"/>
      <c r="AGB20" s="1184"/>
      <c r="AGC20" s="1184"/>
      <c r="AGD20" s="1184"/>
      <c r="AGE20" s="1184"/>
      <c r="AGF20" s="1184"/>
      <c r="AGG20" s="1184"/>
      <c r="AGH20" s="1184"/>
      <c r="AGI20" s="1184"/>
      <c r="AGJ20" s="1184"/>
      <c r="AGK20" s="1184"/>
      <c r="AGL20" s="1184"/>
      <c r="AGM20" s="1184"/>
      <c r="AGN20" s="1184"/>
      <c r="AGO20" s="1184"/>
      <c r="AGP20" s="1184"/>
      <c r="AGQ20" s="1184"/>
      <c r="AGR20" s="1184"/>
      <c r="AGS20" s="1184"/>
      <c r="AGT20" s="1184"/>
      <c r="AGU20" s="1184"/>
      <c r="AGV20" s="1184"/>
      <c r="AGW20" s="1184"/>
      <c r="AGX20" s="1184"/>
      <c r="AGY20" s="1184"/>
      <c r="AGZ20" s="1184"/>
      <c r="AHA20" s="1184"/>
      <c r="AHB20" s="1184"/>
      <c r="AHC20" s="1184"/>
      <c r="AHD20" s="1184"/>
      <c r="AHE20" s="1184"/>
      <c r="AHF20" s="1184"/>
      <c r="AHG20" s="1184"/>
      <c r="AHH20" s="1184"/>
      <c r="AHI20" s="1184"/>
      <c r="AHJ20" s="1184"/>
      <c r="AHK20" s="1184"/>
      <c r="AHL20" s="1184"/>
      <c r="AHM20" s="1184"/>
      <c r="AHN20" s="1184"/>
      <c r="AHO20" s="1184"/>
      <c r="AHP20" s="1184"/>
      <c r="AHQ20" s="1184"/>
      <c r="AHR20" s="1184"/>
      <c r="AHS20" s="1184"/>
      <c r="AHT20" s="1184"/>
      <c r="AHU20" s="1184"/>
      <c r="AHV20" s="1184"/>
      <c r="AHW20" s="1184"/>
      <c r="AHX20" s="1184"/>
      <c r="AHY20" s="1184"/>
      <c r="AHZ20" s="1184"/>
      <c r="AIA20" s="1184"/>
      <c r="AIB20" s="1184"/>
      <c r="AIC20" s="1184"/>
      <c r="AID20" s="1184"/>
      <c r="AIE20" s="1184"/>
      <c r="AIF20" s="1184"/>
      <c r="AIG20" s="1184"/>
      <c r="AIH20" s="1184"/>
      <c r="AII20" s="1184"/>
      <c r="AIJ20" s="1184"/>
      <c r="AIK20" s="1184"/>
      <c r="AIL20" s="1184"/>
      <c r="AIM20" s="1184"/>
      <c r="AIN20" s="1184"/>
      <c r="AIO20" s="1184"/>
      <c r="AIP20" s="1184"/>
      <c r="AIQ20" s="1184"/>
      <c r="AIR20" s="1184"/>
      <c r="AIS20" s="1184"/>
      <c r="AIT20" s="1184"/>
      <c r="AIU20" s="1184"/>
      <c r="AIV20" s="1184"/>
      <c r="AIW20" s="1184"/>
      <c r="AIX20" s="1184"/>
      <c r="AIY20" s="1184"/>
      <c r="AIZ20" s="1184"/>
      <c r="AJA20" s="1184"/>
      <c r="AJB20" s="1184"/>
      <c r="AJC20" s="1184"/>
      <c r="AJD20" s="1184"/>
      <c r="AJE20" s="1184"/>
      <c r="AJF20" s="1184"/>
      <c r="AJG20" s="1184"/>
      <c r="AJH20" s="1184"/>
      <c r="AJI20" s="1184"/>
      <c r="AJJ20" s="1184"/>
      <c r="AJK20" s="1184"/>
      <c r="AJL20" s="1184"/>
      <c r="AJM20" s="1184"/>
      <c r="AJN20" s="1184"/>
      <c r="AJO20" s="1184"/>
      <c r="AJP20" s="1184"/>
      <c r="AJQ20" s="1184"/>
      <c r="AJR20" s="1184"/>
      <c r="AJS20" s="1184"/>
      <c r="AJT20" s="1184"/>
      <c r="AJU20" s="1184"/>
      <c r="AJV20" s="1184"/>
      <c r="AJW20" s="1184"/>
      <c r="AJX20" s="1184"/>
      <c r="AJY20" s="1184"/>
      <c r="AJZ20" s="1184"/>
      <c r="AKA20" s="1184"/>
      <c r="AKB20" s="1184"/>
      <c r="AKC20" s="1184"/>
      <c r="AKD20" s="1184"/>
      <c r="AKE20" s="1184"/>
      <c r="AKF20" s="1184"/>
      <c r="AKG20" s="1184"/>
      <c r="AKH20" s="1184"/>
      <c r="AKI20" s="1184"/>
      <c r="AKJ20" s="1184"/>
      <c r="AKK20" s="1184"/>
      <c r="AKL20" s="1184"/>
      <c r="AKM20" s="1184"/>
      <c r="AKN20" s="1184"/>
      <c r="AKO20" s="1184"/>
      <c r="AKP20" s="1184"/>
      <c r="AKQ20" s="1184"/>
      <c r="AKR20" s="1184"/>
      <c r="AKS20" s="1184"/>
      <c r="AKT20" s="1184"/>
      <c r="AKU20" s="1184"/>
      <c r="AKV20" s="1184"/>
      <c r="AKW20" s="1184"/>
      <c r="AKX20" s="1184"/>
      <c r="AKY20" s="1184"/>
      <c r="AKZ20" s="1184"/>
      <c r="ALA20" s="1184"/>
      <c r="ALB20" s="1184"/>
      <c r="ALC20" s="1184"/>
      <c r="ALD20" s="1184"/>
      <c r="ALE20" s="1184"/>
      <c r="ALF20" s="1184"/>
      <c r="ALG20" s="1184"/>
      <c r="ALH20" s="1184"/>
      <c r="ALI20" s="1184"/>
      <c r="ALJ20" s="1184"/>
      <c r="ALK20" s="1184"/>
      <c r="ALL20" s="1184"/>
      <c r="ALM20" s="1184"/>
      <c r="ALN20" s="1184"/>
      <c r="ALO20" s="1184"/>
      <c r="ALP20" s="1184"/>
      <c r="ALQ20" s="1184"/>
      <c r="ALR20" s="1184"/>
      <c r="ALS20" s="1184"/>
      <c r="ALT20" s="1184"/>
      <c r="ALU20" s="1184"/>
      <c r="ALV20" s="1184"/>
      <c r="ALW20" s="1184"/>
      <c r="ALX20" s="1184"/>
      <c r="ALY20" s="1184"/>
      <c r="ALZ20" s="1184"/>
      <c r="AMA20" s="1184"/>
      <c r="AMB20" s="1184"/>
      <c r="AMC20" s="1184"/>
      <c r="AMD20" s="1184"/>
      <c r="AME20" s="1184"/>
      <c r="AMF20" s="1184"/>
      <c r="AMG20" s="1184"/>
      <c r="AMH20" s="1184"/>
      <c r="AMI20" s="1184"/>
      <c r="AMJ20" s="1184"/>
      <c r="AMK20" s="1184"/>
      <c r="AML20" s="1184"/>
      <c r="AMM20" s="1184"/>
      <c r="AMN20" s="1184"/>
      <c r="AMO20" s="1184"/>
      <c r="AMP20" s="1184"/>
      <c r="AMQ20" s="1184"/>
      <c r="AMR20" s="1184"/>
      <c r="AMS20" s="1184"/>
      <c r="AMT20" s="1184"/>
      <c r="AMU20" s="1184"/>
      <c r="AMV20" s="1184"/>
      <c r="AMW20" s="1184"/>
      <c r="AMX20" s="1184"/>
      <c r="AMY20" s="1184"/>
      <c r="AMZ20" s="1184"/>
      <c r="ANA20" s="1184"/>
      <c r="ANB20" s="1184"/>
      <c r="ANC20" s="1184"/>
      <c r="AND20" s="1184"/>
      <c r="ANE20" s="1184"/>
      <c r="ANF20" s="1184"/>
      <c r="ANG20" s="1184"/>
      <c r="ANH20" s="1184"/>
      <c r="ANI20" s="1184"/>
      <c r="ANJ20" s="1184"/>
      <c r="ANK20" s="1184"/>
      <c r="ANL20" s="1184"/>
      <c r="ANM20" s="1184"/>
      <c r="ANN20" s="1184"/>
      <c r="ANO20" s="1184"/>
      <c r="ANP20" s="1184"/>
      <c r="ANQ20" s="1184"/>
      <c r="ANR20" s="1184"/>
      <c r="ANS20" s="1184"/>
      <c r="ANT20" s="1184"/>
      <c r="ANU20" s="1184"/>
      <c r="ANV20" s="1184"/>
      <c r="ANW20" s="1184"/>
      <c r="ANX20" s="1184"/>
      <c r="ANY20" s="1184"/>
      <c r="ANZ20" s="1184"/>
      <c r="AOA20" s="1184"/>
      <c r="AOB20" s="1184"/>
      <c r="AOC20" s="1184"/>
      <c r="AOD20" s="1184"/>
      <c r="AOE20" s="1184"/>
      <c r="AOF20" s="1184"/>
      <c r="AOG20" s="1184"/>
      <c r="AOH20" s="1184"/>
      <c r="AOI20" s="1184"/>
      <c r="AOJ20" s="1184"/>
      <c r="AOK20" s="1184"/>
      <c r="AOL20" s="1184"/>
      <c r="AOM20" s="1184"/>
      <c r="AON20" s="1184"/>
      <c r="AOO20" s="1184"/>
      <c r="AOP20" s="1184"/>
      <c r="AOQ20" s="1184"/>
      <c r="AOR20" s="1184"/>
      <c r="AOS20" s="1184"/>
      <c r="AOT20" s="1184"/>
      <c r="AOU20" s="1184"/>
      <c r="AOV20" s="1184"/>
      <c r="AOW20" s="1184"/>
      <c r="AOX20" s="1184"/>
      <c r="AOY20" s="1184"/>
      <c r="AOZ20" s="1184"/>
      <c r="APA20" s="1184"/>
      <c r="APB20" s="1184"/>
      <c r="APC20" s="1184"/>
      <c r="APD20" s="1184"/>
      <c r="APE20" s="1184"/>
      <c r="APF20" s="1184"/>
      <c r="APG20" s="1184"/>
      <c r="APH20" s="1184"/>
      <c r="API20" s="1184"/>
      <c r="APJ20" s="1184"/>
      <c r="APK20" s="1184"/>
      <c r="APL20" s="1184"/>
      <c r="APM20" s="1184"/>
      <c r="APN20" s="1184"/>
      <c r="APO20" s="1184"/>
      <c r="APP20" s="1184"/>
      <c r="APQ20" s="1184"/>
      <c r="APR20" s="1184"/>
      <c r="APS20" s="1184"/>
      <c r="APT20" s="1184"/>
      <c r="APU20" s="1184"/>
      <c r="APV20" s="1184"/>
      <c r="APW20" s="1184"/>
      <c r="APX20" s="1184"/>
      <c r="APY20" s="1184"/>
    </row>
    <row r="21" spans="1:1117" s="960" customFormat="1" ht="31">
      <c r="A21" s="1175" t="s">
        <v>2231</v>
      </c>
      <c r="B21" s="1175" t="s">
        <v>2232</v>
      </c>
      <c r="C21" s="1187" t="s">
        <v>2214</v>
      </c>
      <c r="D21" s="1182" t="s">
        <v>2158</v>
      </c>
      <c r="E21" s="1182" t="s">
        <v>2215</v>
      </c>
      <c r="F21" s="1182" t="s">
        <v>2216</v>
      </c>
      <c r="G21" s="1182" t="s">
        <v>2161</v>
      </c>
      <c r="H21" s="1188" t="s">
        <v>2210</v>
      </c>
      <c r="I21" s="1177" t="s">
        <v>579</v>
      </c>
      <c r="J21" s="1179" t="s">
        <v>1944</v>
      </c>
      <c r="K21" s="1189" t="s">
        <v>17</v>
      </c>
      <c r="L21" s="1183"/>
      <c r="M21" s="1184"/>
      <c r="N21" s="1184"/>
      <c r="O21" s="1184"/>
      <c r="P21" s="1184"/>
      <c r="Q21" s="1184"/>
      <c r="R21" s="1184"/>
      <c r="S21" s="1184"/>
      <c r="T21" s="1184"/>
      <c r="U21" s="1184"/>
      <c r="V21" s="1184"/>
      <c r="W21" s="1184"/>
      <c r="X21" s="1184"/>
      <c r="Y21" s="1184"/>
      <c r="Z21" s="1184"/>
      <c r="AA21" s="1184"/>
      <c r="AB21" s="1184"/>
      <c r="AC21" s="1184"/>
      <c r="AD21" s="1184"/>
      <c r="AE21" s="1184"/>
      <c r="AF21" s="1184"/>
      <c r="AG21" s="1184"/>
      <c r="AH21" s="1184"/>
      <c r="AI21" s="1184"/>
      <c r="AJ21" s="1184"/>
      <c r="AK21" s="1184"/>
      <c r="AL21" s="1184"/>
      <c r="AM21" s="1184"/>
      <c r="AN21" s="1184"/>
      <c r="AO21" s="1184"/>
      <c r="AP21" s="1184"/>
      <c r="AQ21" s="1184"/>
      <c r="AR21" s="1184"/>
      <c r="AS21" s="1184"/>
      <c r="AT21" s="1184"/>
      <c r="AU21" s="1184"/>
      <c r="AV21" s="1184"/>
      <c r="AW21" s="1184"/>
      <c r="AX21" s="1184"/>
      <c r="AY21" s="1184"/>
      <c r="AZ21" s="1184"/>
      <c r="BA21" s="1184"/>
      <c r="BB21" s="1184"/>
      <c r="BC21" s="1184"/>
      <c r="BD21" s="1184"/>
      <c r="BE21" s="1184"/>
      <c r="BF21" s="1184"/>
      <c r="BG21" s="1184"/>
      <c r="BH21" s="1184"/>
      <c r="BI21" s="1184"/>
      <c r="BJ21" s="1184"/>
      <c r="BK21" s="1184"/>
      <c r="BL21" s="1184"/>
      <c r="BM21" s="1184"/>
      <c r="BN21" s="1184"/>
      <c r="BO21" s="1184"/>
      <c r="BP21" s="1184"/>
      <c r="BQ21" s="1184"/>
      <c r="BR21" s="1184"/>
      <c r="BS21" s="1184"/>
      <c r="BT21" s="1184"/>
      <c r="BU21" s="1184"/>
      <c r="BV21" s="1184"/>
      <c r="BW21" s="1184"/>
      <c r="BX21" s="1184"/>
      <c r="BY21" s="1184"/>
      <c r="BZ21" s="1184"/>
      <c r="CA21" s="1184"/>
      <c r="CB21" s="1184"/>
      <c r="CC21" s="1184"/>
      <c r="CD21" s="1184"/>
      <c r="CE21" s="1184"/>
      <c r="CF21" s="1184"/>
      <c r="CG21" s="1184"/>
      <c r="CH21" s="1184"/>
      <c r="CI21" s="1184"/>
      <c r="CJ21" s="1184"/>
      <c r="CK21" s="1184"/>
      <c r="CL21" s="1184"/>
      <c r="CM21" s="1184"/>
      <c r="CN21" s="1184"/>
      <c r="CO21" s="1184"/>
      <c r="CP21" s="1184"/>
      <c r="CQ21" s="1184"/>
      <c r="CR21" s="1184"/>
      <c r="CS21" s="1184"/>
      <c r="CT21" s="1184"/>
      <c r="CU21" s="1184"/>
      <c r="CV21" s="1184"/>
      <c r="CW21" s="1184"/>
      <c r="CX21" s="1184"/>
      <c r="CY21" s="1184"/>
      <c r="CZ21" s="1184"/>
      <c r="DA21" s="1184"/>
      <c r="DB21" s="1184"/>
      <c r="DC21" s="1184"/>
      <c r="DD21" s="1184"/>
      <c r="DE21" s="1184"/>
      <c r="DF21" s="1184"/>
      <c r="DG21" s="1184"/>
      <c r="DH21" s="1184"/>
      <c r="DI21" s="1184"/>
      <c r="DJ21" s="1184"/>
      <c r="DK21" s="1184"/>
      <c r="DL21" s="1184"/>
      <c r="DM21" s="1184"/>
      <c r="DN21" s="1184"/>
      <c r="DO21" s="1184"/>
      <c r="DP21" s="1184"/>
      <c r="DQ21" s="1184"/>
      <c r="DR21" s="1184"/>
      <c r="DS21" s="1184"/>
      <c r="DT21" s="1184"/>
      <c r="DU21" s="1184"/>
      <c r="DV21" s="1184"/>
      <c r="DW21" s="1184"/>
      <c r="DX21" s="1184"/>
      <c r="DY21" s="1184"/>
      <c r="DZ21" s="1184"/>
      <c r="EA21" s="1184"/>
      <c r="EB21" s="1184"/>
      <c r="EC21" s="1184"/>
      <c r="ED21" s="1184"/>
      <c r="EE21" s="1184"/>
      <c r="EF21" s="1184"/>
      <c r="EG21" s="1184"/>
      <c r="EH21" s="1184"/>
      <c r="EI21" s="1184"/>
      <c r="EJ21" s="1184"/>
      <c r="EK21" s="1184"/>
      <c r="EL21" s="1184"/>
      <c r="EM21" s="1184"/>
      <c r="EN21" s="1184"/>
      <c r="EO21" s="1184"/>
      <c r="EP21" s="1184"/>
      <c r="EQ21" s="1184"/>
      <c r="ER21" s="1184"/>
      <c r="ES21" s="1184"/>
      <c r="ET21" s="1184"/>
      <c r="EU21" s="1184"/>
      <c r="EV21" s="1184"/>
      <c r="EW21" s="1184"/>
      <c r="EX21" s="1184"/>
      <c r="EY21" s="1184"/>
      <c r="EZ21" s="1184"/>
      <c r="FA21" s="1184"/>
      <c r="FB21" s="1184"/>
      <c r="FC21" s="1184"/>
      <c r="FD21" s="1184"/>
      <c r="FE21" s="1184"/>
      <c r="FF21" s="1184"/>
      <c r="FG21" s="1184"/>
      <c r="FH21" s="1184"/>
      <c r="FI21" s="1184"/>
      <c r="FJ21" s="1184"/>
      <c r="FK21" s="1184"/>
      <c r="FL21" s="1184"/>
      <c r="FM21" s="1184"/>
      <c r="FN21" s="1184"/>
      <c r="FO21" s="1184"/>
      <c r="FP21" s="1184"/>
      <c r="FQ21" s="1184"/>
      <c r="FR21" s="1184"/>
      <c r="FS21" s="1184"/>
      <c r="FT21" s="1184"/>
      <c r="FU21" s="1184"/>
      <c r="FV21" s="1184"/>
      <c r="FW21" s="1184"/>
      <c r="FX21" s="1184"/>
      <c r="FY21" s="1184"/>
      <c r="FZ21" s="1184"/>
      <c r="GA21" s="1184"/>
      <c r="GB21" s="1184"/>
      <c r="GC21" s="1184"/>
      <c r="GD21" s="1184"/>
      <c r="GE21" s="1184"/>
      <c r="GF21" s="1184"/>
      <c r="GG21" s="1184"/>
      <c r="GH21" s="1184"/>
      <c r="GI21" s="1184"/>
      <c r="GJ21" s="1184"/>
      <c r="GK21" s="1184"/>
      <c r="GL21" s="1184"/>
      <c r="GM21" s="1184"/>
      <c r="GN21" s="1184"/>
      <c r="GO21" s="1184"/>
      <c r="GP21" s="1184"/>
      <c r="GQ21" s="1184"/>
      <c r="GR21" s="1184"/>
      <c r="GS21" s="1184"/>
      <c r="GT21" s="1184"/>
      <c r="GU21" s="1184"/>
      <c r="GV21" s="1184"/>
      <c r="GW21" s="1184"/>
      <c r="GX21" s="1184"/>
      <c r="GY21" s="1184"/>
      <c r="GZ21" s="1184"/>
      <c r="HA21" s="1184"/>
      <c r="HB21" s="1184"/>
      <c r="HC21" s="1184"/>
      <c r="HD21" s="1184"/>
      <c r="HE21" s="1184"/>
      <c r="HF21" s="1184"/>
      <c r="HG21" s="1184"/>
      <c r="HH21" s="1184"/>
      <c r="HI21" s="1184"/>
      <c r="HJ21" s="1184"/>
      <c r="HK21" s="1184"/>
      <c r="HL21" s="1184"/>
      <c r="HM21" s="1184"/>
      <c r="HN21" s="1184"/>
      <c r="HO21" s="1184"/>
      <c r="HP21" s="1184"/>
      <c r="HQ21" s="1184"/>
      <c r="HR21" s="1184"/>
      <c r="HS21" s="1184"/>
      <c r="HT21" s="1184"/>
      <c r="HU21" s="1184"/>
      <c r="HV21" s="1184"/>
      <c r="HW21" s="1184"/>
      <c r="HX21" s="1184"/>
      <c r="HY21" s="1184"/>
      <c r="HZ21" s="1184"/>
      <c r="IA21" s="1184"/>
      <c r="IB21" s="1184"/>
      <c r="IC21" s="1184"/>
      <c r="ID21" s="1184"/>
      <c r="IE21" s="1184"/>
      <c r="IF21" s="1184"/>
      <c r="IG21" s="1184"/>
      <c r="IH21" s="1184"/>
      <c r="II21" s="1184"/>
      <c r="IJ21" s="1184"/>
      <c r="IK21" s="1184"/>
      <c r="IL21" s="1184"/>
      <c r="IM21" s="1184"/>
      <c r="IN21" s="1184"/>
      <c r="IO21" s="1184"/>
      <c r="IP21" s="1184"/>
      <c r="IQ21" s="1184"/>
      <c r="IR21" s="1184"/>
      <c r="IS21" s="1184"/>
      <c r="IT21" s="1184"/>
      <c r="IU21" s="1184"/>
      <c r="IV21" s="1184"/>
      <c r="IW21" s="1184"/>
      <c r="IX21" s="1184"/>
      <c r="IY21" s="1184"/>
      <c r="IZ21" s="1184"/>
      <c r="JA21" s="1184"/>
      <c r="JB21" s="1184"/>
      <c r="JC21" s="1184"/>
      <c r="JD21" s="1184"/>
      <c r="JE21" s="1184"/>
      <c r="JF21" s="1184"/>
      <c r="JG21" s="1184"/>
      <c r="JH21" s="1184"/>
      <c r="JI21" s="1184"/>
      <c r="JJ21" s="1184"/>
      <c r="JK21" s="1184"/>
      <c r="JL21" s="1184"/>
      <c r="JM21" s="1184"/>
      <c r="JN21" s="1184"/>
      <c r="JO21" s="1184"/>
      <c r="JP21" s="1184"/>
      <c r="JQ21" s="1184"/>
      <c r="JR21" s="1184"/>
      <c r="JS21" s="1184"/>
      <c r="JT21" s="1184"/>
      <c r="JU21" s="1184"/>
      <c r="JV21" s="1184"/>
      <c r="JW21" s="1184"/>
      <c r="JX21" s="1184"/>
      <c r="JY21" s="1184"/>
      <c r="JZ21" s="1184"/>
      <c r="KA21" s="1184"/>
      <c r="KB21" s="1184"/>
      <c r="KC21" s="1184"/>
      <c r="KD21" s="1184"/>
      <c r="KE21" s="1184"/>
      <c r="KF21" s="1184"/>
      <c r="KG21" s="1184"/>
      <c r="KH21" s="1184"/>
      <c r="KI21" s="1184"/>
      <c r="KJ21" s="1184"/>
      <c r="KK21" s="1184"/>
      <c r="KL21" s="1184"/>
      <c r="KM21" s="1184"/>
      <c r="KN21" s="1184"/>
      <c r="KO21" s="1184"/>
      <c r="KP21" s="1184"/>
      <c r="KQ21" s="1184"/>
      <c r="KR21" s="1184"/>
      <c r="KS21" s="1184"/>
      <c r="KT21" s="1184"/>
      <c r="KU21" s="1184"/>
      <c r="KV21" s="1184"/>
      <c r="KW21" s="1184"/>
      <c r="KX21" s="1184"/>
      <c r="KY21" s="1184"/>
      <c r="KZ21" s="1184"/>
      <c r="LA21" s="1184"/>
      <c r="LB21" s="1184"/>
      <c r="LC21" s="1184"/>
      <c r="LD21" s="1184"/>
      <c r="LE21" s="1184"/>
      <c r="LF21" s="1184"/>
      <c r="LG21" s="1184"/>
      <c r="LH21" s="1184"/>
      <c r="LI21" s="1184"/>
      <c r="LJ21" s="1184"/>
      <c r="LK21" s="1184"/>
      <c r="LL21" s="1184"/>
      <c r="LM21" s="1184"/>
      <c r="LN21" s="1184"/>
      <c r="LO21" s="1184"/>
      <c r="LP21" s="1184"/>
      <c r="LQ21" s="1184"/>
      <c r="LR21" s="1184"/>
      <c r="LS21" s="1184"/>
      <c r="LT21" s="1184"/>
      <c r="LU21" s="1184"/>
      <c r="LV21" s="1184"/>
      <c r="LW21" s="1184"/>
      <c r="LX21" s="1184"/>
      <c r="LY21" s="1184"/>
      <c r="LZ21" s="1184"/>
      <c r="MA21" s="1184"/>
      <c r="MB21" s="1184"/>
      <c r="MC21" s="1184"/>
      <c r="MD21" s="1184"/>
      <c r="ME21" s="1184"/>
      <c r="MF21" s="1184"/>
      <c r="MG21" s="1184"/>
      <c r="MH21" s="1184"/>
      <c r="MI21" s="1184"/>
      <c r="MJ21" s="1184"/>
      <c r="MK21" s="1184"/>
      <c r="ML21" s="1184"/>
      <c r="MM21" s="1184"/>
      <c r="MN21" s="1184"/>
      <c r="MO21" s="1184"/>
      <c r="MP21" s="1184"/>
      <c r="MQ21" s="1184"/>
      <c r="MR21" s="1184"/>
      <c r="MS21" s="1184"/>
      <c r="MT21" s="1184"/>
      <c r="MU21" s="1184"/>
      <c r="MV21" s="1184"/>
      <c r="MW21" s="1184"/>
      <c r="MX21" s="1184"/>
      <c r="MY21" s="1184"/>
      <c r="MZ21" s="1184"/>
      <c r="NA21" s="1184"/>
      <c r="NB21" s="1184"/>
      <c r="NC21" s="1184"/>
      <c r="ND21" s="1184"/>
      <c r="NE21" s="1184"/>
      <c r="NF21" s="1184"/>
      <c r="NG21" s="1184"/>
      <c r="NH21" s="1184"/>
      <c r="NI21" s="1184"/>
      <c r="NJ21" s="1184"/>
      <c r="NK21" s="1184"/>
      <c r="NL21" s="1184"/>
      <c r="NM21" s="1184"/>
      <c r="NN21" s="1184"/>
      <c r="NO21" s="1184"/>
      <c r="NP21" s="1184"/>
      <c r="NQ21" s="1184"/>
      <c r="NR21" s="1184"/>
      <c r="NS21" s="1184"/>
      <c r="NT21" s="1184"/>
      <c r="NU21" s="1184"/>
      <c r="NV21" s="1184"/>
      <c r="NW21" s="1184"/>
      <c r="NX21" s="1184"/>
      <c r="NY21" s="1184"/>
      <c r="NZ21" s="1184"/>
      <c r="OA21" s="1184"/>
      <c r="OB21" s="1184"/>
      <c r="OC21" s="1184"/>
      <c r="OD21" s="1184"/>
      <c r="OE21" s="1184"/>
      <c r="OF21" s="1184"/>
      <c r="OG21" s="1184"/>
      <c r="OH21" s="1184"/>
      <c r="OI21" s="1184"/>
      <c r="OJ21" s="1184"/>
      <c r="OK21" s="1184"/>
      <c r="OL21" s="1184"/>
      <c r="OM21" s="1184"/>
      <c r="ON21" s="1184"/>
      <c r="OO21" s="1184"/>
      <c r="OP21" s="1184"/>
      <c r="OQ21" s="1184"/>
      <c r="OR21" s="1184"/>
      <c r="OS21" s="1184"/>
      <c r="OT21" s="1184"/>
      <c r="OU21" s="1184"/>
      <c r="OV21" s="1184"/>
      <c r="OW21" s="1184"/>
      <c r="OX21" s="1184"/>
      <c r="OY21" s="1184"/>
      <c r="OZ21" s="1184"/>
      <c r="PA21" s="1184"/>
      <c r="PB21" s="1184"/>
      <c r="PC21" s="1184"/>
      <c r="PD21" s="1184"/>
      <c r="PE21" s="1184"/>
      <c r="PF21" s="1184"/>
      <c r="PG21" s="1184"/>
      <c r="PH21" s="1184"/>
      <c r="PI21" s="1184"/>
      <c r="PJ21" s="1184"/>
      <c r="PK21" s="1184"/>
      <c r="PL21" s="1184"/>
      <c r="PM21" s="1184"/>
      <c r="PN21" s="1184"/>
      <c r="PO21" s="1184"/>
      <c r="PP21" s="1184"/>
      <c r="PQ21" s="1184"/>
      <c r="PR21" s="1184"/>
      <c r="PS21" s="1184"/>
      <c r="PT21" s="1184"/>
      <c r="PU21" s="1184"/>
      <c r="PV21" s="1184"/>
      <c r="PW21" s="1184"/>
      <c r="PX21" s="1184"/>
      <c r="PY21" s="1184"/>
      <c r="PZ21" s="1184"/>
      <c r="QA21" s="1184"/>
      <c r="QB21" s="1184"/>
      <c r="QC21" s="1184"/>
      <c r="QD21" s="1184"/>
      <c r="QE21" s="1184"/>
      <c r="QF21" s="1184"/>
      <c r="QG21" s="1184"/>
      <c r="QH21" s="1184"/>
      <c r="QI21" s="1184"/>
      <c r="QJ21" s="1184"/>
      <c r="QK21" s="1184"/>
      <c r="QL21" s="1184"/>
      <c r="QM21" s="1184"/>
      <c r="QN21" s="1184"/>
      <c r="QO21" s="1184"/>
      <c r="QP21" s="1184"/>
      <c r="QQ21" s="1184"/>
      <c r="QR21" s="1184"/>
      <c r="QS21" s="1184"/>
      <c r="QT21" s="1184"/>
      <c r="QU21" s="1184"/>
      <c r="QV21" s="1184"/>
      <c r="QW21" s="1184"/>
      <c r="QX21" s="1184"/>
      <c r="QY21" s="1184"/>
      <c r="QZ21" s="1184"/>
      <c r="RA21" s="1184"/>
      <c r="RB21" s="1184"/>
      <c r="RC21" s="1184"/>
      <c r="RD21" s="1184"/>
      <c r="RE21" s="1184"/>
      <c r="RF21" s="1184"/>
      <c r="RG21" s="1184"/>
      <c r="RH21" s="1184"/>
      <c r="RI21" s="1184"/>
      <c r="RJ21" s="1184"/>
      <c r="RK21" s="1184"/>
      <c r="RL21" s="1184"/>
      <c r="RM21" s="1184"/>
      <c r="RN21" s="1184"/>
      <c r="RO21" s="1184"/>
      <c r="RP21" s="1184"/>
      <c r="RQ21" s="1184"/>
      <c r="RR21" s="1184"/>
      <c r="RS21" s="1184"/>
      <c r="RT21" s="1184"/>
      <c r="RU21" s="1184"/>
      <c r="RV21" s="1184"/>
      <c r="RW21" s="1184"/>
      <c r="RX21" s="1184"/>
      <c r="RY21" s="1184"/>
      <c r="RZ21" s="1184"/>
      <c r="SA21" s="1184"/>
      <c r="SB21" s="1184"/>
      <c r="SC21" s="1184"/>
      <c r="SD21" s="1184"/>
      <c r="SE21" s="1184"/>
      <c r="SF21" s="1184"/>
      <c r="SG21" s="1184"/>
      <c r="SH21" s="1184"/>
      <c r="SI21" s="1184"/>
      <c r="SJ21" s="1184"/>
      <c r="SK21" s="1184"/>
      <c r="SL21" s="1184"/>
      <c r="SM21" s="1184"/>
      <c r="SN21" s="1184"/>
      <c r="SO21" s="1184"/>
      <c r="SP21" s="1184"/>
      <c r="SQ21" s="1184"/>
      <c r="SR21" s="1184"/>
      <c r="SS21" s="1184"/>
      <c r="ST21" s="1184"/>
      <c r="SU21" s="1184"/>
      <c r="SV21" s="1184"/>
      <c r="SW21" s="1184"/>
      <c r="SX21" s="1184"/>
      <c r="SY21" s="1184"/>
      <c r="SZ21" s="1184"/>
      <c r="TA21" s="1184"/>
      <c r="TB21" s="1184"/>
      <c r="TC21" s="1184"/>
      <c r="TD21" s="1184"/>
      <c r="TE21" s="1184"/>
      <c r="TF21" s="1184"/>
      <c r="TG21" s="1184"/>
      <c r="TH21" s="1184"/>
      <c r="TI21" s="1184"/>
      <c r="TJ21" s="1184"/>
      <c r="TK21" s="1184"/>
      <c r="TL21" s="1184"/>
      <c r="TM21" s="1184"/>
      <c r="TN21" s="1184"/>
      <c r="TO21" s="1184"/>
      <c r="TP21" s="1184"/>
      <c r="TQ21" s="1184"/>
      <c r="TR21" s="1184"/>
      <c r="TS21" s="1184"/>
      <c r="TT21" s="1184"/>
      <c r="TU21" s="1184"/>
      <c r="TV21" s="1184"/>
      <c r="TW21" s="1184"/>
      <c r="TX21" s="1184"/>
      <c r="TY21" s="1184"/>
      <c r="TZ21" s="1184"/>
      <c r="UA21" s="1184"/>
      <c r="UB21" s="1184"/>
      <c r="UC21" s="1184"/>
      <c r="UD21" s="1184"/>
      <c r="UE21" s="1184"/>
      <c r="UF21" s="1184"/>
      <c r="UG21" s="1184"/>
      <c r="UH21" s="1184"/>
      <c r="UI21" s="1184"/>
      <c r="UJ21" s="1184"/>
      <c r="UK21" s="1184"/>
      <c r="UL21" s="1184"/>
      <c r="UM21" s="1184"/>
      <c r="UN21" s="1184"/>
      <c r="UO21" s="1184"/>
      <c r="UP21" s="1184"/>
      <c r="UQ21" s="1184"/>
      <c r="UR21" s="1184"/>
      <c r="US21" s="1184"/>
      <c r="UT21" s="1184"/>
      <c r="UU21" s="1184"/>
      <c r="UV21" s="1184"/>
      <c r="UW21" s="1184"/>
      <c r="UX21" s="1184"/>
      <c r="UY21" s="1184"/>
      <c r="UZ21" s="1184"/>
      <c r="VA21" s="1184"/>
      <c r="VB21" s="1184"/>
      <c r="VC21" s="1184"/>
      <c r="VD21" s="1184"/>
      <c r="VE21" s="1184"/>
      <c r="VF21" s="1184"/>
      <c r="VG21" s="1184"/>
      <c r="VH21" s="1184"/>
      <c r="VI21" s="1184"/>
      <c r="VJ21" s="1184"/>
      <c r="VK21" s="1184"/>
      <c r="VL21" s="1184"/>
      <c r="VM21" s="1184"/>
      <c r="VN21" s="1184"/>
      <c r="VO21" s="1184"/>
      <c r="VP21" s="1184"/>
      <c r="VQ21" s="1184"/>
      <c r="VR21" s="1184"/>
      <c r="VS21" s="1184"/>
      <c r="VT21" s="1184"/>
      <c r="VU21" s="1184"/>
      <c r="VV21" s="1184"/>
      <c r="VW21" s="1184"/>
      <c r="VX21" s="1184"/>
      <c r="VY21" s="1184"/>
      <c r="VZ21" s="1184"/>
      <c r="WA21" s="1184"/>
      <c r="WB21" s="1184"/>
      <c r="WC21" s="1184"/>
      <c r="WD21" s="1184"/>
      <c r="WE21" s="1184"/>
      <c r="WF21" s="1184"/>
      <c r="WG21" s="1184"/>
      <c r="WH21" s="1184"/>
      <c r="WI21" s="1184"/>
      <c r="WJ21" s="1184"/>
      <c r="WK21" s="1184"/>
      <c r="WL21" s="1184"/>
      <c r="WM21" s="1184"/>
      <c r="WN21" s="1184"/>
      <c r="WO21" s="1184"/>
      <c r="WP21" s="1184"/>
      <c r="WQ21" s="1184"/>
      <c r="WR21" s="1184"/>
      <c r="WS21" s="1184"/>
      <c r="WT21" s="1184"/>
      <c r="WU21" s="1184"/>
      <c r="WV21" s="1184"/>
      <c r="WW21" s="1184"/>
      <c r="WX21" s="1184"/>
      <c r="WY21" s="1184"/>
      <c r="WZ21" s="1184"/>
      <c r="XA21" s="1184"/>
      <c r="XB21" s="1184"/>
      <c r="XC21" s="1184"/>
      <c r="XD21" s="1184"/>
      <c r="XE21" s="1184"/>
      <c r="XF21" s="1184"/>
      <c r="XG21" s="1184"/>
      <c r="XH21" s="1184"/>
      <c r="XI21" s="1184"/>
      <c r="XJ21" s="1184"/>
      <c r="XK21" s="1184"/>
      <c r="XL21" s="1184"/>
      <c r="XM21" s="1184"/>
      <c r="XN21" s="1184"/>
      <c r="XO21" s="1184"/>
      <c r="XP21" s="1184"/>
      <c r="XQ21" s="1184"/>
      <c r="XR21" s="1184"/>
      <c r="XS21" s="1184"/>
      <c r="XT21" s="1184"/>
      <c r="XU21" s="1184"/>
      <c r="XV21" s="1184"/>
      <c r="XW21" s="1184"/>
      <c r="XX21" s="1184"/>
      <c r="XY21" s="1184"/>
      <c r="XZ21" s="1184"/>
      <c r="YA21" s="1184"/>
      <c r="YB21" s="1184"/>
      <c r="YC21" s="1184"/>
      <c r="YD21" s="1184"/>
      <c r="YE21" s="1184"/>
      <c r="YF21" s="1184"/>
      <c r="YG21" s="1184"/>
      <c r="YH21" s="1184"/>
      <c r="YI21" s="1184"/>
      <c r="YJ21" s="1184"/>
      <c r="YK21" s="1184"/>
      <c r="YL21" s="1184"/>
      <c r="YM21" s="1184"/>
      <c r="YN21" s="1184"/>
      <c r="YO21" s="1184"/>
      <c r="YP21" s="1184"/>
      <c r="YQ21" s="1184"/>
      <c r="YR21" s="1184"/>
      <c r="YS21" s="1184"/>
      <c r="YT21" s="1184"/>
      <c r="YU21" s="1184"/>
      <c r="YV21" s="1184"/>
      <c r="YW21" s="1184"/>
      <c r="YX21" s="1184"/>
      <c r="YY21" s="1184"/>
      <c r="YZ21" s="1184"/>
      <c r="ZA21" s="1184"/>
      <c r="ZB21" s="1184"/>
      <c r="ZC21" s="1184"/>
      <c r="ZD21" s="1184"/>
      <c r="ZE21" s="1184"/>
      <c r="ZF21" s="1184"/>
      <c r="ZG21" s="1184"/>
      <c r="ZH21" s="1184"/>
      <c r="ZI21" s="1184"/>
      <c r="ZJ21" s="1184"/>
      <c r="ZK21" s="1184"/>
      <c r="ZL21" s="1184"/>
      <c r="ZM21" s="1184"/>
      <c r="ZN21" s="1184"/>
      <c r="ZO21" s="1184"/>
      <c r="ZP21" s="1184"/>
      <c r="ZQ21" s="1184"/>
      <c r="ZR21" s="1184"/>
      <c r="ZS21" s="1184"/>
      <c r="ZT21" s="1184"/>
      <c r="ZU21" s="1184"/>
      <c r="ZV21" s="1184"/>
      <c r="ZW21" s="1184"/>
      <c r="ZX21" s="1184"/>
      <c r="ZY21" s="1184"/>
      <c r="ZZ21" s="1184"/>
      <c r="AAA21" s="1184"/>
      <c r="AAB21" s="1184"/>
      <c r="AAC21" s="1184"/>
      <c r="AAD21" s="1184"/>
      <c r="AAE21" s="1184"/>
      <c r="AAF21" s="1184"/>
      <c r="AAG21" s="1184"/>
      <c r="AAH21" s="1184"/>
      <c r="AAI21" s="1184"/>
      <c r="AAJ21" s="1184"/>
      <c r="AAK21" s="1184"/>
      <c r="AAL21" s="1184"/>
      <c r="AAM21" s="1184"/>
      <c r="AAN21" s="1184"/>
      <c r="AAO21" s="1184"/>
      <c r="AAP21" s="1184"/>
      <c r="AAQ21" s="1184"/>
      <c r="AAR21" s="1184"/>
      <c r="AAS21" s="1184"/>
      <c r="AAT21" s="1184"/>
      <c r="AAU21" s="1184"/>
      <c r="AAV21" s="1184"/>
      <c r="AAW21" s="1184"/>
      <c r="AAX21" s="1184"/>
      <c r="AAY21" s="1184"/>
      <c r="AAZ21" s="1184"/>
      <c r="ABA21" s="1184"/>
      <c r="ABB21" s="1184"/>
      <c r="ABC21" s="1184"/>
      <c r="ABD21" s="1184"/>
      <c r="ABE21" s="1184"/>
      <c r="ABF21" s="1184"/>
      <c r="ABG21" s="1184"/>
      <c r="ABH21" s="1184"/>
      <c r="ABI21" s="1184"/>
      <c r="ABJ21" s="1184"/>
      <c r="ABK21" s="1184"/>
      <c r="ABL21" s="1184"/>
      <c r="ABM21" s="1184"/>
      <c r="ABN21" s="1184"/>
      <c r="ABO21" s="1184"/>
      <c r="ABP21" s="1184"/>
      <c r="ABQ21" s="1184"/>
      <c r="ABR21" s="1184"/>
      <c r="ABS21" s="1184"/>
      <c r="ABT21" s="1184"/>
      <c r="ABU21" s="1184"/>
      <c r="ABV21" s="1184"/>
      <c r="ABW21" s="1184"/>
      <c r="ABX21" s="1184"/>
      <c r="ABY21" s="1184"/>
      <c r="ABZ21" s="1184"/>
      <c r="ACA21" s="1184"/>
      <c r="ACB21" s="1184"/>
      <c r="ACC21" s="1184"/>
      <c r="ACD21" s="1184"/>
      <c r="ACE21" s="1184"/>
      <c r="ACF21" s="1184"/>
      <c r="ACG21" s="1184"/>
      <c r="ACH21" s="1184"/>
      <c r="ACI21" s="1184"/>
      <c r="ACJ21" s="1184"/>
      <c r="ACK21" s="1184"/>
      <c r="ACL21" s="1184"/>
      <c r="ACM21" s="1184"/>
      <c r="ACN21" s="1184"/>
      <c r="ACO21" s="1184"/>
      <c r="ACP21" s="1184"/>
      <c r="ACQ21" s="1184"/>
      <c r="ACR21" s="1184"/>
      <c r="ACS21" s="1184"/>
      <c r="ACT21" s="1184"/>
      <c r="ACU21" s="1184"/>
      <c r="ACV21" s="1184"/>
      <c r="ACW21" s="1184"/>
      <c r="ACX21" s="1184"/>
      <c r="ACY21" s="1184"/>
      <c r="ACZ21" s="1184"/>
      <c r="ADA21" s="1184"/>
      <c r="ADB21" s="1184"/>
      <c r="ADC21" s="1184"/>
      <c r="ADD21" s="1184"/>
      <c r="ADE21" s="1184"/>
      <c r="ADF21" s="1184"/>
      <c r="ADG21" s="1184"/>
      <c r="ADH21" s="1184"/>
      <c r="ADI21" s="1184"/>
      <c r="ADJ21" s="1184"/>
      <c r="ADK21" s="1184"/>
      <c r="ADL21" s="1184"/>
      <c r="ADM21" s="1184"/>
      <c r="ADN21" s="1184"/>
      <c r="ADO21" s="1184"/>
      <c r="ADP21" s="1184"/>
      <c r="ADQ21" s="1184"/>
      <c r="ADR21" s="1184"/>
      <c r="ADS21" s="1184"/>
      <c r="ADT21" s="1184"/>
      <c r="ADU21" s="1184"/>
      <c r="ADV21" s="1184"/>
      <c r="ADW21" s="1184"/>
      <c r="ADX21" s="1184"/>
      <c r="ADY21" s="1184"/>
      <c r="ADZ21" s="1184"/>
      <c r="AEA21" s="1184"/>
      <c r="AEB21" s="1184"/>
      <c r="AEC21" s="1184"/>
      <c r="AED21" s="1184"/>
      <c r="AEE21" s="1184"/>
      <c r="AEF21" s="1184"/>
      <c r="AEG21" s="1184"/>
      <c r="AEH21" s="1184"/>
      <c r="AEI21" s="1184"/>
      <c r="AEJ21" s="1184"/>
      <c r="AEK21" s="1184"/>
      <c r="AEL21" s="1184"/>
      <c r="AEM21" s="1184"/>
      <c r="AEN21" s="1184"/>
      <c r="AEO21" s="1184"/>
      <c r="AEP21" s="1184"/>
      <c r="AEQ21" s="1184"/>
      <c r="AER21" s="1184"/>
      <c r="AES21" s="1184"/>
      <c r="AET21" s="1184"/>
      <c r="AEU21" s="1184"/>
      <c r="AEV21" s="1184"/>
      <c r="AEW21" s="1184"/>
      <c r="AEX21" s="1184"/>
      <c r="AEY21" s="1184"/>
      <c r="AEZ21" s="1184"/>
      <c r="AFA21" s="1184"/>
      <c r="AFB21" s="1184"/>
      <c r="AFC21" s="1184"/>
      <c r="AFD21" s="1184"/>
      <c r="AFE21" s="1184"/>
      <c r="AFF21" s="1184"/>
      <c r="AFG21" s="1184"/>
      <c r="AFH21" s="1184"/>
      <c r="AFI21" s="1184"/>
      <c r="AFJ21" s="1184"/>
      <c r="AFK21" s="1184"/>
      <c r="AFL21" s="1184"/>
      <c r="AFM21" s="1184"/>
      <c r="AFN21" s="1184"/>
      <c r="AFO21" s="1184"/>
      <c r="AFP21" s="1184"/>
      <c r="AFQ21" s="1184"/>
      <c r="AFR21" s="1184"/>
      <c r="AFS21" s="1184"/>
      <c r="AFT21" s="1184"/>
      <c r="AFU21" s="1184"/>
      <c r="AFV21" s="1184"/>
      <c r="AFW21" s="1184"/>
      <c r="AFX21" s="1184"/>
      <c r="AFY21" s="1184"/>
      <c r="AFZ21" s="1184"/>
      <c r="AGA21" s="1184"/>
      <c r="AGB21" s="1184"/>
      <c r="AGC21" s="1184"/>
      <c r="AGD21" s="1184"/>
      <c r="AGE21" s="1184"/>
      <c r="AGF21" s="1184"/>
      <c r="AGG21" s="1184"/>
      <c r="AGH21" s="1184"/>
      <c r="AGI21" s="1184"/>
      <c r="AGJ21" s="1184"/>
      <c r="AGK21" s="1184"/>
      <c r="AGL21" s="1184"/>
      <c r="AGM21" s="1184"/>
      <c r="AGN21" s="1184"/>
      <c r="AGO21" s="1184"/>
      <c r="AGP21" s="1184"/>
      <c r="AGQ21" s="1184"/>
      <c r="AGR21" s="1184"/>
      <c r="AGS21" s="1184"/>
      <c r="AGT21" s="1184"/>
      <c r="AGU21" s="1184"/>
      <c r="AGV21" s="1184"/>
      <c r="AGW21" s="1184"/>
      <c r="AGX21" s="1184"/>
      <c r="AGY21" s="1184"/>
      <c r="AGZ21" s="1184"/>
      <c r="AHA21" s="1184"/>
      <c r="AHB21" s="1184"/>
      <c r="AHC21" s="1184"/>
      <c r="AHD21" s="1184"/>
      <c r="AHE21" s="1184"/>
      <c r="AHF21" s="1184"/>
      <c r="AHG21" s="1184"/>
      <c r="AHH21" s="1184"/>
      <c r="AHI21" s="1184"/>
      <c r="AHJ21" s="1184"/>
      <c r="AHK21" s="1184"/>
      <c r="AHL21" s="1184"/>
      <c r="AHM21" s="1184"/>
      <c r="AHN21" s="1184"/>
      <c r="AHO21" s="1184"/>
      <c r="AHP21" s="1184"/>
      <c r="AHQ21" s="1184"/>
      <c r="AHR21" s="1184"/>
      <c r="AHS21" s="1184"/>
      <c r="AHT21" s="1184"/>
      <c r="AHU21" s="1184"/>
      <c r="AHV21" s="1184"/>
      <c r="AHW21" s="1184"/>
      <c r="AHX21" s="1184"/>
      <c r="AHY21" s="1184"/>
      <c r="AHZ21" s="1184"/>
      <c r="AIA21" s="1184"/>
      <c r="AIB21" s="1184"/>
      <c r="AIC21" s="1184"/>
      <c r="AID21" s="1184"/>
      <c r="AIE21" s="1184"/>
      <c r="AIF21" s="1184"/>
      <c r="AIG21" s="1184"/>
      <c r="AIH21" s="1184"/>
      <c r="AII21" s="1184"/>
      <c r="AIJ21" s="1184"/>
      <c r="AIK21" s="1184"/>
      <c r="AIL21" s="1184"/>
      <c r="AIM21" s="1184"/>
      <c r="AIN21" s="1184"/>
      <c r="AIO21" s="1184"/>
      <c r="AIP21" s="1184"/>
      <c r="AIQ21" s="1184"/>
      <c r="AIR21" s="1184"/>
      <c r="AIS21" s="1184"/>
      <c r="AIT21" s="1184"/>
      <c r="AIU21" s="1184"/>
      <c r="AIV21" s="1184"/>
      <c r="AIW21" s="1184"/>
      <c r="AIX21" s="1184"/>
      <c r="AIY21" s="1184"/>
      <c r="AIZ21" s="1184"/>
      <c r="AJA21" s="1184"/>
      <c r="AJB21" s="1184"/>
      <c r="AJC21" s="1184"/>
      <c r="AJD21" s="1184"/>
      <c r="AJE21" s="1184"/>
      <c r="AJF21" s="1184"/>
      <c r="AJG21" s="1184"/>
      <c r="AJH21" s="1184"/>
      <c r="AJI21" s="1184"/>
      <c r="AJJ21" s="1184"/>
      <c r="AJK21" s="1184"/>
      <c r="AJL21" s="1184"/>
      <c r="AJM21" s="1184"/>
      <c r="AJN21" s="1184"/>
      <c r="AJO21" s="1184"/>
      <c r="AJP21" s="1184"/>
      <c r="AJQ21" s="1184"/>
      <c r="AJR21" s="1184"/>
      <c r="AJS21" s="1184"/>
      <c r="AJT21" s="1184"/>
      <c r="AJU21" s="1184"/>
      <c r="AJV21" s="1184"/>
      <c r="AJW21" s="1184"/>
      <c r="AJX21" s="1184"/>
      <c r="AJY21" s="1184"/>
      <c r="AJZ21" s="1184"/>
      <c r="AKA21" s="1184"/>
      <c r="AKB21" s="1184"/>
      <c r="AKC21" s="1184"/>
      <c r="AKD21" s="1184"/>
      <c r="AKE21" s="1184"/>
      <c r="AKF21" s="1184"/>
      <c r="AKG21" s="1184"/>
      <c r="AKH21" s="1184"/>
      <c r="AKI21" s="1184"/>
      <c r="AKJ21" s="1184"/>
      <c r="AKK21" s="1184"/>
      <c r="AKL21" s="1184"/>
      <c r="AKM21" s="1184"/>
      <c r="AKN21" s="1184"/>
      <c r="AKO21" s="1184"/>
      <c r="AKP21" s="1184"/>
      <c r="AKQ21" s="1184"/>
      <c r="AKR21" s="1184"/>
      <c r="AKS21" s="1184"/>
      <c r="AKT21" s="1184"/>
      <c r="AKU21" s="1184"/>
      <c r="AKV21" s="1184"/>
      <c r="AKW21" s="1184"/>
      <c r="AKX21" s="1184"/>
      <c r="AKY21" s="1184"/>
      <c r="AKZ21" s="1184"/>
      <c r="ALA21" s="1184"/>
      <c r="ALB21" s="1184"/>
      <c r="ALC21" s="1184"/>
      <c r="ALD21" s="1184"/>
      <c r="ALE21" s="1184"/>
      <c r="ALF21" s="1184"/>
      <c r="ALG21" s="1184"/>
      <c r="ALH21" s="1184"/>
      <c r="ALI21" s="1184"/>
      <c r="ALJ21" s="1184"/>
      <c r="ALK21" s="1184"/>
      <c r="ALL21" s="1184"/>
      <c r="ALM21" s="1184"/>
      <c r="ALN21" s="1184"/>
      <c r="ALO21" s="1184"/>
      <c r="ALP21" s="1184"/>
      <c r="ALQ21" s="1184"/>
      <c r="ALR21" s="1184"/>
      <c r="ALS21" s="1184"/>
      <c r="ALT21" s="1184"/>
      <c r="ALU21" s="1184"/>
      <c r="ALV21" s="1184"/>
      <c r="ALW21" s="1184"/>
      <c r="ALX21" s="1184"/>
      <c r="ALY21" s="1184"/>
      <c r="ALZ21" s="1184"/>
      <c r="AMA21" s="1184"/>
      <c r="AMB21" s="1184"/>
      <c r="AMC21" s="1184"/>
      <c r="AMD21" s="1184"/>
      <c r="AME21" s="1184"/>
      <c r="AMF21" s="1184"/>
      <c r="AMG21" s="1184"/>
      <c r="AMH21" s="1184"/>
      <c r="AMI21" s="1184"/>
      <c r="AMJ21" s="1184"/>
      <c r="AMK21" s="1184"/>
      <c r="AML21" s="1184"/>
      <c r="AMM21" s="1184"/>
      <c r="AMN21" s="1184"/>
      <c r="AMO21" s="1184"/>
      <c r="AMP21" s="1184"/>
      <c r="AMQ21" s="1184"/>
      <c r="AMR21" s="1184"/>
      <c r="AMS21" s="1184"/>
      <c r="AMT21" s="1184"/>
      <c r="AMU21" s="1184"/>
      <c r="AMV21" s="1184"/>
      <c r="AMW21" s="1184"/>
      <c r="AMX21" s="1184"/>
      <c r="AMY21" s="1184"/>
      <c r="AMZ21" s="1184"/>
      <c r="ANA21" s="1184"/>
      <c r="ANB21" s="1184"/>
      <c r="ANC21" s="1184"/>
      <c r="AND21" s="1184"/>
      <c r="ANE21" s="1184"/>
      <c r="ANF21" s="1184"/>
      <c r="ANG21" s="1184"/>
      <c r="ANH21" s="1184"/>
      <c r="ANI21" s="1184"/>
      <c r="ANJ21" s="1184"/>
      <c r="ANK21" s="1184"/>
      <c r="ANL21" s="1184"/>
      <c r="ANM21" s="1184"/>
      <c r="ANN21" s="1184"/>
      <c r="ANO21" s="1184"/>
      <c r="ANP21" s="1184"/>
      <c r="ANQ21" s="1184"/>
      <c r="ANR21" s="1184"/>
      <c r="ANS21" s="1184"/>
      <c r="ANT21" s="1184"/>
      <c r="ANU21" s="1184"/>
      <c r="ANV21" s="1184"/>
      <c r="ANW21" s="1184"/>
      <c r="ANX21" s="1184"/>
      <c r="ANY21" s="1184"/>
      <c r="ANZ21" s="1184"/>
      <c r="AOA21" s="1184"/>
      <c r="AOB21" s="1184"/>
      <c r="AOC21" s="1184"/>
      <c r="AOD21" s="1184"/>
      <c r="AOE21" s="1184"/>
      <c r="AOF21" s="1184"/>
      <c r="AOG21" s="1184"/>
      <c r="AOH21" s="1184"/>
      <c r="AOI21" s="1184"/>
      <c r="AOJ21" s="1184"/>
      <c r="AOK21" s="1184"/>
      <c r="AOL21" s="1184"/>
      <c r="AOM21" s="1184"/>
      <c r="AON21" s="1184"/>
      <c r="AOO21" s="1184"/>
      <c r="AOP21" s="1184"/>
      <c r="AOQ21" s="1184"/>
      <c r="AOR21" s="1184"/>
      <c r="AOS21" s="1184"/>
      <c r="AOT21" s="1184"/>
      <c r="AOU21" s="1184"/>
      <c r="AOV21" s="1184"/>
      <c r="AOW21" s="1184"/>
      <c r="AOX21" s="1184"/>
      <c r="AOY21" s="1184"/>
      <c r="AOZ21" s="1184"/>
      <c r="APA21" s="1184"/>
      <c r="APB21" s="1184"/>
      <c r="APC21" s="1184"/>
      <c r="APD21" s="1184"/>
      <c r="APE21" s="1184"/>
      <c r="APF21" s="1184"/>
      <c r="APG21" s="1184"/>
      <c r="APH21" s="1184"/>
      <c r="API21" s="1184"/>
      <c r="APJ21" s="1184"/>
      <c r="APK21" s="1184"/>
      <c r="APL21" s="1184"/>
      <c r="APM21" s="1184"/>
      <c r="APN21" s="1184"/>
      <c r="APO21" s="1184"/>
      <c r="APP21" s="1184"/>
      <c r="APQ21" s="1184"/>
      <c r="APR21" s="1184"/>
      <c r="APS21" s="1184"/>
      <c r="APT21" s="1184"/>
      <c r="APU21" s="1184"/>
      <c r="APV21" s="1184"/>
      <c r="APW21" s="1184"/>
      <c r="APX21" s="1184"/>
      <c r="APY21" s="1184"/>
    </row>
    <row r="22" spans="1:1117" s="19" customFormat="1" ht="11.5"/>
    <row r="23" spans="1:1117" s="18" customFormat="1" ht="11.5">
      <c r="A23" s="9" t="s">
        <v>2233</v>
      </c>
    </row>
    <row r="24" spans="1:1117" s="19" customFormat="1" ht="11.5"/>
    <row r="25" spans="1:1117" s="19" customFormat="1" ht="11.5"/>
    <row r="26" spans="1:1117" s="19" customFormat="1" ht="11.5"/>
    <row r="27" spans="1:1117" s="19" customFormat="1" ht="11.5"/>
    <row r="28" spans="1:1117" s="19" customFormat="1" ht="11.5"/>
    <row r="29" spans="1:1117" s="19" customFormat="1" ht="11.5">
      <c r="C29" s="20"/>
    </row>
    <row r="30" spans="1:1117" s="19" customFormat="1" ht="11.5"/>
    <row r="31" spans="1:1117" s="19" customFormat="1" ht="11.5"/>
    <row r="32" spans="1:1117" s="19" customFormat="1" ht="11.5"/>
    <row r="33" s="19" customFormat="1" ht="11.5"/>
    <row r="34" s="19" customFormat="1" ht="11.5"/>
    <row r="35" s="19" customFormat="1" ht="11.5"/>
    <row r="36" s="19" customFormat="1" ht="11.5"/>
    <row r="37" s="19" customFormat="1" ht="11.5"/>
    <row r="38" s="19" customFormat="1" ht="11.5"/>
    <row r="39" s="19" customFormat="1" ht="11.5"/>
    <row r="40" s="19" customFormat="1" ht="11.5"/>
    <row r="41" s="19" customFormat="1" ht="11.5"/>
    <row r="42" s="19" customFormat="1" ht="11.5"/>
    <row r="43" s="19" customFormat="1" ht="11.5"/>
    <row r="44" s="19" customFormat="1" ht="11.5"/>
    <row r="45" s="21" customFormat="1" ht="11.5"/>
    <row r="46" s="21" customFormat="1" ht="11.5"/>
    <row r="47" s="21" customFormat="1" ht="11.5"/>
    <row r="48" s="21" customFormat="1" ht="11.5"/>
    <row r="49" s="21" customFormat="1" ht="11.5"/>
    <row r="50" s="21" customFormat="1" ht="11.5"/>
    <row r="51" s="21" customFormat="1" ht="11.5"/>
    <row r="52" s="21" customFormat="1" ht="11.5"/>
    <row r="53" s="21" customFormat="1" ht="11.5"/>
    <row r="54" s="21" customFormat="1" ht="11.5"/>
  </sheetData>
  <hyperlinks>
    <hyperlink ref="I6" r:id="rId1" xr:uid="{E764433B-7EAE-4942-B0C1-32970FA9C7ED}"/>
    <hyperlink ref="I5" r:id="rId2" xr:uid="{CDE5209F-0751-4343-8EF3-F6D24E5609D1}"/>
    <hyperlink ref="H12" r:id="rId3" location="/app/solution/0901ff8181e2a619" xr:uid="{FF1F4E91-6D8D-4DFB-A1E1-399580DCA0FC}"/>
    <hyperlink ref="H13" r:id="rId4" location="/app/solution/0901ff8181e2a619" xr:uid="{70FC0E3D-323D-44FD-8B27-151FF0BEAB19}"/>
    <hyperlink ref="H14" r:id="rId5" location="/app/solution/0901ff8181e2a619" xr:uid="{592997DA-7900-474E-927D-D575C5AAABEF}"/>
    <hyperlink ref="H15" r:id="rId6" location="/app/solution/0901ff8181e2a619" xr:uid="{A3BCF86F-C015-4151-BDC4-87437B25FBA0}"/>
    <hyperlink ref="H16" r:id="rId7" location="/app/solution/0901ff8181e2a619" xr:uid="{E58E931A-222A-4FDE-9F50-A3AEF5A85434}"/>
    <hyperlink ref="H17" r:id="rId8" location="/app/solution/0901ff8181e2a619" xr:uid="{E262D211-DDBC-4A67-BFDE-C7E5170E39B3}"/>
    <hyperlink ref="I7" r:id="rId9" xr:uid="{401A4860-37E5-4FE8-B566-F64B3AC6A613}"/>
    <hyperlink ref="I8" r:id="rId10" xr:uid="{603EEF19-E4F2-4478-A463-5A9A9BFBA983}"/>
    <hyperlink ref="I9" r:id="rId11" xr:uid="{944E4249-23A6-44A6-9791-A0E5DCDFD00D}"/>
    <hyperlink ref="H18" r:id="rId12" location="/app/solution/0901ff8181e2a619" xr:uid="{7981CE5D-781D-4956-9F7B-48376B77045F}"/>
    <hyperlink ref="H19" r:id="rId13" location="/app/solution/0901ff8181e2a619" xr:uid="{34816AAF-C369-4CED-83FE-16000874B567}"/>
    <hyperlink ref="H20" r:id="rId14" location="/app/solution/0901ff8181e2a619" xr:uid="{1CF5F6A5-8794-4491-97A6-5D02D2B74EF5}"/>
    <hyperlink ref="H21" r:id="rId15" location="/app/solution/0901ff8181e2a619" xr:uid="{E7BB8E5B-EC83-47E4-8876-46051A633FCB}"/>
    <hyperlink ref="J2" r:id="rId16" xr:uid="{4ABF927B-9110-4CDA-8F8A-502071112BD3}"/>
    <hyperlink ref="J3" r:id="rId17" xr:uid="{5726FE0F-06BC-4BA4-86C4-9AAF6F5F8E88}"/>
    <hyperlink ref="J4" r:id="rId18" xr:uid="{402B24BE-4ADE-4883-9A14-1B74D099F3F5}"/>
    <hyperlink ref="J5" r:id="rId19" xr:uid="{C132F8B2-93DE-459A-8C54-C095B8F17ED4}"/>
    <hyperlink ref="J6" r:id="rId20" xr:uid="{D4D910C7-6909-4BD0-B4A7-F2ED23581DEE}"/>
    <hyperlink ref="J7" r:id="rId21" xr:uid="{E7C5E204-2414-484D-B0FA-2B075C8B6CB9}"/>
    <hyperlink ref="J8" r:id="rId22" xr:uid="{6A443A1A-FF7D-4C1B-BD4A-668D1E4A4A29}"/>
    <hyperlink ref="J9" r:id="rId23" xr:uid="{4942C641-74CC-41EC-B065-F5AFB28EF83C}"/>
    <hyperlink ref="J12" r:id="rId24" xr:uid="{B2710B30-9FC0-49F8-9FEF-8EA1A0CDA1C2}"/>
    <hyperlink ref="J13" r:id="rId25" xr:uid="{14249742-344F-42EC-A946-A137F7CFCCFE}"/>
    <hyperlink ref="J14" r:id="rId26" xr:uid="{AF88B7A2-E246-4659-A3EB-FD2E1A100D7C}"/>
    <hyperlink ref="J15" r:id="rId27" xr:uid="{7F9997B0-604B-4175-B84A-ADAAD8BD3306}"/>
    <hyperlink ref="J16" r:id="rId28" xr:uid="{07C53F4C-B664-4F25-A90A-F77D5A477C7B}"/>
    <hyperlink ref="J17" r:id="rId29" xr:uid="{AB630786-D1F9-422D-919C-436DEFF2EE60}"/>
    <hyperlink ref="J18" r:id="rId30" xr:uid="{82265602-86AF-47D4-9335-9918A1E5C211}"/>
    <hyperlink ref="J19" r:id="rId31" xr:uid="{A1CAADD0-1093-4E80-8146-0474AC28F899}"/>
    <hyperlink ref="J20" r:id="rId32" xr:uid="{1DEB94BB-9ACA-4D52-A9E1-8DAC0403482F}"/>
    <hyperlink ref="J21" r:id="rId33" xr:uid="{2A899901-4658-47A4-A4A4-3B57C7C20B6A}"/>
    <hyperlink ref="I12" r:id="rId34" xr:uid="{F32A23D3-2A81-480C-BC12-1F6B16CEF3C3}"/>
  </hyperlinks>
  <pageMargins left="0.7" right="0.7" top="0.75" bottom="0.75" header="0.3" footer="0.3"/>
  <pageSetup paperSize="9" orientation="portrait" r:id="rId35"/>
  <customProperties>
    <customPr name="EpmWorksheetKeyString_GUID" r:id="rId36"/>
  </customPropertie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F9EE31C5864544C8706F098A5699356" ma:contentTypeVersion="1" ma:contentTypeDescription="Create a new document." ma:contentTypeScope="" ma:versionID="427944f0641682208ecd558d6c44a6fb">
  <xsd:schema xmlns:xsd="http://www.w3.org/2001/XMLSchema" xmlns:xs="http://www.w3.org/2001/XMLSchema" xmlns:p="http://schemas.microsoft.com/office/2006/metadata/properties" xmlns:ns2="365a7e59-0c69-48e5-ad6b-0daf4b38eebd" targetNamespace="http://schemas.microsoft.com/office/2006/metadata/properties" ma:root="true" ma:fieldsID="2aec319e6984d8278c71515bb861788a" ns2:_="">
    <xsd:import namespace="365a7e59-0c69-48e5-ad6b-0daf4b38eebd"/>
    <xsd:element name="properties">
      <xsd:complexType>
        <xsd:sequence>
          <xsd:element name="documentManagement">
            <xsd:complexType>
              <xsd:all>
                <xsd:element ref="ns2: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65a7e59-0c69-48e5-ad6b-0daf4b38eebd"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1 6 " ? > < D a t a M a s h u p   x m l n s = " h t t p : / / s c h e m a s . m i c r o s o f t . c o m / D a t a M a s h u p " > A A A A A A Y E A A B Q S w M E F A A C A A g A 0 m S b V O q d Q 3 O j A A A A 9 Q A A A B I A H A B D b 2 5 m a W c v U G F j a 2 F n Z S 5 4 b W w g o h g A K K A U A A A A A A A A A A A A A A A A A A A A A A A A A A A A h Y 8 x D o I w G I W v Q r r T l h o T J D 9 l c J X E h G h c m 1 K h E Y q h x X I 3 B 4 / k F c Q o 6 u b 4 v v c N 7 9 2 v N 8 j G t g k u q r e 6 M y m K M E W B M r I r t a l S N L h j G K O M w 1 b I k 6 h U M M n G J q M t U 1 Q 7 d 0 4 I 8 d 5 j v 8 B d X x F G a U Q O + a a Q t W o F + s j 6 v x x q Y 5 0 w U i E O + 9 c Y z v C K 4 m X M M A U y M 8 i 1 + f Z s m v t s f y C s h 8 Y N v e L K h L s C y B y B v C / w B 1 B L A w Q U A A I A C A D S Z J t U 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0 m S b V D X I u y Q B A Q A A 4 A E A A B M A H A B G b 3 J t d W x h c y 9 T Z W N 0 a W 9 u M S 5 t I K I Y A C i g F A A A A A A A A A A A A A A A A A A A A A A A A A A A A J W P M W v D M B C F d 4 P / w 3 F d L B C i T r u U 4 A 4 1 3 U o X G z q E D L K q N i K 2 F C Q Z Y o z / e 2 U L H L d b t Y i 7 e / e 9 e 0 4 K r 4 y G K v 7 5 P k 3 S x J 2 4 l Z 9 Q 8 6 a V O y i g l T 5 N I L z K 9 F b I 0 H m 9 C t m y s r d W a v 9 h 7 L k x 5 p y R 8 f D O O 1 l g 3 M T j d C i N 9 k F y p B F w h + W J 6 + 8 Z P l w k B t I i Z b X l 2 n 0 Z 2 5 W m 7 T s 9 D 1 0 W 3 e g 4 Y u z m S M G H C X h 5 9 d N E V m Z 1 a Z W H K I J m g O B h u f D S w s J V c 7 K b 1 6 K O 4 u z P P R Q 2 V o s u Q O J C H T x f h p V 8 A 2 c j 3 i N j + I Q T h U w Q K J 5 B G w 9 v y n k 2 x + d K u 1 8 i Q Q i F N R T L N 7 Z s t y 0 e t s U j T i R N l P 5 X 6 P 0 P U E s B A i 0 A F A A C A A g A 0 m S b V O q d Q 3 O j A A A A 9 Q A A A B I A A A A A A A A A A A A A A A A A A A A A A E N v b m Z p Z y 9 Q Y W N r Y W d l L n h t b F B L A Q I t A B Q A A g A I A N J k m 1 Q P y u m r p A A A A O k A A A A T A A A A A A A A A A A A A A A A A O 8 A A A B b Q 2 9 u d G V u d F 9 U e X B l c 1 0 u e G 1 s U E s B A i 0 A F A A C A A g A 0 m S b V D X I u y Q B A Q A A 4 A E A A B M A A A A A A A A A A A A A A A A A 4 A E A A E Z v c m 1 1 b G F z L 1 N l Y 3 R p b 2 4 x L m 1 Q S w U G A A A A A A M A A w D C A A A A L g 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t A o A A A A A A A C S C 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1 R h Y m x l M j 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x I i A v P j x F b n R y e S B U e X B l P S J B Z G R l Z F R v R G F 0 Y U 1 v Z G V s I i B W Y W x 1 Z T 0 i b D A i I C 8 + P E V u d H J 5 I F R 5 c G U 9 I k Z p b G x D b 3 V u d C I g V m F s d W U 9 I m w x N C I g L z 4 8 R W 5 0 c n k g V H l w Z T 0 i R m l s b E V y c m 9 y Q 2 9 k Z S I g V m F s d W U 9 I n N V b m t u b 3 d u I i A v P j x F b n R y e S B U e X B l P S J G a W x s R X J y b 3 J D b 3 V u d C I g V m F s d W U 9 I m w w I i A v P j x F b n R y e S B U e X B l P S J G a W x s T G F z d F V w Z G F 0 Z W Q i I F Z h b H V l P S J k M j A y M i 0 w N C 0 y N 1 Q w N z o w N D o y M C 4 x N T Q y O D Y 3 W i I g L z 4 8 R W 5 0 c n k g V H l w Z T 0 i R m l s b E N v b H V t b l R 5 c G V z I i B W Y W x 1 Z T 0 i c 0 J n W U d C Z z 0 9 I i A v P j x F b n R y e S B U e X B l P S J G a W x s Q 2 9 s d W 1 u T m F t Z X M i I F Z h b H V l P S J z W y Z x d W 9 0 O 0 N v b H V t b j E u M S Z x d W 9 0 O y w m c X V v d D t D b 2 x 1 b W 4 x L j I m c X V v d D s s J n F 1 b 3 Q 7 Q 2 9 s d W 1 u M S 4 z J n F 1 b 3 Q 7 L C Z x d W 9 0 O 0 N v b H V t b j E u N C Z x d W 9 0 O 1 0 i I C 8 + P E V u d H J 5 I F R 5 c G U 9 I k Z p b G x T d G F 0 d X M i I F Z h b H V l P S J z Q 2 9 t c G x l d G U i I C 8 + P E V u d H J 5 I F R 5 c G U 9 I l J l b G F 0 a W 9 u c 2 h p c E l u Z m 9 D b 2 5 0 Y W l u Z X I i I F Z h b H V l P S J z e y Z x d W 9 0 O 2 N v b H V t b k N v d W 5 0 J n F 1 b 3 Q 7 O j Q s J n F 1 b 3 Q 7 a 2 V 5 Q 2 9 s d W 1 u T m F t Z X M m c X V v d D s 6 W 1 0 s J n F 1 b 3 Q 7 c X V l c n l S Z W x h d G l v b n N o a X B z J n F 1 b 3 Q 7 O l t d L C Z x d W 9 0 O 2 N v b H V t b k l k Z W 5 0 a X R p Z X M m c X V v d D s 6 W y Z x d W 9 0 O 1 N l Y 3 R p b 2 4 x L 1 R h Y m x l M i 9 T c G x p d C B D b 2 x 1 b W 4 g Y n k g Q 2 h h c m F j d G V y I F R y Y W 5 z a X R p b 2 4 u e 0 N v b H V t b j E u M S w w f S Z x d W 9 0 O y w m c X V v d D t T Z W N 0 a W 9 u M S 9 U Y W J s Z T I v U 3 B s a X Q g Q 2 9 s d W 1 u I G J 5 I E N o Y X J h Y 3 R l c i B U c m F u c 2 l 0 a W 9 u L n t D b 2 x 1 b W 4 x L j I s M X 0 m c X V v d D s s J n F 1 b 3 Q 7 U 2 V j d G l v b j E v V G F i b G U y L 1 N w b G l 0 I E N v b H V t b i B i e S B D a G F y Y W N 0 Z X I g V H J h b n N p d G l v b i 5 7 Q 2 9 s d W 1 u M S 4 z L D J 9 J n F 1 b 3 Q 7 L C Z x d W 9 0 O 1 N l Y 3 R p b 2 4 x L 1 R h Y m x l M i 9 T c G x p d C B D b 2 x 1 b W 4 g Y n k g Q 2 h h c m F j d G V y I F R y Y W 5 z a X R p b 2 4 u e 0 N v b H V t b j E u N C w z f S Z x d W 9 0 O 1 0 s J n F 1 b 3 Q 7 Q 2 9 s d W 1 u Q 2 9 1 b n Q m c X V v d D s 6 N C w m c X V v d D t L Z X l D b 2 x 1 b W 5 O Y W 1 l c y Z x d W 9 0 O z p b X S w m c X V v d D t D b 2 x 1 b W 5 J Z G V u d G l 0 a W V z J n F 1 b 3 Q 7 O l s m c X V v d D t T Z W N 0 a W 9 u M S 9 U Y W J s Z T I v U 3 B s a X Q g Q 2 9 s d W 1 u I G J 5 I E N o Y X J h Y 3 R l c i B U c m F u c 2 l 0 a W 9 u L n t D b 2 x 1 b W 4 x L j E s M H 0 m c X V v d D s s J n F 1 b 3 Q 7 U 2 V j d G l v b j E v V G F i b G U y L 1 N w b G l 0 I E N v b H V t b i B i e S B D a G F y Y W N 0 Z X I g V H J h b n N p d G l v b i 5 7 Q 2 9 s d W 1 u M S 4 y L D F 9 J n F 1 b 3 Q 7 L C Z x d W 9 0 O 1 N l Y 3 R p b 2 4 x L 1 R h Y m x l M i 9 T c G x p d C B D b 2 x 1 b W 4 g Y n k g Q 2 h h c m F j d G V y I F R y Y W 5 z a X R p b 2 4 u e 0 N v b H V t b j E u M y w y f S Z x d W 9 0 O y w m c X V v d D t T Z W N 0 a W 9 u M S 9 U Y W J s Z T I v U 3 B s a X Q g Q 2 9 s d W 1 u I G J 5 I E N o Y X J h Y 3 R l c i B U c m F u c 2 l 0 a W 9 u L n t D b 2 x 1 b W 4 x L j Q s M 3 0 m c X V v d D t d L C Z x d W 9 0 O 1 J l b G F 0 a W 9 u c 2 h p c E l u Z m 8 m c X V v d D s 6 W 1 1 9 I i A v P j w v U 3 R h Y m x l R W 5 0 c m l l c z 4 8 L 0 l 0 Z W 0 + P E l 0 Z W 0 + P E l 0 Z W 1 M b 2 N h d G l v b j 4 8 S X R l b V R 5 c G U + R m 9 y b X V s Y T w v S X R l b V R 5 c G U + P E l 0 Z W 1 Q Y X R o P l N l Y 3 R p b 2 4 x L 1 R h Y m x l M i 9 T b 3 V y Y 2 U 8 L 0 l 0 Z W 1 Q Y X R o P j w v S X R l b U x v Y 2 F 0 a W 9 u P j x T d G F i b G V F b n R y a W V z I C 8 + P C 9 J d G V t P j x J d G V t P j x J d G V t T G 9 j Y X R p b 2 4 + P E l 0 Z W 1 U e X B l P k Z v c m 1 1 b G E 8 L 0 l 0 Z W 1 U e X B l P j x J d G V t U G F 0 a D 5 T Z W N 0 a W 9 u M S 9 U Y W J s Z T I v Q 2 h h b m d l Z C U y M F R 5 c G U 8 L 0 l 0 Z W 1 Q Y X R o P j w v S X R l b U x v Y 2 F 0 a W 9 u P j x T d G F i b G V F b n R y a W V z I C 8 + P C 9 J d G V t P j x J d G V t P j x J d G V t T G 9 j Y X R p b 2 4 + P E l 0 Z W 1 U e X B l P k Z v c m 1 1 b G E 8 L 0 l 0 Z W 1 U e X B l P j x J d G V t U G F 0 a D 5 T Z W N 0 a W 9 u M S 9 U Y W J s Z T I v U 3 B s a X Q l M j B D b 2 x 1 b W 4 l M j B i e S U y M E N o Y X J h Y 3 R l c i U y M F R y Y W 5 z a X R p b 2 4 8 L 0 l 0 Z W 1 Q Y X R o P j w v S X R l b U x v Y 2 F 0 a W 9 u P j x T d G F i b G V F b n R y a W V z I C 8 + P C 9 J d G V t P j w v S X R l b X M + P C 9 M b 2 N h b F B h Y 2 t h Z 2 V N Z X R h Z G F 0 Y U Z p b G U + F g A A A F B L B Q Y A A A A A A A A A A A A A A A A A A A A A A A D a A A A A A Q A A A N C M n d 8 B F d E R j H o A w E / C l + s B A A A A T S m c 2 1 u j G k S P L 6 w A 0 s U W t w A A A A A C A A A A A A A D Z g A A w A A A A B A A A A D k Z A h U J y m Q S N L i g K 1 P O K A e A A A A A A S A A A C g A A A A E A A A A C D 8 Q x B s t C U n v p d 6 O K C T W X R Q A A A A K K F Q K O K Q m I r s t D 2 D 8 J p / 5 l J U d p c Q 0 g 3 P S 6 O F B 3 d u j q 9 Q u Z + j L V f l 9 T z A q c r G F X s h E l J y Z f A 0 S z G L I e o L 3 K y k q s 4 p n E b m z K 5 S k M o 5 V J t 2 O y A U A A A A M N u I m l Y 5 m K U A c c S R h K C 6 i r 7 c t g Q = < / D a t a M a s h u p > 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7DD2A4A-A754-40FB-98FA-1D812CD3558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65a7e59-0c69-48e5-ad6b-0daf4b38eeb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C27DAF22-9B7A-4599-8AE7-D98770A408A5}">
  <ds:schemaRefs>
    <ds:schemaRef ds:uri="http://schemas.openxmlformats.org/package/2006/metadata/core-properties"/>
    <ds:schemaRef ds:uri="http://www.w3.org/XML/1998/namespace"/>
    <ds:schemaRef ds:uri="http://purl.org/dc/dcmitype/"/>
    <ds:schemaRef ds:uri="http://purl.org/dc/elements/1.1/"/>
    <ds:schemaRef ds:uri="http://purl.org/dc/terms/"/>
    <ds:schemaRef ds:uri="365a7e59-0c69-48e5-ad6b-0daf4b38eebd"/>
    <ds:schemaRef ds:uri="http://schemas.microsoft.com/office/2006/documentManagement/type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DC0B9026-B54D-48B3-872B-50D80E09C07C}">
  <ds:schemaRefs>
    <ds:schemaRef ds:uri="http://schemas.microsoft.com/DataMashup"/>
  </ds:schemaRefs>
</ds:datastoreItem>
</file>

<file path=customXml/itemProps4.xml><?xml version="1.0" encoding="utf-8"?>
<ds:datastoreItem xmlns:ds="http://schemas.openxmlformats.org/officeDocument/2006/customXml" ds:itemID="{01D0914C-08EB-4087-983D-3713F70FC21C}">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5</vt:i4>
      </vt:variant>
    </vt:vector>
  </HeadingPairs>
  <TitlesOfParts>
    <vt:vector size="15" baseType="lpstr">
      <vt:lpstr>Cover Sheet</vt:lpstr>
      <vt:lpstr>Audit</vt:lpstr>
      <vt:lpstr>IFRS</vt:lpstr>
      <vt:lpstr>GCoE Learning Requirements</vt:lpstr>
      <vt:lpstr>On Demand</vt:lpstr>
      <vt:lpstr>Assurance Learning</vt:lpstr>
      <vt:lpstr>Specialists  </vt:lpstr>
      <vt:lpstr>ADC</vt:lpstr>
      <vt:lpstr>ADC On Demand</vt:lpstr>
      <vt:lpstr>Version</vt:lpstr>
      <vt:lpstr>Audit!Print_Area</vt:lpstr>
      <vt:lpstr>'Specialists  '!Print_Area</vt:lpstr>
      <vt:lpstr>Audit!Print_Titles</vt:lpstr>
      <vt:lpstr>IFRS!Print_Titles</vt:lpstr>
      <vt:lpstr>'Specialists  '!Print_Titles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2015-06-05T18:17:20Z</dcterms:created>
  <dcterms:modified xsi:type="dcterms:W3CDTF">2022-06-01T13:53:43Z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0x0101006F9EE31C5864544C8706F098A5699356</vt:lpwstr>
  </property>
  <property fmtid="{D5CDD505-2E9C-101B-9397-08002B2CF9AE}" pid="3" name="MSIP_Label_ea60d57e-af5b-4752-ac57-3e4f28ca11dc_Enabled">
    <vt:lpwstr>true</vt:lpwstr>
  </property>
  <property fmtid="{D5CDD505-2E9C-101B-9397-08002B2CF9AE}" pid="4" name="MSIP_Label_ea60d57e-af5b-4752-ac57-3e4f28ca11dc_SetDate">
    <vt:lpwstr>2021-02-22T09:45:31Z</vt:lpwstr>
  </property>
  <property fmtid="{D5CDD505-2E9C-101B-9397-08002B2CF9AE}" pid="5" name="MSIP_Label_ea60d57e-af5b-4752-ac57-3e4f28ca11dc_Method">
    <vt:lpwstr>Standard</vt:lpwstr>
  </property>
  <property fmtid="{D5CDD505-2E9C-101B-9397-08002B2CF9AE}" pid="6" name="MSIP_Label_ea60d57e-af5b-4752-ac57-3e4f28ca11dc_Name">
    <vt:lpwstr>ea60d57e-af5b-4752-ac57-3e4f28ca11dc</vt:lpwstr>
  </property>
  <property fmtid="{D5CDD505-2E9C-101B-9397-08002B2CF9AE}" pid="7" name="MSIP_Label_ea60d57e-af5b-4752-ac57-3e4f28ca11dc_SiteId">
    <vt:lpwstr>36da45f1-dd2c-4d1f-af13-5abe46b99921</vt:lpwstr>
  </property>
  <property fmtid="{D5CDD505-2E9C-101B-9397-08002B2CF9AE}" pid="8" name="MSIP_Label_ea60d57e-af5b-4752-ac57-3e4f28ca11dc_ActionId">
    <vt:lpwstr>6d68aaa0-c1c4-4d47-8fd0-02871334f874</vt:lpwstr>
  </property>
  <property fmtid="{D5CDD505-2E9C-101B-9397-08002B2CF9AE}" pid="9" name="MSIP_Label_ea60d57e-af5b-4752-ac57-3e4f28ca11dc_ContentBits">
    <vt:lpwstr>0</vt:lpwstr>
  </property>
</Properties>
</file>