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App\Personal\"/>
    </mc:Choice>
  </mc:AlternateContent>
  <xr:revisionPtr revIDLastSave="0" documentId="8_{AFE6BD3E-D42A-4D91-9247-AC42757A65C4}" xr6:coauthVersionLast="46" xr6:coauthVersionMax="46" xr10:uidLastSave="{00000000-0000-0000-0000-000000000000}"/>
  <bookViews>
    <workbookView xWindow="-110" yWindow="-110" windowWidth="19420" windowHeight="10420" xr2:uid="{96BCED42-97BD-41AB-8CF9-ADA426B18271}"/>
  </bookViews>
  <sheets>
    <sheet name="Meal Nov'21 &amp; Rent Dec'2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4" i="1"/>
  <c r="O43" i="1"/>
  <c r="O42" i="1"/>
  <c r="O38" i="1"/>
  <c r="D38" i="1"/>
  <c r="O37" i="1"/>
  <c r="H37" i="1"/>
  <c r="C30" i="1" s="1"/>
  <c r="N30" i="1" s="1"/>
  <c r="AO10" i="1" s="1"/>
  <c r="G37" i="1"/>
  <c r="F37" i="1"/>
  <c r="O36" i="1"/>
  <c r="G36" i="1"/>
  <c r="F36" i="1"/>
  <c r="H36" i="1" s="1"/>
  <c r="O35" i="1"/>
  <c r="G35" i="1"/>
  <c r="H35" i="1" s="1"/>
  <c r="F35" i="1"/>
  <c r="AY33" i="1"/>
  <c r="L32" i="1"/>
  <c r="L30" i="1" s="1"/>
  <c r="J32" i="1"/>
  <c r="J30" i="1" s="1"/>
  <c r="G32" i="1"/>
  <c r="G31" i="1" s="1"/>
  <c r="F32" i="1"/>
  <c r="F26" i="1" s="1"/>
  <c r="M31" i="1"/>
  <c r="K31" i="1"/>
  <c r="J31" i="1"/>
  <c r="I31" i="1"/>
  <c r="H31" i="1"/>
  <c r="D31" i="1"/>
  <c r="M30" i="1"/>
  <c r="K30" i="1"/>
  <c r="I30" i="1"/>
  <c r="H30" i="1"/>
  <c r="G30" i="1"/>
  <c r="F30" i="1"/>
  <c r="D30" i="1"/>
  <c r="AY29" i="1"/>
  <c r="M29" i="1"/>
  <c r="K29" i="1"/>
  <c r="J29" i="1"/>
  <c r="I29" i="1"/>
  <c r="H29" i="1"/>
  <c r="G29" i="1"/>
  <c r="E29" i="1"/>
  <c r="D29" i="1"/>
  <c r="M28" i="1"/>
  <c r="K28" i="1"/>
  <c r="I28" i="1"/>
  <c r="H28" i="1"/>
  <c r="G28" i="1"/>
  <c r="F28" i="1"/>
  <c r="E28" i="1"/>
  <c r="D28" i="1"/>
  <c r="AY27" i="1"/>
  <c r="M27" i="1"/>
  <c r="K27" i="1"/>
  <c r="J27" i="1"/>
  <c r="I27" i="1"/>
  <c r="H27" i="1"/>
  <c r="E27" i="1"/>
  <c r="D27" i="1"/>
  <c r="M26" i="1"/>
  <c r="K26" i="1"/>
  <c r="J26" i="1"/>
  <c r="I26" i="1"/>
  <c r="H26" i="1"/>
  <c r="G26" i="1"/>
  <c r="E26" i="1"/>
  <c r="D26" i="1"/>
  <c r="M25" i="1"/>
  <c r="K25" i="1"/>
  <c r="J25" i="1"/>
  <c r="I25" i="1"/>
  <c r="H25" i="1"/>
  <c r="E25" i="1"/>
  <c r="D25" i="1"/>
  <c r="AH21" i="1"/>
  <c r="AM11" i="1" s="1"/>
  <c r="AH20" i="1"/>
  <c r="AM10" i="1" s="1"/>
  <c r="AH19" i="1"/>
  <c r="AM9" i="1" s="1"/>
  <c r="AH18" i="1"/>
  <c r="AM8" i="1" s="1"/>
  <c r="BJ17" i="1"/>
  <c r="BJ23" i="1" s="1"/>
  <c r="AH17" i="1"/>
  <c r="AM7" i="1" s="1"/>
  <c r="AY16" i="1"/>
  <c r="AH16" i="1"/>
  <c r="AY15" i="1"/>
  <c r="AY17" i="1" s="1"/>
  <c r="AH15" i="1"/>
  <c r="AM5" i="1" s="1"/>
  <c r="AS12" i="1"/>
  <c r="AQ12" i="1"/>
  <c r="AH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H11" i="1"/>
  <c r="AH10" i="1"/>
  <c r="AH9" i="1"/>
  <c r="AH8" i="1"/>
  <c r="AH7" i="1"/>
  <c r="AM6" i="1"/>
  <c r="AH6" i="1"/>
  <c r="AH5" i="1"/>
  <c r="I35" i="1" l="1"/>
  <c r="C25" i="1"/>
  <c r="C26" i="1"/>
  <c r="C28" i="1"/>
  <c r="C29" i="1"/>
  <c r="I36" i="1"/>
  <c r="C27" i="1"/>
  <c r="N27" i="1" s="1"/>
  <c r="AO7" i="1" s="1"/>
  <c r="AM12" i="1"/>
  <c r="O45" i="1"/>
  <c r="O48" i="1" s="1"/>
  <c r="BJ20" i="1"/>
  <c r="L25" i="1"/>
  <c r="C31" i="1"/>
  <c r="N31" i="1" s="1"/>
  <c r="AO11" i="1" s="1"/>
  <c r="BJ21" i="1"/>
  <c r="L29" i="1"/>
  <c r="AH22" i="1"/>
  <c r="E1" i="1" s="1"/>
  <c r="AL6" i="1" s="1"/>
  <c r="AN6" i="1" s="1"/>
  <c r="F25" i="1"/>
  <c r="F27" i="1"/>
  <c r="F31" i="1"/>
  <c r="BA19" i="1"/>
  <c r="G25" i="1"/>
  <c r="G27" i="1"/>
  <c r="J28" i="1"/>
  <c r="F29" i="1"/>
  <c r="BK17" i="1"/>
  <c r="L27" i="1"/>
  <c r="L31" i="1"/>
  <c r="I37" i="1"/>
  <c r="BJ19" i="1"/>
  <c r="BJ22" i="1"/>
  <c r="L26" i="1"/>
  <c r="L28" i="1"/>
  <c r="AL11" i="1" l="1"/>
  <c r="AN11" i="1" s="1"/>
  <c r="AP11" i="1" s="1"/>
  <c r="AR11" i="1" s="1"/>
  <c r="AU11" i="1" s="1"/>
  <c r="AP7" i="1"/>
  <c r="AR7" i="1" s="1"/>
  <c r="AU7" i="1" s="1"/>
  <c r="C32" i="1"/>
  <c r="O34" i="1" s="1"/>
  <c r="O39" i="1" s="1"/>
  <c r="O50" i="1" s="1"/>
  <c r="N25" i="1"/>
  <c r="BJ24" i="1"/>
  <c r="AL7" i="1"/>
  <c r="AN7" i="1" s="1"/>
  <c r="N29" i="1"/>
  <c r="AO9" i="1" s="1"/>
  <c r="AL10" i="1"/>
  <c r="AN10" i="1" s="1"/>
  <c r="AP10" i="1" s="1"/>
  <c r="AR10" i="1" s="1"/>
  <c r="AU10" i="1" s="1"/>
  <c r="AL5" i="1"/>
  <c r="AL8" i="1"/>
  <c r="AN8" i="1" s="1"/>
  <c r="AL9" i="1"/>
  <c r="AN9" i="1" s="1"/>
  <c r="N26" i="1"/>
  <c r="AO6" i="1" s="1"/>
  <c r="AP6" i="1" s="1"/>
  <c r="AR6" i="1" s="1"/>
  <c r="AU6" i="1" s="1"/>
  <c r="I38" i="1"/>
  <c r="N28" i="1"/>
  <c r="AO8" i="1" s="1"/>
  <c r="AO5" i="1" l="1"/>
  <c r="N32" i="1"/>
  <c r="O52" i="1" s="1"/>
  <c r="AL12" i="1"/>
  <c r="AN5" i="1"/>
  <c r="AN12" i="1" s="1"/>
  <c r="AP8" i="1"/>
  <c r="AR8" i="1" s="1"/>
  <c r="AU8" i="1" s="1"/>
  <c r="AP9" i="1"/>
  <c r="AR9" i="1" s="1"/>
  <c r="AU9" i="1" s="1"/>
  <c r="AP5" i="1" l="1"/>
  <c r="AO12" i="1"/>
  <c r="AP12" i="1" l="1"/>
  <c r="AR12" i="1" s="1"/>
  <c r="AR5" i="1"/>
  <c r="AU5" i="1" s="1"/>
  <c r="AU12" i="1" s="1"/>
  <c r="AY20" i="1" s="1"/>
  <c r="AY22" i="1" s="1"/>
</calcChain>
</file>

<file path=xl/sharedStrings.xml><?xml version="1.0" encoding="utf-8"?>
<sst xmlns="http://schemas.openxmlformats.org/spreadsheetml/2006/main" count="96" uniqueCount="69">
  <si>
    <t>Meal rate for November'21</t>
  </si>
  <si>
    <t>SL. No.</t>
  </si>
  <si>
    <t>Name</t>
  </si>
  <si>
    <t>Total meal</t>
  </si>
  <si>
    <t>Total meal cost per head</t>
  </si>
  <si>
    <t>Total Bazar per head</t>
  </si>
  <si>
    <t>Meal exp. Surplus/ (Deficit)</t>
  </si>
  <si>
    <t>Rent per head (Nov-21)</t>
  </si>
  <si>
    <t>Reqired payment amount</t>
  </si>
  <si>
    <t>Previous month adjustment (if any)</t>
  </si>
  <si>
    <t>Reqired payment amount after adjustment of previous month</t>
  </si>
  <si>
    <t>Paid amount</t>
  </si>
  <si>
    <t>Payment date</t>
  </si>
  <si>
    <t>Rent exp. Surplus/ (Deficit)</t>
  </si>
  <si>
    <t>Cash</t>
  </si>
  <si>
    <t>Ranti Saha</t>
  </si>
  <si>
    <t>Aman</t>
  </si>
  <si>
    <t>Bipul Kumar</t>
  </si>
  <si>
    <t>Md. Mohidul Islam</t>
  </si>
  <si>
    <t>Sazayetul Islam Zisan</t>
  </si>
  <si>
    <t>Saklayen</t>
  </si>
  <si>
    <t>Saklayen Ahmed </t>
  </si>
  <si>
    <t>Emrol</t>
  </si>
  <si>
    <t>Balance sheet as of 10-Jul-2021</t>
  </si>
  <si>
    <t>Bazar for November'21</t>
  </si>
  <si>
    <t>Liability:</t>
  </si>
  <si>
    <t>Taka</t>
  </si>
  <si>
    <t>Rent payable for August'21</t>
  </si>
  <si>
    <t>Personal due with Mess</t>
  </si>
  <si>
    <t>Accrued rent</t>
  </si>
  <si>
    <t>Total amount</t>
  </si>
  <si>
    <t>Per head</t>
  </si>
  <si>
    <t>Latif</t>
  </si>
  <si>
    <t>Assets</t>
  </si>
  <si>
    <t>Emran</t>
  </si>
  <si>
    <t>Receivable from member</t>
  </si>
  <si>
    <t>Shekhar</t>
  </si>
  <si>
    <t>Cash in hand</t>
  </si>
  <si>
    <t>Bipul</t>
  </si>
  <si>
    <t>Mithan</t>
  </si>
  <si>
    <t>Ranti</t>
  </si>
  <si>
    <t>Rent for Docember'21</t>
  </si>
  <si>
    <t>Basic</t>
  </si>
  <si>
    <t>Maid bill</t>
  </si>
  <si>
    <t>Bonus</t>
  </si>
  <si>
    <t>Internet bill</t>
  </si>
  <si>
    <t>Gas bill</t>
  </si>
  <si>
    <t>Electricity bill</t>
  </si>
  <si>
    <t>Water bill</t>
  </si>
  <si>
    <t>Stair</t>
  </si>
  <si>
    <t>Newspaper bill</t>
  </si>
  <si>
    <t>Dust bill</t>
  </si>
  <si>
    <t xml:space="preserve">Others </t>
  </si>
  <si>
    <t>Total rent</t>
  </si>
  <si>
    <t>Rent paid-July 2021</t>
  </si>
  <si>
    <t>Rent payable for July'21</t>
  </si>
  <si>
    <t>Actual Rent paid</t>
  </si>
  <si>
    <t>Accrued rent as on July</t>
  </si>
  <si>
    <t>Imrul</t>
  </si>
  <si>
    <t>Total</t>
  </si>
  <si>
    <t>Paid by Bipu</t>
  </si>
  <si>
    <t>Rent</t>
  </si>
  <si>
    <t>Gas</t>
  </si>
  <si>
    <t>Water</t>
  </si>
  <si>
    <t>Electricity</t>
  </si>
  <si>
    <t>C/C</t>
  </si>
  <si>
    <t>Newspaper</t>
  </si>
  <si>
    <t xml:space="preserve">Total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</si>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</sst>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/>
    <xf numFmtId="164" fontId="2" fillId="0" borderId="1" xfId="1" applyNumberFormat="1" applyFont="1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5" fontId="0" fillId="3" borderId="1" xfId="0" applyNumberFormat="1" applyFill="1" applyBorder="1"/>
    <xf numFmtId="165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left" vertical="center"/>
    </xf>
    <xf numFmtId="0" fontId="0" fillId="0" borderId="1" xfId="0" applyBorder="1"/>
    <xf numFmtId="165" fontId="0" fillId="0" borderId="0" xfId="1" applyNumberFormat="1" applyFont="1"/>
    <xf numFmtId="165" fontId="0" fillId="3" borderId="1" xfId="0" applyNumberFormat="1" applyFill="1" applyBorder="1"/>
    <xf numFmtId="164" fontId="2" fillId="0" borderId="4" xfId="1" applyNumberFormat="1" applyFont="1" applyBorder="1"/>
    <xf numFmtId="165" fontId="2" fillId="0" borderId="1" xfId="0" applyNumberFormat="1" applyFont="1" applyBorder="1"/>
    <xf numFmtId="165" fontId="2" fillId="3" borderId="1" xfId="0" applyNumberFormat="1" applyFont="1" applyFill="1" applyBorder="1"/>
    <xf numFmtId="165" fontId="2" fillId="0" borderId="0" xfId="0" applyNumberFormat="1" applyFont="1"/>
    <xf numFmtId="0" fontId="2" fillId="0" borderId="0" xfId="0" applyFont="1" applyAlignment="1">
      <alignment horizontal="left" vertical="center"/>
    </xf>
    <xf numFmtId="165" fontId="0" fillId="0" borderId="1" xfId="1" applyNumberFormat="1" applyFont="1" applyBorder="1"/>
    <xf numFmtId="165" fontId="2" fillId="0" borderId="1" xfId="1" applyNumberFormat="1" applyFont="1" applyBorder="1"/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165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Fill="1" applyBorder="1"/>
    <xf numFmtId="165" fontId="2" fillId="3" borderId="1" xfId="1" applyNumberFormat="1" applyFont="1" applyFill="1" applyBorder="1"/>
    <xf numFmtId="1" fontId="0" fillId="0" borderId="1" xfId="0" applyNumberForma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CA35-AF5C-44A7-98D6-79ED773851CB}">
  <dimension ref="A1:BK52"/>
  <sheetViews>
    <sheetView tabSelected="1" zoomScale="82" zoomScaleNormal="100" workbookViewId="0">
      <pane xSplit="2" ySplit="4" topLeftCell="AL5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10" sqref="A10:XFD10"/>
    </sheetView>
  </sheetViews>
  <sheetFormatPr defaultRowHeight="14.5" x14ac:dyDescent="0.35"/>
  <cols>
    <col min="1" max="1" width="7" bestFit="1" customWidth="1"/>
    <col min="2" max="2" width="23.81640625" bestFit="1" customWidth="1"/>
    <col min="3" max="5" width="9.1796875" bestFit="1" customWidth="1"/>
    <col min="6" max="6" width="11.54296875" customWidth="1"/>
    <col min="7" max="7" width="12" bestFit="1" customWidth="1"/>
    <col min="8" max="8" width="13.1796875" customWidth="1"/>
    <col min="9" max="9" width="9.7265625" customWidth="1"/>
    <col min="10" max="10" width="9.1796875" bestFit="1" customWidth="1"/>
    <col min="11" max="11" width="14.54296875" customWidth="1"/>
    <col min="12" max="13" width="10.1796875" bestFit="1" customWidth="1"/>
    <col min="14" max="14" width="11.54296875" bestFit="1" customWidth="1"/>
    <col min="15" max="33" width="10.1796875" bestFit="1" customWidth="1"/>
    <col min="34" max="34" width="10.26953125" bestFit="1" customWidth="1"/>
    <col min="35" max="35" width="5.90625" customWidth="1"/>
    <col min="36" max="36" width="4.36328125" customWidth="1"/>
    <col min="37" max="37" width="22.26953125" customWidth="1"/>
    <col min="38" max="38" width="10.453125" customWidth="1"/>
    <col min="39" max="39" width="12.26953125" customWidth="1"/>
    <col min="40" max="40" width="10.26953125" customWidth="1"/>
    <col min="41" max="41" width="12" customWidth="1"/>
    <col min="42" max="42" width="10.1796875" customWidth="1"/>
    <col min="43" max="43" width="12.26953125" customWidth="1"/>
    <col min="44" max="44" width="17.453125" customWidth="1"/>
    <col min="45" max="45" width="9.453125" customWidth="1"/>
    <col min="46" max="46" width="10.36328125" customWidth="1"/>
    <col min="47" max="47" width="9.26953125" customWidth="1"/>
    <col min="48" max="48" width="11.26953125" bestFit="1" customWidth="1"/>
    <col min="49" max="49" width="10.26953125" bestFit="1" customWidth="1"/>
    <col min="50" max="50" width="30.26953125" bestFit="1" customWidth="1"/>
    <col min="51" max="51" width="10.08984375" bestFit="1" customWidth="1"/>
  </cols>
  <sheetData>
    <row r="1" spans="1:63" ht="14.5" customHeight="1" x14ac:dyDescent="0.35">
      <c r="C1" s="1" t="s">
        <v>0</v>
      </c>
      <c r="D1" s="1"/>
      <c r="E1" s="2">
        <f>AH22/AH12</f>
        <v>59.584569732937688</v>
      </c>
      <c r="F1" s="2"/>
    </row>
    <row r="2" spans="1:63" ht="25.5" customHeight="1" x14ac:dyDescent="0.35">
      <c r="C2" s="1"/>
      <c r="D2" s="1"/>
      <c r="E2" s="2"/>
      <c r="F2" s="2"/>
    </row>
    <row r="4" spans="1:63" ht="58" x14ac:dyDescent="0.35">
      <c r="A4" s="3" t="s">
        <v>1</v>
      </c>
      <c r="B4" s="3" t="s">
        <v>2</v>
      </c>
      <c r="C4" s="4">
        <v>44501</v>
      </c>
      <c r="D4" s="4">
        <v>44502</v>
      </c>
      <c r="E4" s="4">
        <v>44503</v>
      </c>
      <c r="F4" s="4">
        <v>44504</v>
      </c>
      <c r="G4" s="4">
        <v>44505</v>
      </c>
      <c r="H4" s="4">
        <v>44506</v>
      </c>
      <c r="I4" s="4">
        <v>44507</v>
      </c>
      <c r="J4" s="4">
        <v>44508</v>
      </c>
      <c r="K4" s="4">
        <v>44509</v>
      </c>
      <c r="L4" s="4">
        <v>44510</v>
      </c>
      <c r="M4" s="4">
        <v>44511</v>
      </c>
      <c r="N4" s="4">
        <v>44512</v>
      </c>
      <c r="O4" s="4">
        <v>44513</v>
      </c>
      <c r="P4" s="4">
        <v>44514</v>
      </c>
      <c r="Q4" s="4">
        <v>44515</v>
      </c>
      <c r="R4" s="4">
        <v>44516</v>
      </c>
      <c r="S4" s="4">
        <v>44517</v>
      </c>
      <c r="T4" s="4">
        <v>44518</v>
      </c>
      <c r="U4" s="4">
        <v>44519</v>
      </c>
      <c r="V4" s="4">
        <v>44520</v>
      </c>
      <c r="W4" s="4">
        <v>44521</v>
      </c>
      <c r="X4" s="4">
        <v>44522</v>
      </c>
      <c r="Y4" s="4">
        <v>44523</v>
      </c>
      <c r="Z4" s="4">
        <v>44524</v>
      </c>
      <c r="AA4" s="4">
        <v>44525</v>
      </c>
      <c r="AB4" s="4">
        <v>44526</v>
      </c>
      <c r="AC4" s="4">
        <v>44527</v>
      </c>
      <c r="AD4" s="4">
        <v>44528</v>
      </c>
      <c r="AE4" s="4">
        <v>44529</v>
      </c>
      <c r="AF4" s="4">
        <v>44530</v>
      </c>
      <c r="AG4" s="4"/>
      <c r="AH4" s="3" t="s">
        <v>3</v>
      </c>
      <c r="AJ4" s="5" t="s">
        <v>1</v>
      </c>
      <c r="AK4" s="5" t="s">
        <v>2</v>
      </c>
      <c r="AL4" s="6" t="s">
        <v>4</v>
      </c>
      <c r="AM4" s="6" t="s">
        <v>5</v>
      </c>
      <c r="AN4" s="6" t="s">
        <v>6</v>
      </c>
      <c r="AO4" s="6" t="s">
        <v>7</v>
      </c>
      <c r="AP4" s="6" t="s">
        <v>8</v>
      </c>
      <c r="AQ4" s="6" t="s">
        <v>9</v>
      </c>
      <c r="AR4" s="6" t="s">
        <v>10</v>
      </c>
      <c r="AS4" s="6" t="s">
        <v>11</v>
      </c>
      <c r="AT4" s="6" t="s">
        <v>12</v>
      </c>
      <c r="AU4" s="6" t="s">
        <v>13</v>
      </c>
      <c r="AW4" s="7" t="s">
        <v>14</v>
      </c>
    </row>
    <row r="5" spans="1:63" x14ac:dyDescent="0.35">
      <c r="A5" s="8">
        <v>1</v>
      </c>
      <c r="B5" s="9" t="s">
        <v>15</v>
      </c>
      <c r="C5" s="10">
        <v>0</v>
      </c>
      <c r="D5" s="10">
        <v>0.5</v>
      </c>
      <c r="E5" s="10">
        <v>1.5</v>
      </c>
      <c r="F5" s="10">
        <v>1</v>
      </c>
      <c r="G5" s="10">
        <v>2.5</v>
      </c>
      <c r="H5" s="10">
        <v>3</v>
      </c>
      <c r="I5" s="10">
        <v>2.5</v>
      </c>
      <c r="J5" s="10">
        <v>2.5</v>
      </c>
      <c r="K5" s="10">
        <v>2.5</v>
      </c>
      <c r="L5" s="10">
        <v>2.5</v>
      </c>
      <c r="M5" s="10">
        <v>2.5</v>
      </c>
      <c r="N5" s="10">
        <v>0.5</v>
      </c>
      <c r="O5" s="10">
        <v>2</v>
      </c>
      <c r="P5" s="10">
        <v>3.5</v>
      </c>
      <c r="Q5" s="10">
        <v>0</v>
      </c>
      <c r="R5" s="10">
        <v>2.5</v>
      </c>
      <c r="S5" s="10">
        <v>2.5</v>
      </c>
      <c r="T5" s="10">
        <v>2.5</v>
      </c>
      <c r="U5" s="10">
        <v>1.5</v>
      </c>
      <c r="V5" s="10">
        <v>1.5</v>
      </c>
      <c r="W5" s="10">
        <v>2.5</v>
      </c>
      <c r="X5" s="10">
        <v>2.5</v>
      </c>
      <c r="Y5" s="10">
        <v>2.5</v>
      </c>
      <c r="Z5" s="10">
        <v>1</v>
      </c>
      <c r="AA5" s="10">
        <v>2.5</v>
      </c>
      <c r="AB5" s="10">
        <v>1.5</v>
      </c>
      <c r="AC5" s="10">
        <v>3.5</v>
      </c>
      <c r="AD5" s="10">
        <v>2.5</v>
      </c>
      <c r="AE5" s="10">
        <v>2.5</v>
      </c>
      <c r="AF5" s="10">
        <v>0</v>
      </c>
      <c r="AG5" s="10"/>
      <c r="AH5" s="11">
        <f>SUM(C5:AG5)</f>
        <v>58.5</v>
      </c>
      <c r="AJ5" s="8">
        <v>1</v>
      </c>
      <c r="AK5" s="9" t="s">
        <v>15</v>
      </c>
      <c r="AL5" s="12">
        <f>AH5*$E$1</f>
        <v>3485.6973293768547</v>
      </c>
      <c r="AM5" s="12">
        <f>AH15</f>
        <v>4735</v>
      </c>
      <c r="AN5" s="12">
        <f>AM5-AL5</f>
        <v>1249.3026706231453</v>
      </c>
      <c r="AO5" s="12">
        <f>N25</f>
        <v>4851.2857142857138</v>
      </c>
      <c r="AP5" s="12">
        <f t="shared" ref="AP5:AP11" si="0">AO5-AN5</f>
        <v>3601.9830436625684</v>
      </c>
      <c r="AQ5" s="12"/>
      <c r="AR5" s="12">
        <f t="shared" ref="AR5:AR11" si="1">AP5-AQ5</f>
        <v>3601.9830436625684</v>
      </c>
      <c r="AS5" s="13"/>
      <c r="AT5" s="14"/>
      <c r="AU5" s="12">
        <f t="shared" ref="AU5:AU11" si="2">AS5-AR5</f>
        <v>-3601.9830436625684</v>
      </c>
      <c r="AY5" s="15"/>
    </row>
    <row r="6" spans="1:63" x14ac:dyDescent="0.35">
      <c r="A6" s="8">
        <v>2</v>
      </c>
      <c r="B6" s="9" t="s">
        <v>16</v>
      </c>
      <c r="C6" s="10">
        <v>1</v>
      </c>
      <c r="D6" s="10">
        <v>0</v>
      </c>
      <c r="E6" s="10">
        <v>1</v>
      </c>
      <c r="F6" s="10">
        <v>2.5</v>
      </c>
      <c r="G6" s="10">
        <v>4</v>
      </c>
      <c r="H6" s="10">
        <v>4</v>
      </c>
      <c r="I6" s="10">
        <v>1.5</v>
      </c>
      <c r="J6" s="10">
        <v>1</v>
      </c>
      <c r="K6" s="10">
        <v>1</v>
      </c>
      <c r="L6" s="10">
        <v>1</v>
      </c>
      <c r="M6" s="10">
        <v>1.5</v>
      </c>
      <c r="N6" s="10">
        <v>3.5</v>
      </c>
      <c r="O6" s="10">
        <v>2</v>
      </c>
      <c r="P6" s="10">
        <v>1.5</v>
      </c>
      <c r="Q6" s="10">
        <v>1</v>
      </c>
      <c r="R6" s="10">
        <v>1</v>
      </c>
      <c r="S6" s="10">
        <v>1</v>
      </c>
      <c r="T6" s="10">
        <v>1</v>
      </c>
      <c r="U6" s="10">
        <v>2.5</v>
      </c>
      <c r="V6" s="10">
        <v>2.5</v>
      </c>
      <c r="W6" s="10">
        <v>1</v>
      </c>
      <c r="X6" s="10">
        <v>1</v>
      </c>
      <c r="Y6" s="10">
        <v>1.5</v>
      </c>
      <c r="Z6" s="10">
        <v>1</v>
      </c>
      <c r="AA6" s="10">
        <v>2</v>
      </c>
      <c r="AB6" s="10">
        <v>4.5</v>
      </c>
      <c r="AC6" s="10">
        <v>3.5</v>
      </c>
      <c r="AD6" s="10">
        <v>2.5</v>
      </c>
      <c r="AE6" s="10">
        <v>2.5</v>
      </c>
      <c r="AF6" s="10">
        <v>0</v>
      </c>
      <c r="AG6" s="10"/>
      <c r="AH6" s="11">
        <f t="shared" ref="AH6:AH11" si="3">SUM(C6:AG6)</f>
        <v>54</v>
      </c>
      <c r="AJ6" s="8">
        <v>2</v>
      </c>
      <c r="AK6" s="9" t="s">
        <v>16</v>
      </c>
      <c r="AL6" s="12">
        <f>AH6*$E$1</f>
        <v>3217.5667655786351</v>
      </c>
      <c r="AM6" s="12">
        <f t="shared" ref="AM6:AM11" si="4">AH16</f>
        <v>2505</v>
      </c>
      <c r="AN6" s="12">
        <f>AM6-AL6</f>
        <v>-712.56676557863511</v>
      </c>
      <c r="AO6" s="12">
        <f t="shared" ref="AO6:AO8" si="5">N26</f>
        <v>4851.2857142857138</v>
      </c>
      <c r="AP6" s="12">
        <f t="shared" si="0"/>
        <v>5563.8524798643484</v>
      </c>
      <c r="AQ6" s="12"/>
      <c r="AR6" s="12">
        <f t="shared" si="1"/>
        <v>5563.8524798643484</v>
      </c>
      <c r="AS6" s="13"/>
      <c r="AT6" s="14"/>
      <c r="AU6" s="12">
        <f t="shared" si="2"/>
        <v>-5563.8524798643484</v>
      </c>
      <c r="AY6" s="15"/>
    </row>
    <row r="7" spans="1:63" x14ac:dyDescent="0.35">
      <c r="A7" s="8">
        <v>3</v>
      </c>
      <c r="B7" s="9" t="s">
        <v>17</v>
      </c>
      <c r="C7" s="10">
        <v>1.5</v>
      </c>
      <c r="D7" s="10">
        <v>1.5</v>
      </c>
      <c r="E7" s="10">
        <v>1</v>
      </c>
      <c r="F7" s="10">
        <v>2.5</v>
      </c>
      <c r="G7" s="10">
        <v>2.5</v>
      </c>
      <c r="H7" s="10">
        <v>3.5</v>
      </c>
      <c r="I7" s="10">
        <v>2.5</v>
      </c>
      <c r="J7" s="10">
        <v>5</v>
      </c>
      <c r="K7" s="10">
        <v>2.5</v>
      </c>
      <c r="L7" s="10">
        <v>2.5</v>
      </c>
      <c r="M7" s="10">
        <v>1.5</v>
      </c>
      <c r="N7" s="10">
        <v>2.5</v>
      </c>
      <c r="O7" s="10">
        <v>1</v>
      </c>
      <c r="P7" s="10">
        <v>3.5</v>
      </c>
      <c r="Q7" s="10">
        <v>2.5</v>
      </c>
      <c r="R7" s="10">
        <v>1</v>
      </c>
      <c r="S7" s="10">
        <v>1.5</v>
      </c>
      <c r="T7" s="10">
        <v>1.5</v>
      </c>
      <c r="U7" s="10">
        <v>2.5</v>
      </c>
      <c r="V7" s="10">
        <v>1.5</v>
      </c>
      <c r="W7" s="10">
        <v>1</v>
      </c>
      <c r="X7" s="10">
        <v>2</v>
      </c>
      <c r="Y7" s="10">
        <v>1.5</v>
      </c>
      <c r="Z7" s="10">
        <v>1</v>
      </c>
      <c r="AA7" s="10">
        <v>1.5</v>
      </c>
      <c r="AB7" s="10">
        <v>1.5</v>
      </c>
      <c r="AC7" s="10">
        <v>1.5</v>
      </c>
      <c r="AD7" s="10">
        <v>1.5</v>
      </c>
      <c r="AE7" s="10">
        <v>1.5</v>
      </c>
      <c r="AF7" s="10">
        <v>0</v>
      </c>
      <c r="AG7" s="10"/>
      <c r="AH7" s="11">
        <f t="shared" si="3"/>
        <v>57</v>
      </c>
      <c r="AJ7" s="8">
        <v>3</v>
      </c>
      <c r="AK7" s="9" t="s">
        <v>17</v>
      </c>
      <c r="AL7" s="12">
        <f t="shared" ref="AL7:AL11" si="6">AH7*$E$1</f>
        <v>3396.320474777448</v>
      </c>
      <c r="AM7" s="12">
        <f t="shared" si="4"/>
        <v>2625</v>
      </c>
      <c r="AN7" s="12">
        <f t="shared" ref="AN7:AN11" si="7">AM7-AL7</f>
        <v>-771.320474777448</v>
      </c>
      <c r="AO7" s="12">
        <f t="shared" si="5"/>
        <v>3851.2857142857142</v>
      </c>
      <c r="AP7" s="12">
        <f t="shared" si="0"/>
        <v>4622.6061890631627</v>
      </c>
      <c r="AQ7" s="12"/>
      <c r="AR7" s="12">
        <f t="shared" si="1"/>
        <v>4622.6061890631627</v>
      </c>
      <c r="AS7" s="13"/>
      <c r="AT7" s="14"/>
      <c r="AU7" s="12">
        <f t="shared" si="2"/>
        <v>-4622.6061890631627</v>
      </c>
      <c r="AY7" s="15"/>
    </row>
    <row r="8" spans="1:63" x14ac:dyDescent="0.35">
      <c r="A8" s="8">
        <v>4</v>
      </c>
      <c r="B8" s="9" t="s">
        <v>18</v>
      </c>
      <c r="C8" s="10">
        <v>2.5</v>
      </c>
      <c r="D8" s="10">
        <v>1.5</v>
      </c>
      <c r="E8" s="10">
        <v>1</v>
      </c>
      <c r="F8" s="10">
        <v>2.5</v>
      </c>
      <c r="G8" s="10">
        <v>2.5</v>
      </c>
      <c r="H8" s="10">
        <v>2.5</v>
      </c>
      <c r="I8" s="10">
        <v>2.5</v>
      </c>
      <c r="J8" s="10">
        <v>2.5</v>
      </c>
      <c r="K8" s="10">
        <v>2.5</v>
      </c>
      <c r="L8" s="10">
        <v>2.5</v>
      </c>
      <c r="M8" s="10">
        <v>2.5</v>
      </c>
      <c r="N8" s="10">
        <v>2.5</v>
      </c>
      <c r="O8" s="10">
        <v>1</v>
      </c>
      <c r="P8" s="10">
        <v>2.5</v>
      </c>
      <c r="Q8" s="10">
        <v>1.5</v>
      </c>
      <c r="R8" s="10">
        <v>1</v>
      </c>
      <c r="S8" s="10">
        <v>2.5</v>
      </c>
      <c r="T8" s="10">
        <v>1.5</v>
      </c>
      <c r="U8" s="10">
        <v>1</v>
      </c>
      <c r="V8" s="10">
        <v>2</v>
      </c>
      <c r="W8" s="10">
        <v>2.5</v>
      </c>
      <c r="X8" s="10">
        <v>2.5</v>
      </c>
      <c r="Y8" s="10">
        <v>1.5</v>
      </c>
      <c r="Z8" s="10">
        <v>0</v>
      </c>
      <c r="AA8" s="10">
        <v>1.5</v>
      </c>
      <c r="AB8" s="10">
        <v>2.5</v>
      </c>
      <c r="AC8" s="10">
        <v>1.5</v>
      </c>
      <c r="AD8" s="10">
        <v>1.5</v>
      </c>
      <c r="AE8" s="10">
        <v>2</v>
      </c>
      <c r="AF8" s="10">
        <v>0</v>
      </c>
      <c r="AG8" s="10"/>
      <c r="AH8" s="11">
        <f t="shared" si="3"/>
        <v>56</v>
      </c>
      <c r="AJ8" s="8">
        <v>4</v>
      </c>
      <c r="AK8" s="9" t="s">
        <v>18</v>
      </c>
      <c r="AL8" s="12">
        <f t="shared" si="6"/>
        <v>3336.7359050445107</v>
      </c>
      <c r="AM8" s="12">
        <f t="shared" si="4"/>
        <v>2025</v>
      </c>
      <c r="AN8" s="12">
        <f t="shared" si="7"/>
        <v>-1311.7359050445107</v>
      </c>
      <c r="AO8" s="12">
        <f t="shared" si="5"/>
        <v>3851.2857142857142</v>
      </c>
      <c r="AP8" s="12">
        <f t="shared" si="0"/>
        <v>5163.0216193302249</v>
      </c>
      <c r="AQ8" s="12"/>
      <c r="AR8" s="12">
        <f t="shared" si="1"/>
        <v>5163.0216193302249</v>
      </c>
      <c r="AS8" s="13"/>
      <c r="AT8" s="14"/>
      <c r="AU8" s="12">
        <f t="shared" si="2"/>
        <v>-5163.0216193302249</v>
      </c>
      <c r="AV8" s="16"/>
      <c r="AY8" s="15"/>
    </row>
    <row r="9" spans="1:63" x14ac:dyDescent="0.35">
      <c r="A9" s="8">
        <v>5</v>
      </c>
      <c r="B9" s="17" t="s">
        <v>19</v>
      </c>
      <c r="C9" s="10">
        <v>1.5</v>
      </c>
      <c r="D9" s="10">
        <v>0.5</v>
      </c>
      <c r="E9" s="10">
        <v>1</v>
      </c>
      <c r="F9" s="10">
        <v>2</v>
      </c>
      <c r="G9" s="10">
        <v>5</v>
      </c>
      <c r="H9" s="10">
        <v>6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2.5</v>
      </c>
      <c r="O9" s="10">
        <v>1</v>
      </c>
      <c r="P9" s="10">
        <v>1</v>
      </c>
      <c r="Q9" s="10">
        <v>1</v>
      </c>
      <c r="R9" s="10">
        <v>1.5</v>
      </c>
      <c r="S9" s="10">
        <v>1</v>
      </c>
      <c r="T9" s="10">
        <v>1.5</v>
      </c>
      <c r="U9" s="10">
        <v>2.5</v>
      </c>
      <c r="V9" s="10">
        <v>2.5</v>
      </c>
      <c r="W9" s="10">
        <v>1</v>
      </c>
      <c r="X9" s="10">
        <v>1</v>
      </c>
      <c r="Y9" s="10">
        <v>1</v>
      </c>
      <c r="Z9" s="10">
        <v>1</v>
      </c>
      <c r="AA9" s="10">
        <v>1.5</v>
      </c>
      <c r="AB9" s="10">
        <v>3.5</v>
      </c>
      <c r="AC9" s="10">
        <v>2.5</v>
      </c>
      <c r="AD9" s="10">
        <v>2</v>
      </c>
      <c r="AE9" s="10">
        <v>5</v>
      </c>
      <c r="AF9" s="10">
        <v>0</v>
      </c>
      <c r="AG9" s="10"/>
      <c r="AH9" s="11">
        <f t="shared" si="3"/>
        <v>54</v>
      </c>
      <c r="AJ9" s="8">
        <v>5</v>
      </c>
      <c r="AK9" s="17" t="s">
        <v>19</v>
      </c>
      <c r="AL9" s="12">
        <f t="shared" si="6"/>
        <v>3217.5667655786351</v>
      </c>
      <c r="AM9" s="12">
        <f t="shared" si="4"/>
        <v>2570</v>
      </c>
      <c r="AN9" s="12">
        <f t="shared" si="7"/>
        <v>-647.56676557863511</v>
      </c>
      <c r="AO9" s="12">
        <f>N29</f>
        <v>3851.2857142857142</v>
      </c>
      <c r="AP9" s="12">
        <f>AO9-AN9</f>
        <v>4498.8524798643493</v>
      </c>
      <c r="AQ9" s="12"/>
      <c r="AR9" s="12">
        <f t="shared" si="1"/>
        <v>4498.8524798643493</v>
      </c>
      <c r="AS9" s="13"/>
      <c r="AT9" s="14"/>
      <c r="AU9" s="12">
        <f t="shared" si="2"/>
        <v>-4498.8524798643493</v>
      </c>
    </row>
    <row r="10" spans="1:63" x14ac:dyDescent="0.35">
      <c r="A10" s="8">
        <v>6</v>
      </c>
      <c r="B10" s="18" t="s">
        <v>20</v>
      </c>
      <c r="C10" s="10">
        <v>1.5</v>
      </c>
      <c r="D10" s="10">
        <v>1</v>
      </c>
      <c r="E10" s="10">
        <v>1</v>
      </c>
      <c r="F10" s="10">
        <v>1</v>
      </c>
      <c r="G10" s="10">
        <v>1.5</v>
      </c>
      <c r="H10" s="10">
        <v>1.5</v>
      </c>
      <c r="I10" s="10">
        <v>1.5</v>
      </c>
      <c r="J10" s="10">
        <v>1</v>
      </c>
      <c r="K10" s="10">
        <v>1.5</v>
      </c>
      <c r="L10" s="10">
        <v>1.5</v>
      </c>
      <c r="M10" s="10">
        <v>1.5</v>
      </c>
      <c r="N10" s="10">
        <v>1.5</v>
      </c>
      <c r="O10" s="10">
        <v>1</v>
      </c>
      <c r="P10" s="10">
        <v>1.5</v>
      </c>
      <c r="Q10" s="10">
        <v>2.5</v>
      </c>
      <c r="R10" s="10">
        <v>1.5</v>
      </c>
      <c r="S10" s="10">
        <v>1.5</v>
      </c>
      <c r="T10" s="10">
        <v>1.5</v>
      </c>
      <c r="U10" s="10">
        <v>1.5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1.5</v>
      </c>
      <c r="AB10" s="10">
        <v>1.5</v>
      </c>
      <c r="AC10" s="10">
        <v>2.5</v>
      </c>
      <c r="AD10" s="10">
        <v>1.5</v>
      </c>
      <c r="AE10" s="10">
        <v>2.5</v>
      </c>
      <c r="AF10" s="10">
        <v>0</v>
      </c>
      <c r="AG10" s="10"/>
      <c r="AH10" s="11">
        <f t="shared" si="3"/>
        <v>41.5</v>
      </c>
      <c r="AJ10" s="8">
        <v>6</v>
      </c>
      <c r="AK10" s="17" t="s">
        <v>21</v>
      </c>
      <c r="AL10" s="12">
        <f>AH10*$E$1</f>
        <v>2472.7596439169142</v>
      </c>
      <c r="AM10" s="12">
        <f>AH20</f>
        <v>3340</v>
      </c>
      <c r="AN10" s="12">
        <f t="shared" si="7"/>
        <v>867.24035608308577</v>
      </c>
      <c r="AO10" s="12">
        <f>N30</f>
        <v>4601.2857142857138</v>
      </c>
      <c r="AP10" s="12">
        <f t="shared" si="0"/>
        <v>3734.045358202628</v>
      </c>
      <c r="AQ10" s="12"/>
      <c r="AR10" s="12">
        <f t="shared" si="1"/>
        <v>3734.045358202628</v>
      </c>
      <c r="AS10" s="13"/>
      <c r="AT10" s="14"/>
      <c r="AU10" s="12">
        <f>AS10-AR10</f>
        <v>-3734.045358202628</v>
      </c>
      <c r="AV10" s="19"/>
    </row>
    <row r="11" spans="1:63" x14ac:dyDescent="0.35">
      <c r="A11" s="8">
        <v>7</v>
      </c>
      <c r="B11" s="9" t="s">
        <v>22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2</v>
      </c>
      <c r="L11" s="10">
        <v>2</v>
      </c>
      <c r="M11" s="10">
        <v>2</v>
      </c>
      <c r="N11" s="10">
        <v>0</v>
      </c>
      <c r="O11" s="10">
        <v>1</v>
      </c>
      <c r="P11" s="10">
        <v>2</v>
      </c>
      <c r="Q11" s="10">
        <v>2</v>
      </c>
      <c r="R11" s="10">
        <v>2</v>
      </c>
      <c r="S11" s="10">
        <v>1</v>
      </c>
      <c r="T11" s="10">
        <v>1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</v>
      </c>
      <c r="AE11" s="10">
        <v>0</v>
      </c>
      <c r="AF11" s="10">
        <v>0</v>
      </c>
      <c r="AG11" s="10"/>
      <c r="AH11" s="11">
        <f t="shared" si="3"/>
        <v>16</v>
      </c>
      <c r="AJ11" s="8">
        <v>7</v>
      </c>
      <c r="AK11" s="9" t="s">
        <v>22</v>
      </c>
      <c r="AL11" s="12">
        <f t="shared" si="6"/>
        <v>953.353115727003</v>
      </c>
      <c r="AM11" s="12">
        <f t="shared" si="4"/>
        <v>2280</v>
      </c>
      <c r="AN11" s="12">
        <f t="shared" si="7"/>
        <v>1326.6468842729969</v>
      </c>
      <c r="AO11" s="12">
        <f>N31</f>
        <v>4601.2857142857138</v>
      </c>
      <c r="AP11" s="12">
        <f t="shared" si="0"/>
        <v>3274.6388300127169</v>
      </c>
      <c r="AQ11" s="12"/>
      <c r="AR11" s="12">
        <f t="shared" si="1"/>
        <v>3274.6388300127169</v>
      </c>
      <c r="AS11" s="20"/>
      <c r="AT11" s="14"/>
      <c r="AU11" s="12">
        <f t="shared" si="2"/>
        <v>-3274.6388300127169</v>
      </c>
      <c r="AV11" s="15"/>
      <c r="AW11">
        <v>2800</v>
      </c>
    </row>
    <row r="12" spans="1:63" x14ac:dyDescent="0.35">
      <c r="C12" s="21">
        <f t="shared" ref="C12:AF12" si="8">SUM(C5:C11)</f>
        <v>8</v>
      </c>
      <c r="D12" s="21">
        <f t="shared" si="8"/>
        <v>5</v>
      </c>
      <c r="E12" s="21">
        <f t="shared" si="8"/>
        <v>6.5</v>
      </c>
      <c r="F12" s="21">
        <f t="shared" si="8"/>
        <v>11.5</v>
      </c>
      <c r="G12" s="21">
        <f t="shared" si="8"/>
        <v>18</v>
      </c>
      <c r="H12" s="21">
        <f t="shared" si="8"/>
        <v>20.5</v>
      </c>
      <c r="I12" s="21">
        <f t="shared" si="8"/>
        <v>11.5</v>
      </c>
      <c r="J12" s="21">
        <f t="shared" si="8"/>
        <v>13</v>
      </c>
      <c r="K12" s="21">
        <f t="shared" si="8"/>
        <v>13</v>
      </c>
      <c r="L12" s="21">
        <f t="shared" si="8"/>
        <v>13</v>
      </c>
      <c r="M12" s="21">
        <f t="shared" si="8"/>
        <v>12.5</v>
      </c>
      <c r="N12" s="21">
        <f t="shared" si="8"/>
        <v>13</v>
      </c>
      <c r="O12" s="21">
        <f t="shared" si="8"/>
        <v>9</v>
      </c>
      <c r="P12" s="21">
        <f t="shared" si="8"/>
        <v>15.5</v>
      </c>
      <c r="Q12" s="21">
        <f t="shared" si="8"/>
        <v>10.5</v>
      </c>
      <c r="R12" s="21">
        <f t="shared" si="8"/>
        <v>10.5</v>
      </c>
      <c r="S12" s="21">
        <f t="shared" si="8"/>
        <v>11</v>
      </c>
      <c r="T12" s="21">
        <f t="shared" si="8"/>
        <v>10.5</v>
      </c>
      <c r="U12" s="21">
        <f t="shared" si="8"/>
        <v>11.5</v>
      </c>
      <c r="V12" s="21">
        <f t="shared" si="8"/>
        <v>11</v>
      </c>
      <c r="W12" s="21">
        <f t="shared" si="8"/>
        <v>9</v>
      </c>
      <c r="X12" s="21">
        <f t="shared" si="8"/>
        <v>10</v>
      </c>
      <c r="Y12" s="21">
        <f t="shared" si="8"/>
        <v>9</v>
      </c>
      <c r="Z12" s="21">
        <f t="shared" si="8"/>
        <v>5</v>
      </c>
      <c r="AA12" s="21">
        <f t="shared" si="8"/>
        <v>10.5</v>
      </c>
      <c r="AB12" s="21">
        <f t="shared" si="8"/>
        <v>15</v>
      </c>
      <c r="AC12" s="21">
        <f t="shared" si="8"/>
        <v>15</v>
      </c>
      <c r="AD12" s="21">
        <f t="shared" si="8"/>
        <v>12.5</v>
      </c>
      <c r="AE12" s="21">
        <f t="shared" si="8"/>
        <v>16</v>
      </c>
      <c r="AF12" s="21">
        <f t="shared" si="8"/>
        <v>0</v>
      </c>
      <c r="AG12" s="21"/>
      <c r="AH12" s="21">
        <f>SUM(AH5:AH11)</f>
        <v>337</v>
      </c>
      <c r="AJ12" s="8"/>
      <c r="AK12" s="17"/>
      <c r="AL12" s="22">
        <f t="shared" ref="AL12:AQ12" si="9">SUM(AL5:AL11)</f>
        <v>20080.000000000004</v>
      </c>
      <c r="AM12" s="22">
        <f t="shared" si="9"/>
        <v>20080</v>
      </c>
      <c r="AN12" s="22">
        <f>SUM(AN5:AN11)</f>
        <v>0</v>
      </c>
      <c r="AO12" s="22">
        <f t="shared" si="9"/>
        <v>30458.999999999996</v>
      </c>
      <c r="AP12" s="22">
        <f t="shared" si="9"/>
        <v>30459</v>
      </c>
      <c r="AQ12" s="22">
        <f t="shared" si="9"/>
        <v>0</v>
      </c>
      <c r="AR12" s="22">
        <f>AP12-AQ12</f>
        <v>30459</v>
      </c>
      <c r="AS12" s="23">
        <f>SUM(AS5:AS11)</f>
        <v>0</v>
      </c>
      <c r="AT12" s="23"/>
      <c r="AU12" s="22">
        <f>SUM(AU5:AU11)</f>
        <v>-30459</v>
      </c>
      <c r="AV12" s="15"/>
    </row>
    <row r="13" spans="1:63" x14ac:dyDescent="0.35">
      <c r="AL13" s="16"/>
      <c r="AM13" s="15"/>
      <c r="AN13" s="15"/>
      <c r="AO13" s="15"/>
      <c r="AP13" s="15"/>
      <c r="AQ13" s="15"/>
      <c r="AR13" s="16"/>
      <c r="AS13" s="15"/>
      <c r="AT13" s="15"/>
      <c r="AU13" s="15"/>
      <c r="AV13" s="15"/>
      <c r="AW13" s="15"/>
      <c r="AX13" s="24" t="s">
        <v>23</v>
      </c>
      <c r="AY13" s="15"/>
    </row>
    <row r="14" spans="1:63" x14ac:dyDescent="0.35">
      <c r="B14" s="25" t="s">
        <v>24</v>
      </c>
      <c r="AX14" s="18" t="s">
        <v>25</v>
      </c>
      <c r="AY14" s="18" t="s">
        <v>26</v>
      </c>
    </row>
    <row r="15" spans="1:63" x14ac:dyDescent="0.35">
      <c r="A15" s="8">
        <v>1</v>
      </c>
      <c r="B15" s="9" t="s">
        <v>15</v>
      </c>
      <c r="C15" s="26"/>
      <c r="D15" s="26"/>
      <c r="E15" s="26"/>
      <c r="F15" s="26"/>
      <c r="G15" s="26"/>
      <c r="H15" s="26">
        <v>2260</v>
      </c>
      <c r="I15" s="26">
        <v>1040</v>
      </c>
      <c r="J15" s="26"/>
      <c r="K15" s="26">
        <v>640</v>
      </c>
      <c r="L15" s="26">
        <v>25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>
        <v>770</v>
      </c>
      <c r="AA15" s="26"/>
      <c r="AB15" s="26"/>
      <c r="AC15" s="26"/>
      <c r="AD15" s="26"/>
      <c r="AE15" s="26"/>
      <c r="AF15" s="26"/>
      <c r="AG15" s="26"/>
      <c r="AH15" s="27">
        <f>SUM(C15:AG15)</f>
        <v>4735</v>
      </c>
      <c r="AR15" s="16"/>
      <c r="AX15" s="18" t="s">
        <v>27</v>
      </c>
      <c r="AY15" s="12">
        <f>O41</f>
        <v>0</v>
      </c>
      <c r="BI15" s="18" t="s">
        <v>28</v>
      </c>
      <c r="BJ15" s="18"/>
      <c r="BK15" s="18"/>
    </row>
    <row r="16" spans="1:63" x14ac:dyDescent="0.35">
      <c r="A16" s="8">
        <v>2</v>
      </c>
      <c r="B16" s="9" t="s">
        <v>16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U16" s="26">
        <v>910</v>
      </c>
      <c r="V16" s="26">
        <v>1160</v>
      </c>
      <c r="W16" s="26">
        <v>185</v>
      </c>
      <c r="X16" s="26">
        <v>50</v>
      </c>
      <c r="Y16" s="26">
        <v>120</v>
      </c>
      <c r="Z16" s="26"/>
      <c r="AA16" s="26"/>
      <c r="AB16" s="26">
        <v>80</v>
      </c>
      <c r="AC16" s="26"/>
      <c r="AD16" s="26"/>
      <c r="AE16" s="26"/>
      <c r="AF16" s="26"/>
      <c r="AG16" s="26"/>
      <c r="AH16" s="27">
        <f t="shared" ref="AH16:AH21" si="10">SUM(C16:AG16)</f>
        <v>2505</v>
      </c>
      <c r="AX16" s="18" t="s">
        <v>29</v>
      </c>
      <c r="AY16" s="12">
        <f>-AQ12</f>
        <v>0</v>
      </c>
      <c r="BI16" s="18" t="s">
        <v>30</v>
      </c>
      <c r="BJ16" s="18">
        <v>4000</v>
      </c>
      <c r="BK16" s="18"/>
    </row>
    <row r="17" spans="1:63" x14ac:dyDescent="0.35">
      <c r="A17" s="8">
        <v>3</v>
      </c>
      <c r="B17" s="9" t="s">
        <v>17</v>
      </c>
      <c r="C17" s="26"/>
      <c r="D17" s="26"/>
      <c r="E17" s="26"/>
      <c r="F17" s="26">
        <v>160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AA17" s="26">
        <v>2465</v>
      </c>
      <c r="AB17" s="26"/>
      <c r="AC17" s="26"/>
      <c r="AD17" s="26"/>
      <c r="AE17" s="26"/>
      <c r="AF17" s="26"/>
      <c r="AG17" s="26"/>
      <c r="AH17" s="27">
        <f t="shared" si="10"/>
        <v>2625</v>
      </c>
      <c r="AR17" s="16"/>
      <c r="AX17" s="18"/>
      <c r="AY17" s="12">
        <f>SUM(AY15:AY16)</f>
        <v>0</v>
      </c>
      <c r="BI17" s="18" t="s">
        <v>31</v>
      </c>
      <c r="BJ17" s="18">
        <f>BJ16/6</f>
        <v>666.66666666666663</v>
      </c>
      <c r="BK17" s="18">
        <f>BJ17*5</f>
        <v>3333.333333333333</v>
      </c>
    </row>
    <row r="18" spans="1:63" x14ac:dyDescent="0.35">
      <c r="A18" s="8">
        <v>4</v>
      </c>
      <c r="B18" s="9" t="s">
        <v>18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>
        <v>1010</v>
      </c>
      <c r="R18" s="26">
        <v>705</v>
      </c>
      <c r="S18" s="26">
        <v>200</v>
      </c>
      <c r="T18" s="26">
        <v>110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7">
        <f t="shared" si="10"/>
        <v>2025</v>
      </c>
      <c r="AR18" s="16"/>
      <c r="BA18" s="15">
        <v>4547</v>
      </c>
      <c r="BI18" s="18" t="s">
        <v>32</v>
      </c>
      <c r="BJ18" s="18"/>
      <c r="BK18" s="18"/>
    </row>
    <row r="19" spans="1:63" x14ac:dyDescent="0.35">
      <c r="A19" s="8">
        <v>5</v>
      </c>
      <c r="B19" s="17" t="s">
        <v>19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>
        <v>1810</v>
      </c>
      <c r="N19" s="26">
        <v>270</v>
      </c>
      <c r="O19" s="26">
        <v>380</v>
      </c>
      <c r="P19" s="26">
        <v>110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7">
        <f t="shared" si="10"/>
        <v>2570</v>
      </c>
      <c r="AX19" s="18" t="s">
        <v>33</v>
      </c>
      <c r="AY19" s="18"/>
      <c r="BA19" s="15">
        <f>AY15+BA18</f>
        <v>4547</v>
      </c>
      <c r="BI19" s="18" t="s">
        <v>34</v>
      </c>
      <c r="BJ19" s="18">
        <f>$BJ$17</f>
        <v>666.66666666666663</v>
      </c>
      <c r="BK19" s="18"/>
    </row>
    <row r="20" spans="1:63" x14ac:dyDescent="0.35">
      <c r="A20" s="8">
        <v>6</v>
      </c>
      <c r="B20" s="18" t="s">
        <v>20</v>
      </c>
      <c r="C20" s="26">
        <v>2760</v>
      </c>
      <c r="D20" s="26">
        <v>580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7">
        <f>SUM(C20:AG20)</f>
        <v>3340</v>
      </c>
      <c r="AV20" s="16"/>
      <c r="AX20" s="18" t="s">
        <v>35</v>
      </c>
      <c r="AY20" s="12">
        <f>-AU12</f>
        <v>30459</v>
      </c>
      <c r="BI20" s="18" t="s">
        <v>36</v>
      </c>
      <c r="BJ20" s="18">
        <f>$BJ$17</f>
        <v>666.66666666666663</v>
      </c>
      <c r="BK20" s="18"/>
    </row>
    <row r="21" spans="1:63" x14ac:dyDescent="0.35">
      <c r="A21" s="8">
        <v>7</v>
      </c>
      <c r="B21" s="9" t="s">
        <v>22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>
        <v>2280</v>
      </c>
      <c r="AE21" s="26"/>
      <c r="AF21" s="26"/>
      <c r="AG21" s="26"/>
      <c r="AH21" s="27">
        <f t="shared" si="10"/>
        <v>2280</v>
      </c>
      <c r="AX21" s="18" t="s">
        <v>37</v>
      </c>
      <c r="AY21" s="18">
        <v>2000</v>
      </c>
      <c r="BI21" s="18" t="s">
        <v>38</v>
      </c>
      <c r="BJ21" s="18">
        <f>$BJ$17</f>
        <v>666.66666666666663</v>
      </c>
      <c r="BK21" s="18"/>
    </row>
    <row r="22" spans="1:63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2">
        <f>SUM(AH15:AH21)</f>
        <v>20080</v>
      </c>
      <c r="AX22" s="18"/>
      <c r="AY22" s="12">
        <f>SUM(AY20:AY21)</f>
        <v>32459</v>
      </c>
      <c r="BI22" s="18" t="s">
        <v>39</v>
      </c>
      <c r="BJ22" s="18">
        <f>$BJ$17</f>
        <v>666.66666666666663</v>
      </c>
      <c r="BK22" s="18"/>
    </row>
    <row r="23" spans="1:63" x14ac:dyDescent="0.35">
      <c r="BI23" s="18" t="s">
        <v>40</v>
      </c>
      <c r="BJ23" s="18">
        <f>$BJ$17</f>
        <v>666.66666666666663</v>
      </c>
      <c r="BK23" s="18"/>
    </row>
    <row r="24" spans="1:63" x14ac:dyDescent="0.35">
      <c r="A24" s="28"/>
      <c r="B24" s="29" t="s">
        <v>41</v>
      </c>
      <c r="C24" s="30" t="s">
        <v>42</v>
      </c>
      <c r="D24" s="30" t="s">
        <v>43</v>
      </c>
      <c r="E24" s="30" t="s">
        <v>44</v>
      </c>
      <c r="F24" s="30" t="s">
        <v>45</v>
      </c>
      <c r="G24" s="30" t="s">
        <v>46</v>
      </c>
      <c r="H24" s="30" t="s">
        <v>47</v>
      </c>
      <c r="I24" s="30" t="s">
        <v>48</v>
      </c>
      <c r="J24" s="30" t="s">
        <v>49</v>
      </c>
      <c r="K24" s="30" t="s">
        <v>50</v>
      </c>
      <c r="L24" s="30" t="s">
        <v>51</v>
      </c>
      <c r="M24" s="30" t="s">
        <v>52</v>
      </c>
      <c r="N24" s="30" t="s">
        <v>53</v>
      </c>
      <c r="AX24" t="s">
        <v>54</v>
      </c>
      <c r="BI24" s="18"/>
      <c r="BJ24" s="18">
        <f>SUM(BJ19:BJ23)</f>
        <v>3333.333333333333</v>
      </c>
      <c r="BK24" s="18"/>
    </row>
    <row r="25" spans="1:63" x14ac:dyDescent="0.35">
      <c r="A25" s="8">
        <v>1</v>
      </c>
      <c r="B25" s="17" t="s">
        <v>15</v>
      </c>
      <c r="C25" s="26">
        <f>H35</f>
        <v>3142.8571428571427</v>
      </c>
      <c r="D25" s="26">
        <f t="shared" ref="D25:D31" si="11">$D$32/7</f>
        <v>428.57142857142856</v>
      </c>
      <c r="E25" s="26">
        <f>$E$32/7</f>
        <v>0</v>
      </c>
      <c r="F25" s="26">
        <f t="shared" ref="F25:F31" si="12">$F$32/7</f>
        <v>71.428571428571431</v>
      </c>
      <c r="G25" s="26">
        <f t="shared" ref="G25:G31" si="13">$G$32/7</f>
        <v>139.28571428571428</v>
      </c>
      <c r="H25" s="13">
        <f t="shared" ref="H25:H31" si="14">$H$32/7</f>
        <v>273.42857142857144</v>
      </c>
      <c r="I25" s="13">
        <f t="shared" ref="I25:I31" si="15">$I$32/7</f>
        <v>275</v>
      </c>
      <c r="J25" s="26">
        <f t="shared" ref="J25:J31" si="16">$J$32/7</f>
        <v>35.714285714285715</v>
      </c>
      <c r="K25" s="26">
        <f>$K$32/7</f>
        <v>89.285714285714292</v>
      </c>
      <c r="L25" s="26">
        <f t="shared" ref="L25:L31" si="17">$L$32/7</f>
        <v>17.142857142857142</v>
      </c>
      <c r="M25" s="26">
        <f t="shared" ref="M25:M31" si="18">$M$32/7</f>
        <v>378.57142857142856</v>
      </c>
      <c r="N25" s="27">
        <f t="shared" ref="N25:N29" si="19">SUM(C25:M25)</f>
        <v>4851.2857142857138</v>
      </c>
      <c r="AX25" t="s">
        <v>55</v>
      </c>
      <c r="AY25" s="19">
        <v>23773</v>
      </c>
    </row>
    <row r="26" spans="1:63" x14ac:dyDescent="0.35">
      <c r="A26" s="8">
        <v>2</v>
      </c>
      <c r="B26" s="17" t="s">
        <v>16</v>
      </c>
      <c r="C26" s="26">
        <f>H35</f>
        <v>3142.8571428571427</v>
      </c>
      <c r="D26" s="26">
        <f t="shared" si="11"/>
        <v>428.57142857142856</v>
      </c>
      <c r="E26" s="26">
        <f>$E$32/7</f>
        <v>0</v>
      </c>
      <c r="F26" s="26">
        <f t="shared" si="12"/>
        <v>71.428571428571431</v>
      </c>
      <c r="G26" s="26">
        <f t="shared" si="13"/>
        <v>139.28571428571428</v>
      </c>
      <c r="H26" s="13">
        <f t="shared" si="14"/>
        <v>273.42857142857144</v>
      </c>
      <c r="I26" s="13">
        <f t="shared" si="15"/>
        <v>275</v>
      </c>
      <c r="J26" s="26">
        <f t="shared" si="16"/>
        <v>35.714285714285715</v>
      </c>
      <c r="K26" s="26">
        <f t="shared" ref="K26:K31" si="20">$K$32/7</f>
        <v>89.285714285714292</v>
      </c>
      <c r="L26" s="26">
        <f t="shared" si="17"/>
        <v>17.142857142857142</v>
      </c>
      <c r="M26" s="26">
        <f t="shared" si="18"/>
        <v>378.57142857142856</v>
      </c>
      <c r="N26" s="27">
        <f t="shared" si="19"/>
        <v>4851.2857142857138</v>
      </c>
      <c r="AX26" t="s">
        <v>29</v>
      </c>
      <c r="AY26" s="19">
        <v>10374</v>
      </c>
    </row>
    <row r="27" spans="1:63" x14ac:dyDescent="0.35">
      <c r="A27" s="8">
        <v>3</v>
      </c>
      <c r="B27" s="17" t="s">
        <v>17</v>
      </c>
      <c r="C27" s="26">
        <f>H36</f>
        <v>2142.8571428571427</v>
      </c>
      <c r="D27" s="26">
        <f t="shared" si="11"/>
        <v>428.57142857142856</v>
      </c>
      <c r="E27" s="26">
        <f>$E$32/7</f>
        <v>0</v>
      </c>
      <c r="F27" s="26">
        <f t="shared" si="12"/>
        <v>71.428571428571431</v>
      </c>
      <c r="G27" s="26">
        <f t="shared" si="13"/>
        <v>139.28571428571428</v>
      </c>
      <c r="H27" s="13">
        <f t="shared" si="14"/>
        <v>273.42857142857144</v>
      </c>
      <c r="I27" s="13">
        <f t="shared" si="15"/>
        <v>275</v>
      </c>
      <c r="J27" s="26">
        <f t="shared" si="16"/>
        <v>35.714285714285715</v>
      </c>
      <c r="K27" s="26">
        <f t="shared" si="20"/>
        <v>89.285714285714292</v>
      </c>
      <c r="L27" s="26">
        <f t="shared" si="17"/>
        <v>17.142857142857142</v>
      </c>
      <c r="M27" s="26">
        <f t="shared" si="18"/>
        <v>378.57142857142856</v>
      </c>
      <c r="N27" s="27">
        <f t="shared" si="19"/>
        <v>3851.2857142857142</v>
      </c>
      <c r="AY27" s="19">
        <f>SUM(AY25:AY26)</f>
        <v>34147</v>
      </c>
    </row>
    <row r="28" spans="1:63" x14ac:dyDescent="0.35">
      <c r="A28" s="8">
        <v>4</v>
      </c>
      <c r="B28" s="17" t="s">
        <v>18</v>
      </c>
      <c r="C28" s="26">
        <f>H36</f>
        <v>2142.8571428571427</v>
      </c>
      <c r="D28" s="26">
        <f t="shared" si="11"/>
        <v>428.57142857142856</v>
      </c>
      <c r="E28" s="26">
        <f>$E$32/7</f>
        <v>0</v>
      </c>
      <c r="F28" s="26">
        <f t="shared" si="12"/>
        <v>71.428571428571431</v>
      </c>
      <c r="G28" s="26">
        <f t="shared" si="13"/>
        <v>139.28571428571428</v>
      </c>
      <c r="H28" s="13">
        <f t="shared" si="14"/>
        <v>273.42857142857144</v>
      </c>
      <c r="I28" s="13">
        <f t="shared" si="15"/>
        <v>275</v>
      </c>
      <c r="J28" s="26">
        <f t="shared" si="16"/>
        <v>35.714285714285715</v>
      </c>
      <c r="K28" s="26">
        <f t="shared" si="20"/>
        <v>89.285714285714292</v>
      </c>
      <c r="L28" s="26">
        <f t="shared" si="17"/>
        <v>17.142857142857142</v>
      </c>
      <c r="M28" s="26">
        <f t="shared" si="18"/>
        <v>378.57142857142856</v>
      </c>
      <c r="N28" s="27">
        <f t="shared" si="19"/>
        <v>3851.2857142857142</v>
      </c>
      <c r="AX28" t="s">
        <v>56</v>
      </c>
      <c r="AY28" s="19">
        <v>29600</v>
      </c>
    </row>
    <row r="29" spans="1:63" x14ac:dyDescent="0.35">
      <c r="A29" s="8">
        <v>5</v>
      </c>
      <c r="B29" s="17" t="s">
        <v>19</v>
      </c>
      <c r="C29" s="26">
        <f>H36</f>
        <v>2142.8571428571427</v>
      </c>
      <c r="D29" s="26">
        <f t="shared" si="11"/>
        <v>428.57142857142856</v>
      </c>
      <c r="E29" s="26">
        <f>$E$32/7</f>
        <v>0</v>
      </c>
      <c r="F29" s="26">
        <f t="shared" si="12"/>
        <v>71.428571428571431</v>
      </c>
      <c r="G29" s="26">
        <f t="shared" si="13"/>
        <v>139.28571428571428</v>
      </c>
      <c r="H29" s="13">
        <f t="shared" si="14"/>
        <v>273.42857142857144</v>
      </c>
      <c r="I29" s="13">
        <f t="shared" si="15"/>
        <v>275</v>
      </c>
      <c r="J29" s="26">
        <f t="shared" si="16"/>
        <v>35.714285714285715</v>
      </c>
      <c r="K29" s="26">
        <f t="shared" si="20"/>
        <v>89.285714285714292</v>
      </c>
      <c r="L29" s="26">
        <f t="shared" si="17"/>
        <v>17.142857142857142</v>
      </c>
      <c r="M29" s="26">
        <f t="shared" si="18"/>
        <v>378.57142857142856</v>
      </c>
      <c r="N29" s="27">
        <f t="shared" si="19"/>
        <v>3851.2857142857142</v>
      </c>
      <c r="AX29" t="s">
        <v>57</v>
      </c>
      <c r="AY29" s="31">
        <f>AY27-AY28</f>
        <v>4547</v>
      </c>
    </row>
    <row r="30" spans="1:63" x14ac:dyDescent="0.35">
      <c r="A30" s="8">
        <v>6</v>
      </c>
      <c r="B30" s="17" t="s">
        <v>21</v>
      </c>
      <c r="C30" s="26">
        <f>H37</f>
        <v>2892.8571428571427</v>
      </c>
      <c r="D30" s="26">
        <f t="shared" si="11"/>
        <v>428.57142857142856</v>
      </c>
      <c r="E30" s="26">
        <v>0</v>
      </c>
      <c r="F30" s="26">
        <f t="shared" si="12"/>
        <v>71.428571428571431</v>
      </c>
      <c r="G30" s="26">
        <f t="shared" si="13"/>
        <v>139.28571428571428</v>
      </c>
      <c r="H30" s="13">
        <f t="shared" si="14"/>
        <v>273.42857142857144</v>
      </c>
      <c r="I30" s="13">
        <f t="shared" si="15"/>
        <v>275</v>
      </c>
      <c r="J30" s="26">
        <f t="shared" si="16"/>
        <v>35.714285714285715</v>
      </c>
      <c r="K30" s="26">
        <f t="shared" si="20"/>
        <v>89.285714285714292</v>
      </c>
      <c r="L30" s="26">
        <f t="shared" si="17"/>
        <v>17.142857142857142</v>
      </c>
      <c r="M30" s="26">
        <f t="shared" si="18"/>
        <v>378.57142857142856</v>
      </c>
      <c r="N30" s="27">
        <f>SUM(C30:M30)</f>
        <v>4601.2857142857138</v>
      </c>
      <c r="AY30" s="19"/>
    </row>
    <row r="31" spans="1:63" x14ac:dyDescent="0.35">
      <c r="A31" s="8">
        <v>7</v>
      </c>
      <c r="B31" s="17" t="s">
        <v>58</v>
      </c>
      <c r="C31" s="26">
        <f>H37</f>
        <v>2892.8571428571427</v>
      </c>
      <c r="D31" s="26">
        <f t="shared" si="11"/>
        <v>428.57142857142856</v>
      </c>
      <c r="E31" s="26">
        <v>0</v>
      </c>
      <c r="F31" s="26">
        <f t="shared" si="12"/>
        <v>71.428571428571431</v>
      </c>
      <c r="G31" s="26">
        <f t="shared" si="13"/>
        <v>139.28571428571428</v>
      </c>
      <c r="H31" s="13">
        <f t="shared" si="14"/>
        <v>273.42857142857144</v>
      </c>
      <c r="I31" s="13">
        <f t="shared" si="15"/>
        <v>275</v>
      </c>
      <c r="J31" s="26">
        <f t="shared" si="16"/>
        <v>35.714285714285715</v>
      </c>
      <c r="K31" s="26">
        <f t="shared" si="20"/>
        <v>89.285714285714292</v>
      </c>
      <c r="L31" s="26">
        <f t="shared" si="17"/>
        <v>17.142857142857142</v>
      </c>
      <c r="M31" s="26">
        <f t="shared" si="18"/>
        <v>378.57142857142856</v>
      </c>
      <c r="N31" s="27">
        <f>SUM(C31:M31)</f>
        <v>4601.2857142857138</v>
      </c>
      <c r="AY31" s="19"/>
    </row>
    <row r="32" spans="1:63" x14ac:dyDescent="0.35">
      <c r="A32" s="32" t="s">
        <v>59</v>
      </c>
      <c r="B32" s="32"/>
      <c r="C32" s="27">
        <f>SUM(C25:C31)</f>
        <v>18500</v>
      </c>
      <c r="D32" s="33">
        <v>3000</v>
      </c>
      <c r="E32" s="27"/>
      <c r="F32" s="27">
        <f>500</f>
        <v>500</v>
      </c>
      <c r="G32" s="27">
        <f>975</f>
        <v>975</v>
      </c>
      <c r="H32" s="34">
        <v>1914</v>
      </c>
      <c r="I32" s="34">
        <v>1925</v>
      </c>
      <c r="J32" s="27">
        <f>250</f>
        <v>250</v>
      </c>
      <c r="K32" s="27">
        <v>625</v>
      </c>
      <c r="L32" s="27">
        <f>120</f>
        <v>120</v>
      </c>
      <c r="M32" s="27">
        <v>2650</v>
      </c>
      <c r="N32" s="27">
        <f>SUM(N25:N31)</f>
        <v>30458.999999999996</v>
      </c>
      <c r="AY32" s="19"/>
    </row>
    <row r="33" spans="4:51" x14ac:dyDescent="0.35">
      <c r="AX33" t="s">
        <v>60</v>
      </c>
      <c r="AY33" s="19">
        <f>AY28-21100</f>
        <v>8500</v>
      </c>
    </row>
    <row r="34" spans="4:51" x14ac:dyDescent="0.35">
      <c r="N34" t="s">
        <v>61</v>
      </c>
      <c r="O34" s="15">
        <f>C32</f>
        <v>18500</v>
      </c>
      <c r="P34" s="15"/>
    </row>
    <row r="35" spans="4:51" x14ac:dyDescent="0.35">
      <c r="D35" s="18">
        <v>6000</v>
      </c>
      <c r="E35" s="18">
        <v>2</v>
      </c>
      <c r="F35" s="18">
        <f>D35/E35</f>
        <v>3000</v>
      </c>
      <c r="G35" s="18">
        <f>(500+500)/7</f>
        <v>142.85714285714286</v>
      </c>
      <c r="H35" s="35">
        <f>F35+G35</f>
        <v>3142.8571428571427</v>
      </c>
      <c r="I35" s="35">
        <f>H35*E35</f>
        <v>6285.7142857142853</v>
      </c>
      <c r="N35" t="s">
        <v>62</v>
      </c>
      <c r="O35" s="15">
        <f>G32</f>
        <v>975</v>
      </c>
    </row>
    <row r="36" spans="4:51" x14ac:dyDescent="0.35">
      <c r="D36" s="18">
        <v>6000</v>
      </c>
      <c r="E36" s="18">
        <v>3</v>
      </c>
      <c r="F36" s="18">
        <f t="shared" ref="F36:F37" si="21">D36/E36</f>
        <v>2000</v>
      </c>
      <c r="G36" s="18">
        <f t="shared" ref="G36:G37" si="22">(500+500)/7</f>
        <v>142.85714285714286</v>
      </c>
      <c r="H36" s="35">
        <f t="shared" ref="H36" si="23">F36+G36</f>
        <v>2142.8571428571427</v>
      </c>
      <c r="I36" s="35">
        <f t="shared" ref="I36:I37" si="24">H36*E36</f>
        <v>6428.5714285714275</v>
      </c>
      <c r="N36" t="s">
        <v>63</v>
      </c>
      <c r="O36" s="15">
        <f>I32</f>
        <v>1925</v>
      </c>
    </row>
    <row r="37" spans="4:51" x14ac:dyDescent="0.35">
      <c r="D37" s="18">
        <v>5500</v>
      </c>
      <c r="E37" s="18">
        <v>2</v>
      </c>
      <c r="F37" s="35">
        <f t="shared" si="21"/>
        <v>2750</v>
      </c>
      <c r="G37" s="18">
        <f t="shared" si="22"/>
        <v>142.85714285714286</v>
      </c>
      <c r="H37" s="35">
        <f>F37+G37</f>
        <v>2892.8571428571427</v>
      </c>
      <c r="I37" s="35">
        <f t="shared" si="24"/>
        <v>5785.7142857142853</v>
      </c>
      <c r="N37" t="s">
        <v>64</v>
      </c>
      <c r="O37" s="15">
        <f>H32</f>
        <v>1914</v>
      </c>
    </row>
    <row r="38" spans="4:51" x14ac:dyDescent="0.35">
      <c r="D38" s="18">
        <f>SUM(D35:D37)</f>
        <v>17500</v>
      </c>
      <c r="E38" s="18"/>
      <c r="F38" s="18"/>
      <c r="G38" s="18"/>
      <c r="H38" s="18"/>
      <c r="I38" s="35">
        <f>SUM(I35:I37)</f>
        <v>18500</v>
      </c>
      <c r="N38" t="s">
        <v>65</v>
      </c>
      <c r="O38" s="15">
        <f>J32</f>
        <v>250</v>
      </c>
    </row>
    <row r="39" spans="4:51" x14ac:dyDescent="0.35">
      <c r="O39" s="15">
        <f>SUM(O34:O38)</f>
        <v>23564</v>
      </c>
    </row>
    <row r="40" spans="4:51" x14ac:dyDescent="0.35">
      <c r="O40" s="15"/>
    </row>
    <row r="41" spans="4:51" x14ac:dyDescent="0.35">
      <c r="O41" s="15"/>
    </row>
    <row r="42" spans="4:51" x14ac:dyDescent="0.35">
      <c r="N42" t="s">
        <v>43</v>
      </c>
      <c r="O42" s="15">
        <f>D32</f>
        <v>3000</v>
      </c>
    </row>
    <row r="43" spans="4:51" x14ac:dyDescent="0.35">
      <c r="N43" t="s">
        <v>44</v>
      </c>
      <c r="O43" s="15">
        <f>E32</f>
        <v>0</v>
      </c>
      <c r="P43" s="15"/>
    </row>
    <row r="44" spans="4:51" x14ac:dyDescent="0.35">
      <c r="N44" t="s">
        <v>45</v>
      </c>
      <c r="O44" s="15">
        <f>F32</f>
        <v>500</v>
      </c>
    </row>
    <row r="45" spans="4:51" x14ac:dyDescent="0.35">
      <c r="N45" t="s">
        <v>51</v>
      </c>
      <c r="O45" s="15">
        <f>L32</f>
        <v>120</v>
      </c>
    </row>
    <row r="46" spans="4:51" x14ac:dyDescent="0.35">
      <c r="N46" t="s">
        <v>66</v>
      </c>
      <c r="O46" s="15">
        <f>K32</f>
        <v>625</v>
      </c>
    </row>
    <row r="47" spans="4:51" x14ac:dyDescent="0.35">
      <c r="N47" t="s">
        <v>52</v>
      </c>
      <c r="O47" s="15">
        <f>M32</f>
        <v>2650</v>
      </c>
    </row>
    <row r="48" spans="4:51" x14ac:dyDescent="0.35">
      <c r="O48" s="15">
        <f>SUM(O42:O47)</f>
        <v>6895</v>
      </c>
    </row>
    <row r="50" spans="14:15" x14ac:dyDescent="0.35">
      <c r="N50" s="36" t="s">
        <v>67</v>
      </c>
      <c r="O50" s="24">
        <f>O48+O39</f>
        <v>30459</v>
      </c>
    </row>
    <row r="52" spans="14:15" x14ac:dyDescent="0.35">
      <c r="N52" s="36" t="s">
        <v>68</v>
      </c>
      <c r="O52" s="15">
        <f>N32-O50</f>
        <v>0</v>
      </c>
    </row>
  </sheetData>
  <mergeCells count="3">
    <mergeCell ref="C1:D2"/>
    <mergeCell ref="E1:F2"/>
    <mergeCell ref="A32:B32"/>
  </mergeCells>
  <conditionalFormatting sqref="AU5:AU11">
    <cfRule type="cellIs" dxfId="1" priority="2" operator="lessThan">
      <formula>0</formula>
    </cfRule>
  </conditionalFormatting>
  <conditionalFormatting sqref="AN5:AN1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 Nov'21 &amp; Rent Dec'21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dcterms:created xsi:type="dcterms:W3CDTF">2021-12-25T14:25:54Z</dcterms:created>
  <dcterms:modified xsi:type="dcterms:W3CDTF">2021-12-25T14:26:21Z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2021-12-25T14:25:55Z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3c99bbc8-f800-4d65-89c1-93aac144c452</vt:lpwstr>
  </property>
  <property fmtid="{D5CDD505-2E9C-101B-9397-08002B2CF9AE}" pid="8" name="MSIP_Label_ea60d57e-af5b-4752-ac57-3e4f28ca11dc_ContentBits">
    <vt:lpwstr>0</vt:lpwstr>
  </property>
</Properties>
</file>