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5.bin" ContentType="application/vnd.openxmlformats-officedocument.spreadsheetml.customProperty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AEBF254C-1879-4ECD-B89E-99C62BB35D98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0.0 Top Sheet" sheetId="24" r:id="rId1"/>
    <sheet name="1.0 Lease Liability " sheetId="13" r:id="rId2"/>
    <sheet name="Mohua Khan" sheetId="10" state="hidden" r:id="rId3"/>
    <sheet name="1.1 Lease Lia and Int " sheetId="15" r:id="rId4"/>
    <sheet name="1.2 CV and Dep- ROU" sheetId="17" r:id="rId5"/>
    <sheet name="6.0 CV and Dep- ROU (MK)" sheetId="18" state="hidden" r:id="rId6"/>
    <sheet name="Lease liability (2)" sheetId="9" state="hidden" r:id="rId7"/>
    <sheet name="1.3 Security Depsoit " sheetId="20" r:id="rId8"/>
    <sheet name="Sheet2" sheetId="6" state="hidden" r:id="rId9"/>
    <sheet name="Sheet1 (2)" sheetId="2" state="hidden" r:id="rId10"/>
  </sheets>
  <definedNames>
    <definedName name="_xlnm.Print_Area" localSheetId="0">'0.0 Top Sheet'!$A$1:$H$46</definedName>
    <definedName name="_xlnm.Print_Area" localSheetId="1">'1.0 Lease Liability '!$A$1:$G$145</definedName>
    <definedName name="_xlnm.Print_Area" localSheetId="3">'1.1 Lease Lia and Int '!$A$1:$N$140</definedName>
    <definedName name="_xlnm.Print_Area" localSheetId="4">'1.2 CV and Dep- ROU'!$A$1:$L$136</definedName>
    <definedName name="_xlnm.Print_Area" localSheetId="7">'1.3 Security Depsoit '!$A$1:$M$278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24" l="1"/>
  <c r="J27" i="24"/>
  <c r="J23" i="24"/>
  <c r="J25" i="24"/>
  <c r="K15" i="24"/>
  <c r="J31" i="24"/>
  <c r="D138" i="20"/>
  <c r="I10" i="17"/>
  <c r="J16" i="24"/>
  <c r="J15" i="24"/>
  <c r="E134" i="17"/>
  <c r="F138" i="15"/>
  <c r="N21" i="15"/>
  <c r="N18" i="15"/>
  <c r="N17" i="15"/>
  <c r="N16" i="15"/>
  <c r="N15" i="15"/>
  <c r="M24" i="15"/>
  <c r="L18" i="15"/>
  <c r="L17" i="15"/>
  <c r="L16" i="15"/>
  <c r="L15" i="15"/>
  <c r="M18" i="15"/>
  <c r="M17" i="15"/>
  <c r="M16" i="15"/>
  <c r="M15" i="15"/>
  <c r="F137" i="15"/>
  <c r="J17" i="24" l="1"/>
  <c r="D32" i="24"/>
  <c r="C32" i="24"/>
  <c r="F32" i="24"/>
  <c r="E32" i="24"/>
  <c r="F24" i="24" l="1"/>
  <c r="E24" i="24"/>
  <c r="M263" i="20"/>
  <c r="M262" i="20"/>
  <c r="E263" i="20"/>
  <c r="E262" i="20"/>
  <c r="E140" i="20"/>
  <c r="E141" i="20"/>
  <c r="F262" i="20" s="1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J130" i="17"/>
  <c r="G130" i="17"/>
  <c r="F130" i="17"/>
  <c r="E130" i="17"/>
  <c r="D130" i="17"/>
  <c r="B140" i="20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8" i="20"/>
  <c r="C8" i="20"/>
  <c r="F33" i="24" l="1"/>
  <c r="E33" i="24"/>
  <c r="G8" i="20" l="1"/>
  <c r="G131" i="15"/>
  <c r="C16" i="13"/>
  <c r="G139" i="13" s="1"/>
  <c r="F139" i="13"/>
  <c r="F20" i="13"/>
  <c r="C8" i="13" l="1"/>
  <c r="C5" i="15" s="1"/>
  <c r="C5" i="17" s="1"/>
  <c r="C2" i="20"/>
  <c r="B129" i="17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2" i="15"/>
  <c r="C125" i="15"/>
  <c r="B123" i="17" s="1"/>
  <c r="C126" i="15"/>
  <c r="B124" i="17" s="1"/>
  <c r="C127" i="15"/>
  <c r="B125" i="17" s="1"/>
  <c r="C128" i="15"/>
  <c r="B126" i="17" s="1"/>
  <c r="C129" i="15"/>
  <c r="B127" i="17" s="1"/>
  <c r="C130" i="15"/>
  <c r="B128" i="17" s="1"/>
  <c r="C13" i="15"/>
  <c r="B11" i="17" s="1"/>
  <c r="C14" i="15"/>
  <c r="B12" i="17" s="1"/>
  <c r="C15" i="15"/>
  <c r="B13" i="17" s="1"/>
  <c r="C16" i="15"/>
  <c r="B14" i="17" s="1"/>
  <c r="C17" i="15"/>
  <c r="B15" i="17" s="1"/>
  <c r="C18" i="15"/>
  <c r="B16" i="17" s="1"/>
  <c r="C19" i="15"/>
  <c r="B17" i="17" s="1"/>
  <c r="C20" i="15"/>
  <c r="B18" i="17" s="1"/>
  <c r="C21" i="15"/>
  <c r="B19" i="17" s="1"/>
  <c r="C22" i="15"/>
  <c r="B20" i="17" s="1"/>
  <c r="C23" i="15"/>
  <c r="B21" i="17" s="1"/>
  <c r="C24" i="15"/>
  <c r="B22" i="17" s="1"/>
  <c r="C25" i="15"/>
  <c r="B23" i="17" s="1"/>
  <c r="C26" i="15"/>
  <c r="B24" i="17" s="1"/>
  <c r="C27" i="15"/>
  <c r="B25" i="17" s="1"/>
  <c r="C28" i="15"/>
  <c r="B26" i="17" s="1"/>
  <c r="C29" i="15"/>
  <c r="B27" i="17" s="1"/>
  <c r="C30" i="15"/>
  <c r="B28" i="17" s="1"/>
  <c r="C31" i="15"/>
  <c r="B29" i="17" s="1"/>
  <c r="C32" i="15"/>
  <c r="B30" i="17" s="1"/>
  <c r="C33" i="15"/>
  <c r="B31" i="17" s="1"/>
  <c r="C34" i="15"/>
  <c r="B32" i="17" s="1"/>
  <c r="C35" i="15"/>
  <c r="B33" i="17" s="1"/>
  <c r="C36" i="15"/>
  <c r="B34" i="17" s="1"/>
  <c r="C37" i="15"/>
  <c r="B35" i="17" s="1"/>
  <c r="C38" i="15"/>
  <c r="B36" i="17" s="1"/>
  <c r="C39" i="15"/>
  <c r="B37" i="17" s="1"/>
  <c r="C40" i="15"/>
  <c r="B38" i="17" s="1"/>
  <c r="C41" i="15"/>
  <c r="B39" i="17" s="1"/>
  <c r="C42" i="15"/>
  <c r="B40" i="17" s="1"/>
  <c r="C43" i="15"/>
  <c r="B41" i="17" s="1"/>
  <c r="C44" i="15"/>
  <c r="B42" i="17" s="1"/>
  <c r="C45" i="15"/>
  <c r="B43" i="17" s="1"/>
  <c r="C46" i="15"/>
  <c r="B44" i="17" s="1"/>
  <c r="C47" i="15"/>
  <c r="B45" i="17" s="1"/>
  <c r="C48" i="15"/>
  <c r="B46" i="17" s="1"/>
  <c r="C49" i="15"/>
  <c r="B47" i="17" s="1"/>
  <c r="C50" i="15"/>
  <c r="B48" i="17" s="1"/>
  <c r="C51" i="15"/>
  <c r="B49" i="17" s="1"/>
  <c r="C52" i="15"/>
  <c r="B50" i="17" s="1"/>
  <c r="C53" i="15"/>
  <c r="B51" i="17" s="1"/>
  <c r="C54" i="15"/>
  <c r="B52" i="17" s="1"/>
  <c r="C55" i="15"/>
  <c r="B53" i="17" s="1"/>
  <c r="C56" i="15"/>
  <c r="B54" i="17" s="1"/>
  <c r="C57" i="15"/>
  <c r="B55" i="17" s="1"/>
  <c r="C58" i="15"/>
  <c r="B56" i="17" s="1"/>
  <c r="C59" i="15"/>
  <c r="B57" i="17" s="1"/>
  <c r="C60" i="15"/>
  <c r="B58" i="17" s="1"/>
  <c r="C61" i="15"/>
  <c r="B59" i="17" s="1"/>
  <c r="C62" i="15"/>
  <c r="B60" i="17" s="1"/>
  <c r="C63" i="15"/>
  <c r="B61" i="17" s="1"/>
  <c r="C64" i="15"/>
  <c r="B62" i="17" s="1"/>
  <c r="C65" i="15"/>
  <c r="B63" i="17" s="1"/>
  <c r="C66" i="15"/>
  <c r="B64" i="17" s="1"/>
  <c r="C67" i="15"/>
  <c r="B65" i="17" s="1"/>
  <c r="C68" i="15"/>
  <c r="B66" i="17" s="1"/>
  <c r="C69" i="15"/>
  <c r="B67" i="17" s="1"/>
  <c r="C70" i="15"/>
  <c r="B68" i="17" s="1"/>
  <c r="C71" i="15"/>
  <c r="B69" i="17" s="1"/>
  <c r="C72" i="15"/>
  <c r="B70" i="17" s="1"/>
  <c r="C73" i="15"/>
  <c r="B71" i="17" s="1"/>
  <c r="C74" i="15"/>
  <c r="B72" i="17" s="1"/>
  <c r="C75" i="15"/>
  <c r="B73" i="17" s="1"/>
  <c r="C76" i="15"/>
  <c r="B74" i="17" s="1"/>
  <c r="C77" i="15"/>
  <c r="B75" i="17" s="1"/>
  <c r="C78" i="15"/>
  <c r="B76" i="17" s="1"/>
  <c r="C79" i="15"/>
  <c r="B77" i="17" s="1"/>
  <c r="C80" i="15"/>
  <c r="B78" i="17" s="1"/>
  <c r="C81" i="15"/>
  <c r="B79" i="17" s="1"/>
  <c r="C82" i="15"/>
  <c r="B80" i="17" s="1"/>
  <c r="C83" i="15"/>
  <c r="B81" i="17" s="1"/>
  <c r="C84" i="15"/>
  <c r="B82" i="17" s="1"/>
  <c r="C85" i="15"/>
  <c r="B83" i="17" s="1"/>
  <c r="C86" i="15"/>
  <c r="B84" i="17" s="1"/>
  <c r="C87" i="15"/>
  <c r="B85" i="17" s="1"/>
  <c r="C88" i="15"/>
  <c r="B86" i="17" s="1"/>
  <c r="C89" i="15"/>
  <c r="B87" i="17" s="1"/>
  <c r="C90" i="15"/>
  <c r="B88" i="17" s="1"/>
  <c r="C91" i="15"/>
  <c r="B89" i="17" s="1"/>
  <c r="C92" i="15"/>
  <c r="B90" i="17" s="1"/>
  <c r="C93" i="15"/>
  <c r="B91" i="17" s="1"/>
  <c r="C94" i="15"/>
  <c r="B92" i="17" s="1"/>
  <c r="C95" i="15"/>
  <c r="B93" i="17" s="1"/>
  <c r="C96" i="15"/>
  <c r="B94" i="17" s="1"/>
  <c r="C97" i="15"/>
  <c r="B95" i="17" s="1"/>
  <c r="C98" i="15"/>
  <c r="B96" i="17" s="1"/>
  <c r="C99" i="15"/>
  <c r="B97" i="17" s="1"/>
  <c r="C100" i="15"/>
  <c r="B98" i="17" s="1"/>
  <c r="C101" i="15"/>
  <c r="B99" i="17" s="1"/>
  <c r="C102" i="15"/>
  <c r="B100" i="17" s="1"/>
  <c r="C103" i="15"/>
  <c r="B101" i="17" s="1"/>
  <c r="C104" i="15"/>
  <c r="B102" i="17" s="1"/>
  <c r="C105" i="15"/>
  <c r="B103" i="17" s="1"/>
  <c r="C106" i="15"/>
  <c r="B104" i="17" s="1"/>
  <c r="C107" i="15"/>
  <c r="B105" i="17" s="1"/>
  <c r="C108" i="15"/>
  <c r="B106" i="17" s="1"/>
  <c r="C109" i="15"/>
  <c r="B107" i="17" s="1"/>
  <c r="C110" i="15"/>
  <c r="B108" i="17" s="1"/>
  <c r="C111" i="15"/>
  <c r="B109" i="17" s="1"/>
  <c r="C112" i="15"/>
  <c r="B110" i="17" s="1"/>
  <c r="C113" i="15"/>
  <c r="B111" i="17" s="1"/>
  <c r="C114" i="15"/>
  <c r="B112" i="17" s="1"/>
  <c r="C115" i="15"/>
  <c r="B113" i="17" s="1"/>
  <c r="C116" i="15"/>
  <c r="B114" i="17" s="1"/>
  <c r="C117" i="15"/>
  <c r="B115" i="17" s="1"/>
  <c r="C118" i="15"/>
  <c r="B116" i="17" s="1"/>
  <c r="C119" i="15"/>
  <c r="B117" i="17" s="1"/>
  <c r="C120" i="15"/>
  <c r="B118" i="17" s="1"/>
  <c r="C121" i="15"/>
  <c r="B119" i="17" s="1"/>
  <c r="C122" i="15"/>
  <c r="B120" i="17" s="1"/>
  <c r="C123" i="15"/>
  <c r="B121" i="17" s="1"/>
  <c r="C124" i="15"/>
  <c r="B122" i="17" s="1"/>
  <c r="C12" i="15"/>
  <c r="B10" i="17" s="1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C5" i="13"/>
  <c r="C4" i="13"/>
  <c r="G133" i="15" l="1"/>
  <c r="C1" i="15"/>
  <c r="C1" i="17" s="1"/>
  <c r="C1" i="20" s="1"/>
  <c r="C2" i="15"/>
  <c r="C7" i="15"/>
  <c r="C8" i="15" s="1"/>
  <c r="I15" i="20" l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H8" i="20"/>
  <c r="I8" i="20" s="1"/>
  <c r="B15" i="20"/>
  <c r="B12" i="18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11" i="18"/>
  <c r="F10" i="18"/>
  <c r="K13" i="20" l="1"/>
  <c r="M13" i="20"/>
  <c r="M14" i="20" s="1"/>
  <c r="M15" i="20" s="1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33" i="13"/>
  <c r="G41" i="13"/>
  <c r="G49" i="13"/>
  <c r="G57" i="13"/>
  <c r="G65" i="13"/>
  <c r="G73" i="13"/>
  <c r="G81" i="13"/>
  <c r="G89" i="13"/>
  <c r="G97" i="13"/>
  <c r="G105" i="13"/>
  <c r="G113" i="13"/>
  <c r="G121" i="13"/>
  <c r="G129" i="13"/>
  <c r="G137" i="13"/>
  <c r="G25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09" i="13"/>
  <c r="G133" i="13"/>
  <c r="G62" i="13"/>
  <c r="G94" i="13"/>
  <c r="G23" i="13"/>
  <c r="G71" i="13"/>
  <c r="G87" i="13"/>
  <c r="G119" i="13"/>
  <c r="G27" i="13"/>
  <c r="G35" i="13"/>
  <c r="G43" i="13"/>
  <c r="G51" i="13"/>
  <c r="G59" i="13"/>
  <c r="G67" i="13"/>
  <c r="G75" i="13"/>
  <c r="G83" i="13"/>
  <c r="G91" i="13"/>
  <c r="G99" i="13"/>
  <c r="G107" i="13"/>
  <c r="G115" i="13"/>
  <c r="G123" i="13"/>
  <c r="G131" i="13"/>
  <c r="G101" i="13"/>
  <c r="G46" i="13"/>
  <c r="G126" i="13"/>
  <c r="G47" i="13"/>
  <c r="G103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20" i="13"/>
  <c r="G93" i="13"/>
  <c r="G125" i="13"/>
  <c r="G70" i="13"/>
  <c r="G118" i="13"/>
  <c r="G39" i="13"/>
  <c r="G111" i="13"/>
  <c r="G21" i="13"/>
  <c r="G29" i="13"/>
  <c r="G37" i="13"/>
  <c r="G45" i="13"/>
  <c r="G53" i="13"/>
  <c r="G61" i="13"/>
  <c r="G69" i="13"/>
  <c r="G77" i="13"/>
  <c r="G85" i="13"/>
  <c r="G117" i="13"/>
  <c r="G78" i="13"/>
  <c r="G110" i="13"/>
  <c r="G31" i="13"/>
  <c r="G79" i="13"/>
  <c r="G135" i="13"/>
  <c r="G22" i="13"/>
  <c r="G30" i="13"/>
  <c r="G38" i="13"/>
  <c r="G54" i="13"/>
  <c r="G86" i="13"/>
  <c r="G102" i="13"/>
  <c r="G134" i="13"/>
  <c r="G55" i="13"/>
  <c r="G63" i="13"/>
  <c r="G95" i="13"/>
  <c r="G127" i="13"/>
  <c r="B16" i="20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J8" i="20"/>
  <c r="D13" i="20" s="1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E133" i="20" l="1"/>
  <c r="M16" i="20"/>
  <c r="L15" i="20"/>
  <c r="E139" i="20"/>
  <c r="F138" i="20"/>
  <c r="E16" i="20"/>
  <c r="E24" i="20"/>
  <c r="E32" i="20"/>
  <c r="E40" i="20"/>
  <c r="E48" i="20"/>
  <c r="E56" i="20"/>
  <c r="E64" i="20"/>
  <c r="E72" i="20"/>
  <c r="E80" i="20"/>
  <c r="E88" i="20"/>
  <c r="E96" i="20"/>
  <c r="E104" i="20"/>
  <c r="E112" i="20"/>
  <c r="E120" i="20"/>
  <c r="E128" i="20"/>
  <c r="E17" i="20"/>
  <c r="E25" i="20"/>
  <c r="E33" i="20"/>
  <c r="E41" i="20"/>
  <c r="E49" i="20"/>
  <c r="E57" i="20"/>
  <c r="E65" i="20"/>
  <c r="E73" i="20"/>
  <c r="E81" i="20"/>
  <c r="E89" i="20"/>
  <c r="E97" i="20"/>
  <c r="E105" i="20"/>
  <c r="E113" i="20"/>
  <c r="E121" i="20"/>
  <c r="E129" i="20"/>
  <c r="E18" i="20"/>
  <c r="E26" i="20"/>
  <c r="E34" i="20"/>
  <c r="E42" i="20"/>
  <c r="E50" i="20"/>
  <c r="E58" i="20"/>
  <c r="E66" i="20"/>
  <c r="E74" i="20"/>
  <c r="E82" i="20"/>
  <c r="E90" i="20"/>
  <c r="E98" i="20"/>
  <c r="E106" i="20"/>
  <c r="E114" i="20"/>
  <c r="E122" i="20"/>
  <c r="E130" i="20"/>
  <c r="E19" i="20"/>
  <c r="E27" i="20"/>
  <c r="E35" i="20"/>
  <c r="E43" i="20"/>
  <c r="E51" i="20"/>
  <c r="E59" i="20"/>
  <c r="E67" i="20"/>
  <c r="E75" i="20"/>
  <c r="E83" i="20"/>
  <c r="E91" i="20"/>
  <c r="E99" i="20"/>
  <c r="E107" i="20"/>
  <c r="E115" i="20"/>
  <c r="E123" i="20"/>
  <c r="E131" i="20"/>
  <c r="E20" i="20"/>
  <c r="E28" i="20"/>
  <c r="E36" i="20"/>
  <c r="E44" i="20"/>
  <c r="E52" i="20"/>
  <c r="E60" i="20"/>
  <c r="E68" i="20"/>
  <c r="E76" i="20"/>
  <c r="E84" i="20"/>
  <c r="E92" i="20"/>
  <c r="E100" i="20"/>
  <c r="E108" i="20"/>
  <c r="E116" i="20"/>
  <c r="E124" i="20"/>
  <c r="E132" i="20"/>
  <c r="E21" i="20"/>
  <c r="E29" i="20"/>
  <c r="E37" i="20"/>
  <c r="E45" i="20"/>
  <c r="E53" i="20"/>
  <c r="E61" i="20"/>
  <c r="E69" i="20"/>
  <c r="E77" i="20"/>
  <c r="E85" i="20"/>
  <c r="E93" i="20"/>
  <c r="E101" i="20"/>
  <c r="E109" i="20"/>
  <c r="E117" i="20"/>
  <c r="E125" i="20"/>
  <c r="E14" i="20"/>
  <c r="E22" i="20"/>
  <c r="E30" i="20"/>
  <c r="E38" i="20"/>
  <c r="E46" i="20"/>
  <c r="E54" i="20"/>
  <c r="E62" i="20"/>
  <c r="E70" i="20"/>
  <c r="E78" i="20"/>
  <c r="E86" i="20"/>
  <c r="E94" i="20"/>
  <c r="E102" i="20"/>
  <c r="E110" i="20"/>
  <c r="E118" i="20"/>
  <c r="E126" i="20"/>
  <c r="E15" i="20"/>
  <c r="E23" i="20"/>
  <c r="E31" i="20"/>
  <c r="E39" i="20"/>
  <c r="E47" i="20"/>
  <c r="E55" i="20"/>
  <c r="E63" i="20"/>
  <c r="E71" i="20"/>
  <c r="E79" i="20"/>
  <c r="E87" i="20"/>
  <c r="E95" i="20"/>
  <c r="E103" i="20"/>
  <c r="E111" i="20"/>
  <c r="E119" i="20"/>
  <c r="E127" i="20"/>
  <c r="B117" i="20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F140" i="13"/>
  <c r="K14" i="20"/>
  <c r="L14" i="20"/>
  <c r="D33" i="24"/>
  <c r="I12" i="15"/>
  <c r="I133" i="15" s="1"/>
  <c r="F139" i="20" l="1"/>
  <c r="F140" i="20"/>
  <c r="F141" i="20" s="1"/>
  <c r="G138" i="20"/>
  <c r="D139" i="20" s="1"/>
  <c r="G139" i="20" s="1"/>
  <c r="D140" i="20" s="1"/>
  <c r="M17" i="20"/>
  <c r="L16" i="20"/>
  <c r="F13" i="20"/>
  <c r="F14" i="20" s="1"/>
  <c r="F15" i="20" s="1"/>
  <c r="G13" i="20"/>
  <c r="D14" i="20" s="1"/>
  <c r="G14" i="20" s="1"/>
  <c r="D15" i="20" s="1"/>
  <c r="G15" i="20" s="1"/>
  <c r="K15" i="20"/>
  <c r="K16" i="20"/>
  <c r="J142" i="20" l="1"/>
  <c r="K151" i="20"/>
  <c r="K152" i="20" s="1"/>
  <c r="K142" i="20" s="1"/>
  <c r="G140" i="20"/>
  <c r="D141" i="20" s="1"/>
  <c r="G141" i="20" s="1"/>
  <c r="D142" i="20" s="1"/>
  <c r="G142" i="20" s="1"/>
  <c r="M18" i="20"/>
  <c r="L17" i="20"/>
  <c r="F142" i="20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D16" i="20"/>
  <c r="G16" i="20" s="1"/>
  <c r="D17" i="20" s="1"/>
  <c r="G17" i="20" s="1"/>
  <c r="D18" i="20" s="1"/>
  <c r="G18" i="20" s="1"/>
  <c r="D19" i="20" s="1"/>
  <c r="G19" i="20" s="1"/>
  <c r="D20" i="20" s="1"/>
  <c r="G20" i="20" s="1"/>
  <c r="D21" i="20" s="1"/>
  <c r="G21" i="20" s="1"/>
  <c r="D22" i="20" s="1"/>
  <c r="G22" i="20" s="1"/>
  <c r="D23" i="20" s="1"/>
  <c r="G23" i="20" s="1"/>
  <c r="D24" i="20" s="1"/>
  <c r="G24" i="20" s="1"/>
  <c r="D25" i="20" s="1"/>
  <c r="G25" i="20" s="1"/>
  <c r="D26" i="20" s="1"/>
  <c r="G26" i="20" s="1"/>
  <c r="D27" i="20" s="1"/>
  <c r="G27" i="20" s="1"/>
  <c r="D28" i="20" s="1"/>
  <c r="G28" i="20" s="1"/>
  <c r="D29" i="20" s="1"/>
  <c r="G29" i="20" s="1"/>
  <c r="D30" i="20" s="1"/>
  <c r="G30" i="20" s="1"/>
  <c r="D31" i="20" s="1"/>
  <c r="G31" i="20" s="1"/>
  <c r="D32" i="20" s="1"/>
  <c r="G32" i="20" s="1"/>
  <c r="D33" i="20" s="1"/>
  <c r="G33" i="20" s="1"/>
  <c r="D34" i="20" s="1"/>
  <c r="G34" i="20" s="1"/>
  <c r="D35" i="20" s="1"/>
  <c r="G35" i="20" s="1"/>
  <c r="D36" i="20" s="1"/>
  <c r="G36" i="20" s="1"/>
  <c r="D37" i="20" s="1"/>
  <c r="G37" i="20" s="1"/>
  <c r="D38" i="20" s="1"/>
  <c r="G38" i="20" s="1"/>
  <c r="F16" i="20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K17" i="20"/>
  <c r="K18" i="20"/>
  <c r="J143" i="20" l="1"/>
  <c r="O16" i="20"/>
  <c r="K143" i="20"/>
  <c r="M19" i="20"/>
  <c r="L18" i="20"/>
  <c r="J144" i="20" s="1"/>
  <c r="D143" i="20"/>
  <c r="D39" i="20"/>
  <c r="G39" i="20" s="1"/>
  <c r="D40" i="20" s="1"/>
  <c r="G40" i="20" s="1"/>
  <c r="D41" i="20" s="1"/>
  <c r="G41" i="20" s="1"/>
  <c r="D42" i="20" s="1"/>
  <c r="G42" i="20" s="1"/>
  <c r="D43" i="20" s="1"/>
  <c r="G43" i="20" s="1"/>
  <c r="K19" i="20"/>
  <c r="K144" i="20" l="1"/>
  <c r="M20" i="20"/>
  <c r="L19" i="20"/>
  <c r="G143" i="20"/>
  <c r="D44" i="20"/>
  <c r="G44" i="20" s="1"/>
  <c r="D45" i="20" s="1"/>
  <c r="G45" i="20" s="1"/>
  <c r="D46" i="20" s="1"/>
  <c r="G46" i="20" s="1"/>
  <c r="D47" i="20" s="1"/>
  <c r="G47" i="20" s="1"/>
  <c r="D48" i="20" s="1"/>
  <c r="G48" i="20" s="1"/>
  <c r="D49" i="20" s="1"/>
  <c r="G49" i="20" s="1"/>
  <c r="D50" i="20" s="1"/>
  <c r="G50" i="20" s="1"/>
  <c r="D51" i="20" s="1"/>
  <c r="G51" i="20" s="1"/>
  <c r="D52" i="20" s="1"/>
  <c r="G52" i="20" s="1"/>
  <c r="D53" i="20" s="1"/>
  <c r="G53" i="20" s="1"/>
  <c r="D54" i="20" s="1"/>
  <c r="G54" i="20" s="1"/>
  <c r="D55" i="20" s="1"/>
  <c r="G55" i="20" s="1"/>
  <c r="D56" i="20" s="1"/>
  <c r="G56" i="20" s="1"/>
  <c r="D57" i="20" s="1"/>
  <c r="G57" i="20" s="1"/>
  <c r="D58" i="20" s="1"/>
  <c r="G58" i="20" s="1"/>
  <c r="D59" i="20" s="1"/>
  <c r="G59" i="20" s="1"/>
  <c r="D60" i="20" s="1"/>
  <c r="G60" i="20" s="1"/>
  <c r="D61" i="20" s="1"/>
  <c r="G61" i="20" s="1"/>
  <c r="D62" i="20" s="1"/>
  <c r="G62" i="20" s="1"/>
  <c r="D63" i="20" s="1"/>
  <c r="G63" i="20" s="1"/>
  <c r="D64" i="20" s="1"/>
  <c r="G64" i="20" s="1"/>
  <c r="D65" i="20" s="1"/>
  <c r="G65" i="20" s="1"/>
  <c r="D66" i="20" s="1"/>
  <c r="G66" i="20" s="1"/>
  <c r="D67" i="20" s="1"/>
  <c r="G67" i="20" s="1"/>
  <c r="D68" i="20" s="1"/>
  <c r="G68" i="20" s="1"/>
  <c r="D69" i="20" s="1"/>
  <c r="G69" i="20" s="1"/>
  <c r="D70" i="20" s="1"/>
  <c r="G70" i="20" s="1"/>
  <c r="D71" i="20" s="1"/>
  <c r="G71" i="20" s="1"/>
  <c r="D72" i="20" s="1"/>
  <c r="G72" i="20" s="1"/>
  <c r="D73" i="20" s="1"/>
  <c r="G73" i="20" s="1"/>
  <c r="D74" i="20" s="1"/>
  <c r="G74" i="20" s="1"/>
  <c r="D75" i="20" s="1"/>
  <c r="G75" i="20" s="1"/>
  <c r="D76" i="20" s="1"/>
  <c r="G76" i="20" s="1"/>
  <c r="D77" i="20" s="1"/>
  <c r="G77" i="20" s="1"/>
  <c r="D78" i="20" s="1"/>
  <c r="G78" i="20" s="1"/>
  <c r="D79" i="20" s="1"/>
  <c r="G79" i="20" s="1"/>
  <c r="D80" i="20" s="1"/>
  <c r="G80" i="20" s="1"/>
  <c r="D81" i="20" s="1"/>
  <c r="G81" i="20" s="1"/>
  <c r="D82" i="20" s="1"/>
  <c r="G82" i="20" s="1"/>
  <c r="D83" i="20" s="1"/>
  <c r="G83" i="20" s="1"/>
  <c r="D84" i="20" s="1"/>
  <c r="G84" i="20" s="1"/>
  <c r="D85" i="20" s="1"/>
  <c r="G85" i="20" s="1"/>
  <c r="D86" i="20" s="1"/>
  <c r="G86" i="20" s="1"/>
  <c r="D87" i="20" s="1"/>
  <c r="G87" i="20" s="1"/>
  <c r="D88" i="20" s="1"/>
  <c r="G88" i="20" s="1"/>
  <c r="D89" i="20" s="1"/>
  <c r="G89" i="20" s="1"/>
  <c r="D90" i="20" s="1"/>
  <c r="G90" i="20" s="1"/>
  <c r="D91" i="20" s="1"/>
  <c r="G91" i="20" s="1"/>
  <c r="D92" i="20" s="1"/>
  <c r="G92" i="20" s="1"/>
  <c r="D93" i="20" s="1"/>
  <c r="G93" i="20" s="1"/>
  <c r="D94" i="20" s="1"/>
  <c r="G94" i="20" s="1"/>
  <c r="D95" i="20" s="1"/>
  <c r="G95" i="20" s="1"/>
  <c r="D96" i="20" s="1"/>
  <c r="G96" i="20" s="1"/>
  <c r="D97" i="20" s="1"/>
  <c r="G97" i="20" s="1"/>
  <c r="D98" i="20" s="1"/>
  <c r="G98" i="20" s="1"/>
  <c r="D99" i="20" s="1"/>
  <c r="G99" i="20" s="1"/>
  <c r="D100" i="20" s="1"/>
  <c r="G100" i="20" s="1"/>
  <c r="D101" i="20" s="1"/>
  <c r="G101" i="20" s="1"/>
  <c r="D102" i="20" s="1"/>
  <c r="G102" i="20" s="1"/>
  <c r="D103" i="20" s="1"/>
  <c r="G103" i="20" s="1"/>
  <c r="D104" i="20" s="1"/>
  <c r="G104" i="20" s="1"/>
  <c r="D105" i="20" s="1"/>
  <c r="G105" i="20" s="1"/>
  <c r="D106" i="20" s="1"/>
  <c r="G106" i="20" s="1"/>
  <c r="D107" i="20" s="1"/>
  <c r="G107" i="20" s="1"/>
  <c r="D108" i="20" s="1"/>
  <c r="G108" i="20" s="1"/>
  <c r="D109" i="20" s="1"/>
  <c r="G109" i="20" s="1"/>
  <c r="D110" i="20" s="1"/>
  <c r="G110" i="20" s="1"/>
  <c r="D111" i="20" s="1"/>
  <c r="G111" i="20" s="1"/>
  <c r="D112" i="20" s="1"/>
  <c r="G112" i="20" s="1"/>
  <c r="D113" i="20" s="1"/>
  <c r="G113" i="20" s="1"/>
  <c r="D114" i="20" s="1"/>
  <c r="G114" i="20" s="1"/>
  <c r="D115" i="20" s="1"/>
  <c r="G115" i="20" s="1"/>
  <c r="D116" i="20" s="1"/>
  <c r="G116" i="20" s="1"/>
  <c r="D117" i="20" s="1"/>
  <c r="G117" i="20" s="1"/>
  <c r="D118" i="20" s="1"/>
  <c r="G118" i="20" s="1"/>
  <c r="D119" i="20" s="1"/>
  <c r="G119" i="20" s="1"/>
  <c r="D120" i="20" s="1"/>
  <c r="G120" i="20" s="1"/>
  <c r="D121" i="20" s="1"/>
  <c r="G121" i="20" s="1"/>
  <c r="D122" i="20" s="1"/>
  <c r="G122" i="20" s="1"/>
  <c r="D123" i="20" s="1"/>
  <c r="G123" i="20" s="1"/>
  <c r="D124" i="20" s="1"/>
  <c r="G124" i="20" s="1"/>
  <c r="D125" i="20" s="1"/>
  <c r="G125" i="20" s="1"/>
  <c r="D126" i="20" s="1"/>
  <c r="G126" i="20" s="1"/>
  <c r="D127" i="20" s="1"/>
  <c r="G127" i="20" s="1"/>
  <c r="D128" i="20" s="1"/>
  <c r="G128" i="20" s="1"/>
  <c r="D129" i="20" s="1"/>
  <c r="G129" i="20" s="1"/>
  <c r="D130" i="20" s="1"/>
  <c r="G130" i="20" s="1"/>
  <c r="D131" i="20" s="1"/>
  <c r="G131" i="20" s="1"/>
  <c r="D132" i="20" s="1"/>
  <c r="G132" i="20" s="1"/>
  <c r="D133" i="20" s="1"/>
  <c r="G133" i="20" s="1"/>
  <c r="K20" i="20"/>
  <c r="M21" i="20" l="1"/>
  <c r="L20" i="20"/>
  <c r="D144" i="20"/>
  <c r="K21" i="20"/>
  <c r="J145" i="20" l="1"/>
  <c r="K145" i="20" s="1"/>
  <c r="L263" i="20"/>
  <c r="K147" i="20" s="1"/>
  <c r="L262" i="20"/>
  <c r="C33" i="24" s="1"/>
  <c r="M22" i="20"/>
  <c r="L21" i="20"/>
  <c r="G144" i="20"/>
  <c r="F263" i="20" s="1"/>
  <c r="K22" i="20"/>
  <c r="K146" i="20" l="1"/>
  <c r="M23" i="20"/>
  <c r="L22" i="20"/>
  <c r="D145" i="20"/>
  <c r="K23" i="20"/>
  <c r="M24" i="20" l="1"/>
  <c r="L23" i="20"/>
  <c r="G145" i="20"/>
  <c r="K24" i="20"/>
  <c r="M25" i="20" l="1"/>
  <c r="L24" i="20"/>
  <c r="D146" i="20"/>
  <c r="K25" i="20"/>
  <c r="M26" i="20" l="1"/>
  <c r="L25" i="20"/>
  <c r="G146" i="20"/>
  <c r="K26" i="20"/>
  <c r="M27" i="20" l="1"/>
  <c r="L26" i="20"/>
  <c r="D147" i="20"/>
  <c r="G147" i="20" s="1"/>
  <c r="D148" i="20" s="1"/>
  <c r="G148" i="20" s="1"/>
  <c r="D149" i="20" s="1"/>
  <c r="G149" i="20" s="1"/>
  <c r="D150" i="20" s="1"/>
  <c r="G150" i="20" s="1"/>
  <c r="D151" i="20" s="1"/>
  <c r="G151" i="20" s="1"/>
  <c r="D152" i="20" s="1"/>
  <c r="G152" i="20" s="1"/>
  <c r="D153" i="20" s="1"/>
  <c r="G153" i="20" s="1"/>
  <c r="D154" i="20" s="1"/>
  <c r="G154" i="20" s="1"/>
  <c r="D155" i="20" s="1"/>
  <c r="G155" i="20" s="1"/>
  <c r="D156" i="20" s="1"/>
  <c r="G156" i="20" s="1"/>
  <c r="D157" i="20" s="1"/>
  <c r="G157" i="20" s="1"/>
  <c r="D158" i="20" s="1"/>
  <c r="G158" i="20" s="1"/>
  <c r="D159" i="20" s="1"/>
  <c r="G159" i="20" s="1"/>
  <c r="D160" i="20" s="1"/>
  <c r="G160" i="20" s="1"/>
  <c r="D161" i="20" s="1"/>
  <c r="G161" i="20" s="1"/>
  <c r="D162" i="20" s="1"/>
  <c r="G162" i="20" s="1"/>
  <c r="D163" i="20" s="1"/>
  <c r="G163" i="20" s="1"/>
  <c r="D164" i="20" s="1"/>
  <c r="G164" i="20" s="1"/>
  <c r="D165" i="20" s="1"/>
  <c r="G165" i="20" s="1"/>
  <c r="D166" i="20" s="1"/>
  <c r="G166" i="20" s="1"/>
  <c r="D167" i="20" s="1"/>
  <c r="G167" i="20" s="1"/>
  <c r="D168" i="20" s="1"/>
  <c r="G168" i="20" s="1"/>
  <c r="D169" i="20" s="1"/>
  <c r="G169" i="20" s="1"/>
  <c r="D170" i="20" s="1"/>
  <c r="G170" i="20" s="1"/>
  <c r="D171" i="20" s="1"/>
  <c r="G171" i="20" s="1"/>
  <c r="D172" i="20" s="1"/>
  <c r="G172" i="20" s="1"/>
  <c r="D173" i="20" s="1"/>
  <c r="G173" i="20" s="1"/>
  <c r="D174" i="20" s="1"/>
  <c r="G174" i="20" s="1"/>
  <c r="D175" i="20" s="1"/>
  <c r="G175" i="20" s="1"/>
  <c r="D176" i="20" s="1"/>
  <c r="G176" i="20" s="1"/>
  <c r="D177" i="20" s="1"/>
  <c r="G177" i="20" s="1"/>
  <c r="D178" i="20" s="1"/>
  <c r="G178" i="20" s="1"/>
  <c r="D179" i="20" s="1"/>
  <c r="G179" i="20" s="1"/>
  <c r="D180" i="20" s="1"/>
  <c r="G180" i="20" s="1"/>
  <c r="D181" i="20" s="1"/>
  <c r="G181" i="20" s="1"/>
  <c r="D182" i="20" s="1"/>
  <c r="G182" i="20" s="1"/>
  <c r="D183" i="20" s="1"/>
  <c r="G183" i="20" s="1"/>
  <c r="D184" i="20" s="1"/>
  <c r="G184" i="20" s="1"/>
  <c r="D185" i="20" s="1"/>
  <c r="G185" i="20" s="1"/>
  <c r="D186" i="20" s="1"/>
  <c r="G186" i="20" s="1"/>
  <c r="D187" i="20" s="1"/>
  <c r="G187" i="20" s="1"/>
  <c r="D188" i="20" s="1"/>
  <c r="G188" i="20" s="1"/>
  <c r="D189" i="20" s="1"/>
  <c r="G189" i="20" s="1"/>
  <c r="D190" i="20" s="1"/>
  <c r="G190" i="20" s="1"/>
  <c r="D191" i="20" s="1"/>
  <c r="G191" i="20" s="1"/>
  <c r="D192" i="20" s="1"/>
  <c r="G192" i="20" s="1"/>
  <c r="D193" i="20" s="1"/>
  <c r="G193" i="20" s="1"/>
  <c r="D194" i="20" s="1"/>
  <c r="G194" i="20" s="1"/>
  <c r="D195" i="20" s="1"/>
  <c r="G195" i="20" s="1"/>
  <c r="D196" i="20" s="1"/>
  <c r="G196" i="20" s="1"/>
  <c r="D197" i="20" s="1"/>
  <c r="G197" i="20" s="1"/>
  <c r="D198" i="20" s="1"/>
  <c r="G198" i="20" s="1"/>
  <c r="D199" i="20" s="1"/>
  <c r="G199" i="20" s="1"/>
  <c r="D200" i="20" s="1"/>
  <c r="G200" i="20" s="1"/>
  <c r="D201" i="20" s="1"/>
  <c r="G201" i="20" s="1"/>
  <c r="D202" i="20" s="1"/>
  <c r="G202" i="20" s="1"/>
  <c r="D203" i="20" s="1"/>
  <c r="G203" i="20" s="1"/>
  <c r="D204" i="20" s="1"/>
  <c r="G204" i="20" s="1"/>
  <c r="D205" i="20" s="1"/>
  <c r="G205" i="20" s="1"/>
  <c r="D206" i="20" s="1"/>
  <c r="G206" i="20" s="1"/>
  <c r="D207" i="20" s="1"/>
  <c r="G207" i="20" s="1"/>
  <c r="D208" i="20" s="1"/>
  <c r="G208" i="20" s="1"/>
  <c r="D209" i="20" s="1"/>
  <c r="G209" i="20" s="1"/>
  <c r="D210" i="20" s="1"/>
  <c r="G210" i="20" s="1"/>
  <c r="D211" i="20" s="1"/>
  <c r="G211" i="20" s="1"/>
  <c r="D212" i="20" s="1"/>
  <c r="G212" i="20" s="1"/>
  <c r="D213" i="20" s="1"/>
  <c r="G213" i="20" s="1"/>
  <c r="D214" i="20" s="1"/>
  <c r="G214" i="20" s="1"/>
  <c r="D215" i="20" s="1"/>
  <c r="G215" i="20" s="1"/>
  <c r="D216" i="20" s="1"/>
  <c r="G216" i="20" s="1"/>
  <c r="D217" i="20" s="1"/>
  <c r="G217" i="20" s="1"/>
  <c r="D218" i="20" s="1"/>
  <c r="G218" i="20" s="1"/>
  <c r="D219" i="20" s="1"/>
  <c r="G219" i="20" s="1"/>
  <c r="D220" i="20" s="1"/>
  <c r="G220" i="20" s="1"/>
  <c r="D221" i="20" s="1"/>
  <c r="G221" i="20" s="1"/>
  <c r="D222" i="20" s="1"/>
  <c r="G222" i="20" s="1"/>
  <c r="D223" i="20" s="1"/>
  <c r="G223" i="20" s="1"/>
  <c r="D224" i="20" s="1"/>
  <c r="G224" i="20" s="1"/>
  <c r="D225" i="20" s="1"/>
  <c r="G225" i="20" s="1"/>
  <c r="D226" i="20" s="1"/>
  <c r="G226" i="20" s="1"/>
  <c r="D227" i="20" s="1"/>
  <c r="G227" i="20" s="1"/>
  <c r="D228" i="20" s="1"/>
  <c r="G228" i="20" s="1"/>
  <c r="D229" i="20" s="1"/>
  <c r="G229" i="20" s="1"/>
  <c r="D230" i="20" s="1"/>
  <c r="G230" i="20" s="1"/>
  <c r="D231" i="20" s="1"/>
  <c r="G231" i="20" s="1"/>
  <c r="D232" i="20" s="1"/>
  <c r="G232" i="20" s="1"/>
  <c r="D233" i="20" s="1"/>
  <c r="G233" i="20" s="1"/>
  <c r="D234" i="20" s="1"/>
  <c r="G234" i="20" s="1"/>
  <c r="D235" i="20" s="1"/>
  <c r="G235" i="20" s="1"/>
  <c r="D236" i="20" s="1"/>
  <c r="G236" i="20" s="1"/>
  <c r="D237" i="20" s="1"/>
  <c r="G237" i="20" s="1"/>
  <c r="D238" i="20" s="1"/>
  <c r="G238" i="20" s="1"/>
  <c r="D239" i="20" s="1"/>
  <c r="G239" i="20" s="1"/>
  <c r="D240" i="20" s="1"/>
  <c r="G240" i="20" s="1"/>
  <c r="D241" i="20" s="1"/>
  <c r="G241" i="20" s="1"/>
  <c r="D242" i="20" s="1"/>
  <c r="G242" i="20" s="1"/>
  <c r="D243" i="20" s="1"/>
  <c r="G243" i="20" s="1"/>
  <c r="D244" i="20" s="1"/>
  <c r="G244" i="20" s="1"/>
  <c r="D245" i="20" s="1"/>
  <c r="G245" i="20" s="1"/>
  <c r="D246" i="20" s="1"/>
  <c r="G246" i="20" s="1"/>
  <c r="D247" i="20" s="1"/>
  <c r="G247" i="20" s="1"/>
  <c r="D248" i="20" s="1"/>
  <c r="G248" i="20" s="1"/>
  <c r="D249" i="20" s="1"/>
  <c r="G249" i="20" s="1"/>
  <c r="D250" i="20" s="1"/>
  <c r="G250" i="20" s="1"/>
  <c r="D251" i="20" s="1"/>
  <c r="G251" i="20" s="1"/>
  <c r="D252" i="20" s="1"/>
  <c r="G252" i="20" s="1"/>
  <c r="D253" i="20" s="1"/>
  <c r="G253" i="20" s="1"/>
  <c r="D254" i="20" s="1"/>
  <c r="G254" i="20" s="1"/>
  <c r="D255" i="20" s="1"/>
  <c r="G255" i="20" s="1"/>
  <c r="D256" i="20" s="1"/>
  <c r="G256" i="20" s="1"/>
  <c r="D257" i="20" s="1"/>
  <c r="G257" i="20" s="1"/>
  <c r="D258" i="20" s="1"/>
  <c r="G258" i="20" s="1"/>
  <c r="K27" i="20"/>
  <c r="M28" i="20" l="1"/>
  <c r="L27" i="20"/>
  <c r="K28" i="20"/>
  <c r="M29" i="20" l="1"/>
  <c r="L28" i="20"/>
  <c r="K29" i="20"/>
  <c r="M30" i="20" l="1"/>
  <c r="L29" i="20"/>
  <c r="K30" i="20"/>
  <c r="M31" i="20" l="1"/>
  <c r="L30" i="20"/>
  <c r="K31" i="20"/>
  <c r="M32" i="20" l="1"/>
  <c r="L31" i="20"/>
  <c r="K32" i="20"/>
  <c r="M33" i="20" l="1"/>
  <c r="L32" i="20"/>
  <c r="K33" i="20"/>
  <c r="M34" i="20" l="1"/>
  <c r="L33" i="20"/>
  <c r="K34" i="20"/>
  <c r="M35" i="20" l="1"/>
  <c r="L34" i="20"/>
  <c r="K35" i="20"/>
  <c r="M36" i="20" l="1"/>
  <c r="L35" i="20"/>
  <c r="K36" i="20"/>
  <c r="M37" i="20" l="1"/>
  <c r="L36" i="20"/>
  <c r="K37" i="20"/>
  <c r="M38" i="20" l="1"/>
  <c r="L37" i="20"/>
  <c r="K38" i="20"/>
  <c r="M39" i="20" l="1"/>
  <c r="L38" i="20"/>
  <c r="K39" i="20"/>
  <c r="M40" i="20" l="1"/>
  <c r="L39" i="20"/>
  <c r="K40" i="20"/>
  <c r="M41" i="20" l="1"/>
  <c r="L40" i="20"/>
  <c r="K41" i="20"/>
  <c r="M42" i="20" l="1"/>
  <c r="L41" i="20"/>
  <c r="K42" i="20"/>
  <c r="M43" i="20" l="1"/>
  <c r="L42" i="20"/>
  <c r="K43" i="20"/>
  <c r="M44" i="20" l="1"/>
  <c r="L43" i="20"/>
  <c r="K44" i="20"/>
  <c r="M45" i="20" l="1"/>
  <c r="L44" i="20"/>
  <c r="K45" i="20"/>
  <c r="M46" i="20" l="1"/>
  <c r="L45" i="20"/>
  <c r="K46" i="20"/>
  <c r="M47" i="20" l="1"/>
  <c r="L46" i="20"/>
  <c r="K47" i="20"/>
  <c r="M48" i="20" l="1"/>
  <c r="L47" i="20"/>
  <c r="K48" i="20"/>
  <c r="M49" i="20" l="1"/>
  <c r="L48" i="20"/>
  <c r="K49" i="20"/>
  <c r="M50" i="20" l="1"/>
  <c r="L49" i="20"/>
  <c r="K50" i="20"/>
  <c r="M51" i="20" l="1"/>
  <c r="L50" i="20"/>
  <c r="K51" i="20"/>
  <c r="M52" i="20" l="1"/>
  <c r="L51" i="20"/>
  <c r="K52" i="20"/>
  <c r="M53" i="20" l="1"/>
  <c r="L52" i="20"/>
  <c r="K53" i="20"/>
  <c r="M54" i="20" l="1"/>
  <c r="L53" i="20"/>
  <c r="K54" i="20"/>
  <c r="M55" i="20" l="1"/>
  <c r="L54" i="20"/>
  <c r="K55" i="20"/>
  <c r="M56" i="20" l="1"/>
  <c r="L55" i="20"/>
  <c r="K56" i="20"/>
  <c r="M57" i="20" l="1"/>
  <c r="L56" i="20"/>
  <c r="K57" i="20"/>
  <c r="M58" i="20" l="1"/>
  <c r="L57" i="20"/>
  <c r="K58" i="20"/>
  <c r="M59" i="20" l="1"/>
  <c r="L58" i="20"/>
  <c r="K59" i="20"/>
  <c r="M60" i="20" l="1"/>
  <c r="L59" i="20"/>
  <c r="K60" i="20"/>
  <c r="M61" i="20" l="1"/>
  <c r="L60" i="20"/>
  <c r="K61" i="20"/>
  <c r="M62" i="20" l="1"/>
  <c r="L61" i="20"/>
  <c r="K62" i="20"/>
  <c r="M63" i="20" l="1"/>
  <c r="L62" i="20"/>
  <c r="K63" i="20"/>
  <c r="M64" i="20" l="1"/>
  <c r="L63" i="20"/>
  <c r="K64" i="20"/>
  <c r="M65" i="20" l="1"/>
  <c r="L64" i="20"/>
  <c r="K65" i="20"/>
  <c r="M66" i="20" l="1"/>
  <c r="L65" i="20"/>
  <c r="K66" i="20"/>
  <c r="M67" i="20" l="1"/>
  <c r="L66" i="20"/>
  <c r="K67" i="20"/>
  <c r="M68" i="20" l="1"/>
  <c r="L67" i="20"/>
  <c r="K68" i="20"/>
  <c r="M69" i="20" l="1"/>
  <c r="L68" i="20"/>
  <c r="K69" i="20"/>
  <c r="M70" i="20" l="1"/>
  <c r="L69" i="20"/>
  <c r="K70" i="20"/>
  <c r="M71" i="20" l="1"/>
  <c r="L70" i="20"/>
  <c r="K71" i="20"/>
  <c r="M72" i="20" l="1"/>
  <c r="L71" i="20"/>
  <c r="K72" i="20"/>
  <c r="G140" i="13"/>
  <c r="M73" i="20" l="1"/>
  <c r="L72" i="20"/>
  <c r="K73" i="20"/>
  <c r="D10" i="18"/>
  <c r="G10" i="18" s="1"/>
  <c r="D11" i="18" s="1"/>
  <c r="G144" i="13"/>
  <c r="M74" i="20" l="1"/>
  <c r="L73" i="20"/>
  <c r="K74" i="20"/>
  <c r="E12" i="15"/>
  <c r="D10" i="17"/>
  <c r="G145" i="13"/>
  <c r="E53" i="18"/>
  <c r="E56" i="18"/>
  <c r="E51" i="18"/>
  <c r="E26" i="18"/>
  <c r="E14" i="18"/>
  <c r="E17" i="18"/>
  <c r="E20" i="18"/>
  <c r="E31" i="18"/>
  <c r="E33" i="18"/>
  <c r="E45" i="18"/>
  <c r="E48" i="18"/>
  <c r="E43" i="18"/>
  <c r="E70" i="18"/>
  <c r="E66" i="18"/>
  <c r="E42" i="18"/>
  <c r="E12" i="18"/>
  <c r="E23" i="18"/>
  <c r="E69" i="18"/>
  <c r="E36" i="18"/>
  <c r="E37" i="18"/>
  <c r="E40" i="18"/>
  <c r="E35" i="18"/>
  <c r="E62" i="18"/>
  <c r="E65" i="18"/>
  <c r="E68" i="18"/>
  <c r="E18" i="18"/>
  <c r="E15" i="18"/>
  <c r="E30" i="18"/>
  <c r="E29" i="18"/>
  <c r="E32" i="18"/>
  <c r="E27" i="18"/>
  <c r="E54" i="18"/>
  <c r="E57" i="18"/>
  <c r="E60" i="18"/>
  <c r="E71" i="18"/>
  <c r="E67" i="18"/>
  <c r="E21" i="18"/>
  <c r="E24" i="18"/>
  <c r="E19" i="18"/>
  <c r="E46" i="18"/>
  <c r="E49" i="18"/>
  <c r="E52" i="18"/>
  <c r="E63" i="18"/>
  <c r="E13" i="18"/>
  <c r="E16" i="18"/>
  <c r="E11" i="18"/>
  <c r="E38" i="18"/>
  <c r="E41" i="18"/>
  <c r="E44" i="18"/>
  <c r="E55" i="18"/>
  <c r="E58" i="18"/>
  <c r="E47" i="18"/>
  <c r="E61" i="18"/>
  <c r="E64" i="18"/>
  <c r="E59" i="18"/>
  <c r="E34" i="18"/>
  <c r="E22" i="18"/>
  <c r="E25" i="18"/>
  <c r="E28" i="18"/>
  <c r="E39" i="18"/>
  <c r="E50" i="18"/>
  <c r="J15" i="17" l="1"/>
  <c r="J23" i="17"/>
  <c r="J31" i="17"/>
  <c r="J39" i="17"/>
  <c r="J47" i="17"/>
  <c r="J55" i="17"/>
  <c r="J63" i="17"/>
  <c r="J71" i="17"/>
  <c r="J79" i="17"/>
  <c r="J87" i="17"/>
  <c r="J95" i="17"/>
  <c r="J103" i="17"/>
  <c r="J111" i="17"/>
  <c r="J119" i="17"/>
  <c r="J127" i="17"/>
  <c r="J129" i="17"/>
  <c r="J45" i="17"/>
  <c r="J61" i="17"/>
  <c r="J101" i="17"/>
  <c r="J16" i="17"/>
  <c r="J24" i="17"/>
  <c r="J32" i="17"/>
  <c r="J40" i="17"/>
  <c r="J48" i="17"/>
  <c r="J56" i="17"/>
  <c r="J64" i="17"/>
  <c r="J72" i="17"/>
  <c r="J80" i="17"/>
  <c r="J88" i="17"/>
  <c r="J96" i="17"/>
  <c r="J104" i="17"/>
  <c r="J112" i="17"/>
  <c r="J120" i="17"/>
  <c r="J128" i="17"/>
  <c r="J37" i="17"/>
  <c r="J93" i="17"/>
  <c r="J17" i="17"/>
  <c r="J25" i="17"/>
  <c r="J33" i="17"/>
  <c r="J41" i="17"/>
  <c r="J49" i="17"/>
  <c r="J57" i="17"/>
  <c r="J65" i="17"/>
  <c r="J73" i="17"/>
  <c r="J81" i="17"/>
  <c r="J89" i="17"/>
  <c r="J97" i="17"/>
  <c r="J105" i="17"/>
  <c r="J113" i="17"/>
  <c r="J121" i="17"/>
  <c r="J29" i="17"/>
  <c r="J117" i="17"/>
  <c r="J18" i="17"/>
  <c r="J26" i="17"/>
  <c r="J34" i="17"/>
  <c r="J42" i="17"/>
  <c r="J50" i="17"/>
  <c r="J58" i="17"/>
  <c r="J66" i="17"/>
  <c r="J74" i="17"/>
  <c r="J82" i="17"/>
  <c r="J90" i="17"/>
  <c r="J98" i="17"/>
  <c r="J106" i="17"/>
  <c r="J114" i="17"/>
  <c r="J122" i="17"/>
  <c r="K10" i="17"/>
  <c r="J53" i="17"/>
  <c r="J77" i="17"/>
  <c r="J11" i="17"/>
  <c r="J19" i="17"/>
  <c r="J27" i="17"/>
  <c r="J35" i="17"/>
  <c r="J43" i="17"/>
  <c r="J51" i="17"/>
  <c r="J59" i="17"/>
  <c r="J67" i="17"/>
  <c r="J75" i="17"/>
  <c r="J83" i="17"/>
  <c r="J91" i="17"/>
  <c r="J99" i="17"/>
  <c r="J107" i="17"/>
  <c r="J115" i="17"/>
  <c r="J123" i="17"/>
  <c r="J21" i="17"/>
  <c r="J69" i="17"/>
  <c r="J125" i="17"/>
  <c r="J12" i="17"/>
  <c r="J20" i="17"/>
  <c r="J28" i="17"/>
  <c r="J36" i="17"/>
  <c r="J44" i="17"/>
  <c r="J52" i="17"/>
  <c r="J60" i="17"/>
  <c r="J68" i="17"/>
  <c r="J76" i="17"/>
  <c r="J84" i="17"/>
  <c r="J92" i="17"/>
  <c r="J100" i="17"/>
  <c r="J108" i="17"/>
  <c r="J116" i="17"/>
  <c r="J124" i="17"/>
  <c r="J13" i="17"/>
  <c r="F134" i="17" s="1"/>
  <c r="C24" i="24" s="1"/>
  <c r="J109" i="17"/>
  <c r="J14" i="17"/>
  <c r="J22" i="17"/>
  <c r="J30" i="17"/>
  <c r="J38" i="17"/>
  <c r="J46" i="17"/>
  <c r="J54" i="17"/>
  <c r="J62" i="17"/>
  <c r="J70" i="17"/>
  <c r="J78" i="17"/>
  <c r="J86" i="17"/>
  <c r="J94" i="17"/>
  <c r="J102" i="17"/>
  <c r="J110" i="17"/>
  <c r="J118" i="17"/>
  <c r="J126" i="17"/>
  <c r="J85" i="17"/>
  <c r="L10" i="17"/>
  <c r="I11" i="17" s="1"/>
  <c r="M75" i="20"/>
  <c r="L74" i="20"/>
  <c r="K75" i="20"/>
  <c r="E15" i="17"/>
  <c r="E23" i="17"/>
  <c r="E31" i="17"/>
  <c r="E39" i="17"/>
  <c r="E47" i="17"/>
  <c r="E55" i="17"/>
  <c r="E63" i="17"/>
  <c r="E71" i="17"/>
  <c r="E79" i="17"/>
  <c r="E87" i="17"/>
  <c r="E95" i="17"/>
  <c r="E103" i="17"/>
  <c r="E111" i="17"/>
  <c r="E119" i="17"/>
  <c r="E127" i="17"/>
  <c r="E90" i="17"/>
  <c r="E16" i="17"/>
  <c r="E24" i="17"/>
  <c r="E32" i="17"/>
  <c r="E40" i="17"/>
  <c r="E48" i="17"/>
  <c r="E56" i="17"/>
  <c r="E64" i="17"/>
  <c r="E72" i="17"/>
  <c r="E80" i="17"/>
  <c r="E88" i="17"/>
  <c r="E96" i="17"/>
  <c r="E104" i="17"/>
  <c r="E112" i="17"/>
  <c r="E120" i="17"/>
  <c r="E128" i="17"/>
  <c r="E18" i="17"/>
  <c r="E42" i="17"/>
  <c r="E58" i="17"/>
  <c r="E74" i="17"/>
  <c r="E98" i="17"/>
  <c r="E114" i="17"/>
  <c r="E93" i="17"/>
  <c r="E17" i="17"/>
  <c r="E25" i="17"/>
  <c r="E33" i="17"/>
  <c r="E41" i="17"/>
  <c r="E49" i="17"/>
  <c r="E57" i="17"/>
  <c r="E65" i="17"/>
  <c r="E73" i="17"/>
  <c r="E81" i="17"/>
  <c r="E89" i="17"/>
  <c r="E97" i="17"/>
  <c r="E105" i="17"/>
  <c r="E113" i="17"/>
  <c r="E121" i="17"/>
  <c r="E129" i="17"/>
  <c r="E26" i="17"/>
  <c r="E34" i="17"/>
  <c r="E50" i="17"/>
  <c r="E66" i="17"/>
  <c r="E82" i="17"/>
  <c r="E106" i="17"/>
  <c r="E122" i="17"/>
  <c r="E29" i="17"/>
  <c r="E45" i="17"/>
  <c r="E69" i="17"/>
  <c r="E101" i="17"/>
  <c r="E125" i="17"/>
  <c r="E11" i="17"/>
  <c r="E19" i="17"/>
  <c r="E27" i="17"/>
  <c r="E35" i="17"/>
  <c r="E43" i="17"/>
  <c r="E51" i="17"/>
  <c r="E59" i="17"/>
  <c r="E67" i="17"/>
  <c r="E75" i="17"/>
  <c r="E83" i="17"/>
  <c r="E91" i="17"/>
  <c r="E99" i="17"/>
  <c r="E107" i="17"/>
  <c r="E115" i="17"/>
  <c r="E123" i="17"/>
  <c r="E12" i="17"/>
  <c r="E20" i="17"/>
  <c r="E28" i="17"/>
  <c r="E36" i="17"/>
  <c r="E44" i="17"/>
  <c r="E52" i="17"/>
  <c r="E60" i="17"/>
  <c r="E68" i="17"/>
  <c r="E76" i="17"/>
  <c r="E84" i="17"/>
  <c r="E92" i="17"/>
  <c r="E100" i="17"/>
  <c r="E108" i="17"/>
  <c r="E116" i="17"/>
  <c r="E124" i="17"/>
  <c r="E21" i="17"/>
  <c r="E53" i="17"/>
  <c r="E77" i="17"/>
  <c r="E109" i="17"/>
  <c r="E14" i="17"/>
  <c r="E22" i="17"/>
  <c r="E30" i="17"/>
  <c r="E38" i="17"/>
  <c r="E46" i="17"/>
  <c r="E54" i="17"/>
  <c r="E62" i="17"/>
  <c r="E70" i="17"/>
  <c r="E78" i="17"/>
  <c r="E86" i="17"/>
  <c r="E94" i="17"/>
  <c r="E102" i="17"/>
  <c r="E110" i="17"/>
  <c r="E118" i="17"/>
  <c r="E126" i="17"/>
  <c r="E13" i="17"/>
  <c r="E25" i="24" s="1"/>
  <c r="E37" i="17"/>
  <c r="E61" i="17"/>
  <c r="E85" i="17"/>
  <c r="E117" i="17"/>
  <c r="E74" i="18"/>
  <c r="G11" i="18"/>
  <c r="D12" i="18" s="1"/>
  <c r="G12" i="18" s="1"/>
  <c r="D13" i="18" s="1"/>
  <c r="G13" i="18" s="1"/>
  <c r="D14" i="18" s="1"/>
  <c r="G14" i="18" s="1"/>
  <c r="D15" i="18" s="1"/>
  <c r="G15" i="18" s="1"/>
  <c r="D16" i="18" s="1"/>
  <c r="G16" i="18" s="1"/>
  <c r="D17" i="18" s="1"/>
  <c r="G17" i="18" s="1"/>
  <c r="D18" i="18" s="1"/>
  <c r="G18" i="18" s="1"/>
  <c r="D19" i="18" s="1"/>
  <c r="G19" i="18" s="1"/>
  <c r="D20" i="18" s="1"/>
  <c r="G20" i="18" s="1"/>
  <c r="D21" i="18" s="1"/>
  <c r="G21" i="18" s="1"/>
  <c r="D22" i="18" s="1"/>
  <c r="G22" i="18" s="1"/>
  <c r="D23" i="18" s="1"/>
  <c r="G23" i="18" s="1"/>
  <c r="D24" i="18" s="1"/>
  <c r="G24" i="18" s="1"/>
  <c r="D25" i="18" s="1"/>
  <c r="G25" i="18" s="1"/>
  <c r="D26" i="18" s="1"/>
  <c r="G26" i="18" s="1"/>
  <c r="D27" i="18" s="1"/>
  <c r="G27" i="18" s="1"/>
  <c r="D28" i="18" s="1"/>
  <c r="G28" i="18" s="1"/>
  <c r="D29" i="18" s="1"/>
  <c r="G29" i="18" s="1"/>
  <c r="D30" i="18" s="1"/>
  <c r="G30" i="18" s="1"/>
  <c r="D31" i="18" s="1"/>
  <c r="G31" i="18" s="1"/>
  <c r="D32" i="18" s="1"/>
  <c r="G32" i="18" s="1"/>
  <c r="D33" i="18" s="1"/>
  <c r="G33" i="18" s="1"/>
  <c r="D34" i="18" s="1"/>
  <c r="G34" i="18" s="1"/>
  <c r="D35" i="18" s="1"/>
  <c r="G35" i="18" s="1"/>
  <c r="D36" i="18" s="1"/>
  <c r="G36" i="18" s="1"/>
  <c r="D37" i="18" s="1"/>
  <c r="G37" i="18" s="1"/>
  <c r="D38" i="18" s="1"/>
  <c r="G38" i="18" s="1"/>
  <c r="D39" i="18" s="1"/>
  <c r="G39" i="18" s="1"/>
  <c r="D40" i="18" s="1"/>
  <c r="G40" i="18" s="1"/>
  <c r="F11" i="18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K11" i="17" l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112" i="17" s="1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K124" i="17" s="1"/>
  <c r="K125" i="17" s="1"/>
  <c r="K126" i="17" s="1"/>
  <c r="K127" i="17" s="1"/>
  <c r="K128" i="17" s="1"/>
  <c r="K129" i="17" s="1"/>
  <c r="K130" i="17" s="1"/>
  <c r="L11" i="17"/>
  <c r="I12" i="17" s="1"/>
  <c r="L12" i="17" s="1"/>
  <c r="I13" i="17" s="1"/>
  <c r="L13" i="17" s="1"/>
  <c r="I14" i="17" s="1"/>
  <c r="L14" i="17" s="1"/>
  <c r="I15" i="17" s="1"/>
  <c r="L15" i="17" s="1"/>
  <c r="I16" i="17" s="1"/>
  <c r="L16" i="17" s="1"/>
  <c r="M76" i="20"/>
  <c r="L75" i="20"/>
  <c r="K76" i="20"/>
  <c r="F11" i="17"/>
  <c r="F12" i="17" s="1"/>
  <c r="G10" i="17"/>
  <c r="D11" i="17" s="1"/>
  <c r="G11" i="17" s="1"/>
  <c r="D12" i="17" s="1"/>
  <c r="G12" i="17" s="1"/>
  <c r="F53" i="18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E75" i="18"/>
  <c r="E76" i="18"/>
  <c r="D41" i="18"/>
  <c r="G41" i="18" s="1"/>
  <c r="D42" i="18" s="1"/>
  <c r="G42" i="18" s="1"/>
  <c r="D43" i="18" s="1"/>
  <c r="G43" i="18" s="1"/>
  <c r="D44" i="18" s="1"/>
  <c r="G44" i="18" s="1"/>
  <c r="D45" i="18" s="1"/>
  <c r="G45" i="18" s="1"/>
  <c r="D46" i="18" s="1"/>
  <c r="G46" i="18" s="1"/>
  <c r="D47" i="18" s="1"/>
  <c r="G47" i="18" s="1"/>
  <c r="D48" i="18" s="1"/>
  <c r="G48" i="18" s="1"/>
  <c r="D49" i="18" s="1"/>
  <c r="G49" i="18" s="1"/>
  <c r="D50" i="18" s="1"/>
  <c r="G50" i="18" s="1"/>
  <c r="D51" i="18" s="1"/>
  <c r="G51" i="18" s="1"/>
  <c r="D52" i="18" s="1"/>
  <c r="G52" i="18" s="1"/>
  <c r="E77" i="18" s="1"/>
  <c r="I17" i="17" l="1"/>
  <c r="L17" i="17" s="1"/>
  <c r="I18" i="17" s="1"/>
  <c r="L18" i="17" s="1"/>
  <c r="I19" i="17" s="1"/>
  <c r="L19" i="17" s="1"/>
  <c r="I20" i="17" s="1"/>
  <c r="L20" i="17" s="1"/>
  <c r="I21" i="17" s="1"/>
  <c r="L21" i="17" s="1"/>
  <c r="I22" i="17" s="1"/>
  <c r="L22" i="17" s="1"/>
  <c r="I23" i="17" s="1"/>
  <c r="L23" i="17" s="1"/>
  <c r="I24" i="17" s="1"/>
  <c r="L24" i="17" s="1"/>
  <c r="I25" i="17" s="1"/>
  <c r="L25" i="17" s="1"/>
  <c r="I26" i="17" s="1"/>
  <c r="L26" i="17" s="1"/>
  <c r="I27" i="17" s="1"/>
  <c r="L27" i="17" s="1"/>
  <c r="I28" i="17" s="1"/>
  <c r="L28" i="17" s="1"/>
  <c r="I29" i="17" s="1"/>
  <c r="L29" i="17" s="1"/>
  <c r="I30" i="17" s="1"/>
  <c r="L30" i="17" s="1"/>
  <c r="I31" i="17" s="1"/>
  <c r="L31" i="17" s="1"/>
  <c r="I32" i="17" s="1"/>
  <c r="L32" i="17" s="1"/>
  <c r="I33" i="17" s="1"/>
  <c r="L33" i="17" s="1"/>
  <c r="I34" i="17" s="1"/>
  <c r="L34" i="17" s="1"/>
  <c r="I35" i="17" s="1"/>
  <c r="L35" i="17" s="1"/>
  <c r="I36" i="17" s="1"/>
  <c r="L36" i="17" s="1"/>
  <c r="I37" i="17" s="1"/>
  <c r="L37" i="17" s="1"/>
  <c r="I38" i="17" s="1"/>
  <c r="L38" i="17" s="1"/>
  <c r="I39" i="17" s="1"/>
  <c r="L39" i="17" s="1"/>
  <c r="I40" i="17" s="1"/>
  <c r="L40" i="17" s="1"/>
  <c r="I41" i="17" s="1"/>
  <c r="L41" i="17" s="1"/>
  <c r="I42" i="17" s="1"/>
  <c r="L42" i="17" s="1"/>
  <c r="I43" i="17" s="1"/>
  <c r="L43" i="17" s="1"/>
  <c r="I44" i="17" s="1"/>
  <c r="L44" i="17" s="1"/>
  <c r="I45" i="17" s="1"/>
  <c r="L45" i="17" s="1"/>
  <c r="I46" i="17" s="1"/>
  <c r="L46" i="17" s="1"/>
  <c r="I47" i="17" s="1"/>
  <c r="L47" i="17" s="1"/>
  <c r="I48" i="17" s="1"/>
  <c r="L48" i="17" s="1"/>
  <c r="I49" i="17" s="1"/>
  <c r="L49" i="17" s="1"/>
  <c r="I50" i="17" s="1"/>
  <c r="L50" i="17" s="1"/>
  <c r="I51" i="17" s="1"/>
  <c r="L51" i="17" s="1"/>
  <c r="I52" i="17" s="1"/>
  <c r="L52" i="17" s="1"/>
  <c r="I53" i="17" s="1"/>
  <c r="L53" i="17" s="1"/>
  <c r="I54" i="17" s="1"/>
  <c r="L54" i="17" s="1"/>
  <c r="I55" i="17" s="1"/>
  <c r="L55" i="17" s="1"/>
  <c r="I56" i="17" s="1"/>
  <c r="L56" i="17" s="1"/>
  <c r="I57" i="17" s="1"/>
  <c r="L57" i="17" s="1"/>
  <c r="I58" i="17" s="1"/>
  <c r="L58" i="17" s="1"/>
  <c r="I59" i="17" s="1"/>
  <c r="L59" i="17" s="1"/>
  <c r="I60" i="17" s="1"/>
  <c r="L60" i="17" s="1"/>
  <c r="I61" i="17" s="1"/>
  <c r="L61" i="17" s="1"/>
  <c r="I62" i="17" s="1"/>
  <c r="L62" i="17" s="1"/>
  <c r="I63" i="17" s="1"/>
  <c r="L63" i="17" s="1"/>
  <c r="I64" i="17" s="1"/>
  <c r="L64" i="17" s="1"/>
  <c r="I65" i="17" s="1"/>
  <c r="L65" i="17" s="1"/>
  <c r="I66" i="17" s="1"/>
  <c r="L66" i="17" s="1"/>
  <c r="I67" i="17" s="1"/>
  <c r="L67" i="17" s="1"/>
  <c r="I68" i="17" s="1"/>
  <c r="L68" i="17" s="1"/>
  <c r="I69" i="17" s="1"/>
  <c r="L69" i="17" s="1"/>
  <c r="I70" i="17" s="1"/>
  <c r="L70" i="17" s="1"/>
  <c r="I71" i="17" s="1"/>
  <c r="L71" i="17" s="1"/>
  <c r="I72" i="17" s="1"/>
  <c r="L72" i="17" s="1"/>
  <c r="I73" i="17" s="1"/>
  <c r="L73" i="17" s="1"/>
  <c r="I74" i="17" s="1"/>
  <c r="L74" i="17" s="1"/>
  <c r="I75" i="17" s="1"/>
  <c r="L75" i="17" s="1"/>
  <c r="I76" i="17" s="1"/>
  <c r="L76" i="17" s="1"/>
  <c r="I77" i="17" s="1"/>
  <c r="L77" i="17" s="1"/>
  <c r="I78" i="17" s="1"/>
  <c r="L78" i="17" s="1"/>
  <c r="I79" i="17" s="1"/>
  <c r="L79" i="17" s="1"/>
  <c r="I80" i="17" s="1"/>
  <c r="L80" i="17" s="1"/>
  <c r="I81" i="17" s="1"/>
  <c r="L81" i="17" s="1"/>
  <c r="I82" i="17" s="1"/>
  <c r="L82" i="17" s="1"/>
  <c r="I83" i="17" s="1"/>
  <c r="L83" i="17" s="1"/>
  <c r="I84" i="17" s="1"/>
  <c r="L84" i="17" s="1"/>
  <c r="I85" i="17" s="1"/>
  <c r="L85" i="17" s="1"/>
  <c r="I86" i="17" s="1"/>
  <c r="L86" i="17" s="1"/>
  <c r="I87" i="17" s="1"/>
  <c r="L87" i="17" s="1"/>
  <c r="I88" i="17" s="1"/>
  <c r="L88" i="17" s="1"/>
  <c r="I89" i="17" s="1"/>
  <c r="L89" i="17" s="1"/>
  <c r="I90" i="17" s="1"/>
  <c r="L90" i="17" s="1"/>
  <c r="I91" i="17" s="1"/>
  <c r="L91" i="17" s="1"/>
  <c r="I92" i="17" s="1"/>
  <c r="L92" i="17" s="1"/>
  <c r="I93" i="17" s="1"/>
  <c r="L93" i="17" s="1"/>
  <c r="I94" i="17" s="1"/>
  <c r="L94" i="17" s="1"/>
  <c r="I95" i="17" s="1"/>
  <c r="L95" i="17" s="1"/>
  <c r="I96" i="17" s="1"/>
  <c r="L96" i="17" s="1"/>
  <c r="I97" i="17" s="1"/>
  <c r="L97" i="17" s="1"/>
  <c r="I98" i="17" s="1"/>
  <c r="L98" i="17" s="1"/>
  <c r="I99" i="17" s="1"/>
  <c r="L99" i="17" s="1"/>
  <c r="I100" i="17" s="1"/>
  <c r="L100" i="17" s="1"/>
  <c r="I101" i="17" s="1"/>
  <c r="L101" i="17" s="1"/>
  <c r="I102" i="17" s="1"/>
  <c r="L102" i="17" s="1"/>
  <c r="I103" i="17" s="1"/>
  <c r="L103" i="17" s="1"/>
  <c r="I104" i="17" s="1"/>
  <c r="L104" i="17" s="1"/>
  <c r="I105" i="17" s="1"/>
  <c r="L105" i="17" s="1"/>
  <c r="I106" i="17" s="1"/>
  <c r="L106" i="17" s="1"/>
  <c r="I107" i="17" s="1"/>
  <c r="L107" i="17" s="1"/>
  <c r="I108" i="17" s="1"/>
  <c r="L108" i="17" s="1"/>
  <c r="I109" i="17" s="1"/>
  <c r="L109" i="17" s="1"/>
  <c r="I110" i="17" s="1"/>
  <c r="L110" i="17" s="1"/>
  <c r="I111" i="17" s="1"/>
  <c r="L111" i="17" s="1"/>
  <c r="I112" i="17" s="1"/>
  <c r="L112" i="17" s="1"/>
  <c r="I113" i="17" s="1"/>
  <c r="L113" i="17" s="1"/>
  <c r="I114" i="17" s="1"/>
  <c r="L114" i="17" s="1"/>
  <c r="I115" i="17" s="1"/>
  <c r="L115" i="17" s="1"/>
  <c r="I116" i="17" s="1"/>
  <c r="L116" i="17" s="1"/>
  <c r="I117" i="17" s="1"/>
  <c r="L117" i="17" s="1"/>
  <c r="I118" i="17" s="1"/>
  <c r="L118" i="17" s="1"/>
  <c r="I119" i="17" s="1"/>
  <c r="L119" i="17" s="1"/>
  <c r="I120" i="17" s="1"/>
  <c r="L120" i="17" s="1"/>
  <c r="I121" i="17" s="1"/>
  <c r="L121" i="17" s="1"/>
  <c r="I122" i="17" s="1"/>
  <c r="L122" i="17" s="1"/>
  <c r="I123" i="17" s="1"/>
  <c r="L123" i="17" s="1"/>
  <c r="I124" i="17" s="1"/>
  <c r="L124" i="17" s="1"/>
  <c r="I125" i="17" s="1"/>
  <c r="L125" i="17" s="1"/>
  <c r="I126" i="17" s="1"/>
  <c r="L126" i="17" s="1"/>
  <c r="I127" i="17" s="1"/>
  <c r="L127" i="17" s="1"/>
  <c r="I128" i="17" s="1"/>
  <c r="L128" i="17" s="1"/>
  <c r="I129" i="17" s="1"/>
  <c r="L129" i="17" s="1"/>
  <c r="I130" i="17" s="1"/>
  <c r="L130" i="17" s="1"/>
  <c r="F135" i="17"/>
  <c r="D24" i="24" s="1"/>
  <c r="M77" i="20"/>
  <c r="L76" i="20"/>
  <c r="K77" i="20"/>
  <c r="D13" i="17"/>
  <c r="F13" i="17"/>
  <c r="D53" i="18"/>
  <c r="G53" i="18" s="1"/>
  <c r="D54" i="18" s="1"/>
  <c r="G54" i="18" s="1"/>
  <c r="D55" i="18" s="1"/>
  <c r="G55" i="18" s="1"/>
  <c r="D56" i="18" s="1"/>
  <c r="G56" i="18" s="1"/>
  <c r="D57" i="18" s="1"/>
  <c r="G57" i="18" s="1"/>
  <c r="D58" i="18" s="1"/>
  <c r="G58" i="18" s="1"/>
  <c r="D59" i="18" s="1"/>
  <c r="G59" i="18" s="1"/>
  <c r="D60" i="18" s="1"/>
  <c r="G60" i="18" s="1"/>
  <c r="D61" i="18" s="1"/>
  <c r="G61" i="18" s="1"/>
  <c r="D62" i="18" s="1"/>
  <c r="G62" i="18" s="1"/>
  <c r="D63" i="18" s="1"/>
  <c r="G63" i="18" s="1"/>
  <c r="D64" i="18" s="1"/>
  <c r="G64" i="18" s="1"/>
  <c r="D65" i="18" s="1"/>
  <c r="G65" i="18" s="1"/>
  <c r="D66" i="18" s="1"/>
  <c r="G66" i="18" s="1"/>
  <c r="D67" i="18" s="1"/>
  <c r="G67" i="18" s="1"/>
  <c r="D68" i="18" s="1"/>
  <c r="G68" i="18" s="1"/>
  <c r="D69" i="18" s="1"/>
  <c r="G69" i="18" s="1"/>
  <c r="D70" i="18" s="1"/>
  <c r="G70" i="18" s="1"/>
  <c r="D71" i="18" s="1"/>
  <c r="G71" i="18" s="1"/>
  <c r="M78" i="20" l="1"/>
  <c r="L77" i="20"/>
  <c r="K78" i="20"/>
  <c r="G13" i="17"/>
  <c r="D14" i="17" s="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D79" i="10"/>
  <c r="E17" i="10"/>
  <c r="E16" i="10"/>
  <c r="E79" i="10" s="1"/>
  <c r="M79" i="20" l="1"/>
  <c r="L78" i="20"/>
  <c r="K79" i="20"/>
  <c r="F14" i="17"/>
  <c r="H12" i="15"/>
  <c r="M80" i="20" l="1"/>
  <c r="L79" i="20"/>
  <c r="K80" i="20"/>
  <c r="G14" i="17"/>
  <c r="D15" i="17" s="1"/>
  <c r="E83" i="10"/>
  <c r="E84" i="10" s="1"/>
  <c r="M81" i="20" l="1"/>
  <c r="L80" i="20"/>
  <c r="K81" i="20"/>
  <c r="F15" i="17"/>
  <c r="G76" i="9"/>
  <c r="G75" i="9"/>
  <c r="G77" i="9" s="1"/>
  <c r="H77" i="9" s="1"/>
  <c r="F12" i="9"/>
  <c r="I12" i="9" s="1"/>
  <c r="C8" i="9"/>
  <c r="M82" i="20" l="1"/>
  <c r="L81" i="20"/>
  <c r="K82" i="20"/>
  <c r="G15" i="17"/>
  <c r="D16" i="17" s="1"/>
  <c r="H12" i="9"/>
  <c r="E13" i="9" s="1"/>
  <c r="M83" i="20" l="1"/>
  <c r="L82" i="20"/>
  <c r="K83" i="20"/>
  <c r="F16" i="17"/>
  <c r="F13" i="9"/>
  <c r="I13" i="9" s="1"/>
  <c r="M84" i="20" l="1"/>
  <c r="L83" i="20"/>
  <c r="K84" i="20"/>
  <c r="G16" i="17"/>
  <c r="H13" i="9"/>
  <c r="E14" i="9" s="1"/>
  <c r="D17" i="17" l="1"/>
  <c r="E135" i="17"/>
  <c r="F25" i="24" s="1"/>
  <c r="M85" i="20"/>
  <c r="L84" i="20"/>
  <c r="K85" i="20"/>
  <c r="F17" i="17"/>
  <c r="F14" i="9"/>
  <c r="I14" i="9" s="1"/>
  <c r="M86" i="20" l="1"/>
  <c r="L85" i="20"/>
  <c r="K86" i="20"/>
  <c r="G17" i="17"/>
  <c r="H14" i="9"/>
  <c r="E15" i="9" s="1"/>
  <c r="M87" i="20" l="1"/>
  <c r="L86" i="20"/>
  <c r="K87" i="20"/>
  <c r="D18" i="17"/>
  <c r="F18" i="17"/>
  <c r="H15" i="9"/>
  <c r="E16" i="9" s="1"/>
  <c r="F15" i="9"/>
  <c r="I15" i="9" s="1"/>
  <c r="M88" i="20" l="1"/>
  <c r="L87" i="20"/>
  <c r="K88" i="20"/>
  <c r="G18" i="17"/>
  <c r="D19" i="17" s="1"/>
  <c r="H16" i="9"/>
  <c r="E17" i="9" s="1"/>
  <c r="F16" i="9"/>
  <c r="I16" i="9" s="1"/>
  <c r="M89" i="20" l="1"/>
  <c r="L88" i="20"/>
  <c r="K89" i="20"/>
  <c r="F19" i="17"/>
  <c r="F17" i="9"/>
  <c r="I17" i="9" s="1"/>
  <c r="M90" i="20" l="1"/>
  <c r="L89" i="20"/>
  <c r="K90" i="20"/>
  <c r="G19" i="17"/>
  <c r="D20" i="17" s="1"/>
  <c r="H17" i="9"/>
  <c r="E18" i="9" s="1"/>
  <c r="M91" i="20" l="1"/>
  <c r="L90" i="20"/>
  <c r="K91" i="20"/>
  <c r="F20" i="17"/>
  <c r="F18" i="9"/>
  <c r="I18" i="9" s="1"/>
  <c r="M92" i="20" l="1"/>
  <c r="L91" i="20"/>
  <c r="K92" i="20"/>
  <c r="G20" i="17"/>
  <c r="D21" i="17" s="1"/>
  <c r="H18" i="9"/>
  <c r="E19" i="9" s="1"/>
  <c r="M93" i="20" l="1"/>
  <c r="L92" i="20"/>
  <c r="K93" i="20"/>
  <c r="F21" i="17"/>
  <c r="F19" i="9"/>
  <c r="I19" i="9" s="1"/>
  <c r="M94" i="20" l="1"/>
  <c r="L93" i="20"/>
  <c r="K94" i="20"/>
  <c r="G21" i="17"/>
  <c r="D22" i="17" s="1"/>
  <c r="H19" i="9"/>
  <c r="E20" i="9" s="1"/>
  <c r="M95" i="20" l="1"/>
  <c r="L94" i="20"/>
  <c r="K95" i="20"/>
  <c r="F22" i="17"/>
  <c r="F20" i="9"/>
  <c r="I20" i="9" s="1"/>
  <c r="M96" i="20" l="1"/>
  <c r="L95" i="20"/>
  <c r="K96" i="20"/>
  <c r="G22" i="17"/>
  <c r="D23" i="17" s="1"/>
  <c r="H20" i="9"/>
  <c r="E21" i="9" s="1"/>
  <c r="M97" i="20" l="1"/>
  <c r="L96" i="20"/>
  <c r="K97" i="20"/>
  <c r="F23" i="17"/>
  <c r="F21" i="9"/>
  <c r="I21" i="9" s="1"/>
  <c r="M98" i="20" l="1"/>
  <c r="L97" i="20"/>
  <c r="K98" i="20"/>
  <c r="G23" i="17"/>
  <c r="H21" i="9"/>
  <c r="E22" i="9" s="1"/>
  <c r="M99" i="20" l="1"/>
  <c r="L98" i="20"/>
  <c r="K99" i="20"/>
  <c r="D24" i="17"/>
  <c r="F22" i="9"/>
  <c r="I22" i="9" s="1"/>
  <c r="M100" i="20" l="1"/>
  <c r="L99" i="20"/>
  <c r="K100" i="20"/>
  <c r="H22" i="9"/>
  <c r="E23" i="9" s="1"/>
  <c r="M101" i="20" l="1"/>
  <c r="L100" i="20"/>
  <c r="K101" i="20"/>
  <c r="F24" i="17"/>
  <c r="G24" i="17"/>
  <c r="D25" i="17" s="1"/>
  <c r="F23" i="9"/>
  <c r="I23" i="9" s="1"/>
  <c r="M102" i="20" l="1"/>
  <c r="L101" i="20"/>
  <c r="K102" i="20"/>
  <c r="F25" i="17"/>
  <c r="H23" i="9"/>
  <c r="E24" i="9" s="1"/>
  <c r="M103" i="20" l="1"/>
  <c r="L102" i="20"/>
  <c r="K103" i="20"/>
  <c r="G25" i="17"/>
  <c r="D26" i="17" s="1"/>
  <c r="F24" i="9"/>
  <c r="I24" i="9" s="1"/>
  <c r="M104" i="20" l="1"/>
  <c r="L103" i="20"/>
  <c r="K104" i="20"/>
  <c r="H24" i="9"/>
  <c r="E25" i="9" s="1"/>
  <c r="M105" i="20" l="1"/>
  <c r="L104" i="20"/>
  <c r="K105" i="20"/>
  <c r="F26" i="17"/>
  <c r="G26" i="17"/>
  <c r="D27" i="17" s="1"/>
  <c r="F25" i="9"/>
  <c r="I25" i="9" s="1"/>
  <c r="M106" i="20" l="1"/>
  <c r="L105" i="20"/>
  <c r="K106" i="20"/>
  <c r="F27" i="17"/>
  <c r="H25" i="9"/>
  <c r="E26" i="9" s="1"/>
  <c r="M107" i="20" l="1"/>
  <c r="L106" i="20"/>
  <c r="K107" i="20"/>
  <c r="G27" i="17"/>
  <c r="D28" i="17" s="1"/>
  <c r="F26" i="9"/>
  <c r="I26" i="9" s="1"/>
  <c r="M108" i="20" l="1"/>
  <c r="L107" i="20"/>
  <c r="K108" i="20"/>
  <c r="F28" i="17"/>
  <c r="H26" i="9"/>
  <c r="E27" i="9" s="1"/>
  <c r="M109" i="20" l="1"/>
  <c r="L108" i="20"/>
  <c r="K109" i="20"/>
  <c r="G28" i="17"/>
  <c r="D29" i="17" s="1"/>
  <c r="H27" i="9"/>
  <c r="E28" i="9" s="1"/>
  <c r="F27" i="9"/>
  <c r="I27" i="9" s="1"/>
  <c r="M110" i="20" l="1"/>
  <c r="L109" i="20"/>
  <c r="K110" i="20"/>
  <c r="F29" i="17"/>
  <c r="F28" i="9"/>
  <c r="I28" i="9" s="1"/>
  <c r="M111" i="20" l="1"/>
  <c r="L110" i="20"/>
  <c r="K111" i="20"/>
  <c r="G29" i="17"/>
  <c r="D30" i="17" s="1"/>
  <c r="H28" i="9"/>
  <c r="E29" i="9" s="1"/>
  <c r="M112" i="20" l="1"/>
  <c r="L111" i="20"/>
  <c r="K112" i="20"/>
  <c r="F30" i="17"/>
  <c r="F29" i="9"/>
  <c r="I29" i="9" s="1"/>
  <c r="M113" i="20" l="1"/>
  <c r="L112" i="20"/>
  <c r="K113" i="20"/>
  <c r="G30" i="17"/>
  <c r="D31" i="17" s="1"/>
  <c r="H29" i="9"/>
  <c r="E30" i="9" s="1"/>
  <c r="M114" i="20" l="1"/>
  <c r="L113" i="20"/>
  <c r="K114" i="20"/>
  <c r="F31" i="17"/>
  <c r="F30" i="9"/>
  <c r="I30" i="9" s="1"/>
  <c r="M115" i="20" l="1"/>
  <c r="L114" i="20"/>
  <c r="K115" i="20"/>
  <c r="G31" i="17"/>
  <c r="D32" i="17" s="1"/>
  <c r="H30" i="9"/>
  <c r="E31" i="9" s="1"/>
  <c r="M116" i="20" l="1"/>
  <c r="L115" i="20"/>
  <c r="K116" i="20"/>
  <c r="F32" i="17"/>
  <c r="H31" i="9"/>
  <c r="E32" i="9" s="1"/>
  <c r="F31" i="9"/>
  <c r="I31" i="9" s="1"/>
  <c r="M117" i="20" l="1"/>
  <c r="L116" i="20"/>
  <c r="K117" i="20"/>
  <c r="G32" i="17"/>
  <c r="D33" i="17" s="1"/>
  <c r="F32" i="9"/>
  <c r="I32" i="9" s="1"/>
  <c r="M118" i="20" l="1"/>
  <c r="L117" i="20"/>
  <c r="K118" i="20"/>
  <c r="F33" i="17"/>
  <c r="H32" i="9"/>
  <c r="E33" i="9" s="1"/>
  <c r="M119" i="20" l="1"/>
  <c r="L118" i="20"/>
  <c r="K119" i="20"/>
  <c r="G33" i="17"/>
  <c r="D34" i="17" s="1"/>
  <c r="H33" i="9"/>
  <c r="E34" i="9" s="1"/>
  <c r="F33" i="9"/>
  <c r="I33" i="9" s="1"/>
  <c r="M120" i="20" l="1"/>
  <c r="L119" i="20"/>
  <c r="K120" i="20"/>
  <c r="F34" i="17"/>
  <c r="F34" i="9"/>
  <c r="I34" i="9" s="1"/>
  <c r="M121" i="20" l="1"/>
  <c r="L120" i="20"/>
  <c r="K121" i="20"/>
  <c r="G34" i="17"/>
  <c r="D35" i="17" s="1"/>
  <c r="H34" i="9"/>
  <c r="M122" i="20" l="1"/>
  <c r="L121" i="20"/>
  <c r="K122" i="20"/>
  <c r="E35" i="9"/>
  <c r="K34" i="9"/>
  <c r="M123" i="20" l="1"/>
  <c r="L122" i="20"/>
  <c r="K123" i="20"/>
  <c r="F35" i="17"/>
  <c r="G35" i="17"/>
  <c r="F35" i="9"/>
  <c r="M124" i="20" l="1"/>
  <c r="L123" i="20"/>
  <c r="K124" i="20"/>
  <c r="D36" i="17"/>
  <c r="I35" i="9"/>
  <c r="H35" i="9"/>
  <c r="E36" i="9" s="1"/>
  <c r="M125" i="20" l="1"/>
  <c r="L124" i="20"/>
  <c r="K125" i="20"/>
  <c r="F36" i="17"/>
  <c r="F36" i="9"/>
  <c r="M126" i="20" l="1"/>
  <c r="L125" i="20"/>
  <c r="K126" i="20"/>
  <c r="G36" i="17"/>
  <c r="D37" i="17" s="1"/>
  <c r="I36" i="9"/>
  <c r="H36" i="9"/>
  <c r="E37" i="9" s="1"/>
  <c r="M127" i="20" l="1"/>
  <c r="L126" i="20"/>
  <c r="K127" i="20"/>
  <c r="F37" i="17"/>
  <c r="F37" i="9"/>
  <c r="M128" i="20" l="1"/>
  <c r="L127" i="20"/>
  <c r="K128" i="20"/>
  <c r="G37" i="17"/>
  <c r="D38" i="17" s="1"/>
  <c r="I37" i="9"/>
  <c r="H37" i="9"/>
  <c r="E38" i="9" s="1"/>
  <c r="M129" i="20" l="1"/>
  <c r="L128" i="20"/>
  <c r="K129" i="20"/>
  <c r="F38" i="17"/>
  <c r="F38" i="9"/>
  <c r="M130" i="20" l="1"/>
  <c r="L129" i="20"/>
  <c r="K130" i="20"/>
  <c r="G38" i="17"/>
  <c r="D39" i="17" s="1"/>
  <c r="I38" i="9"/>
  <c r="H38" i="9"/>
  <c r="E39" i="9" s="1"/>
  <c r="M131" i="20" l="1"/>
  <c r="L130" i="20"/>
  <c r="K131" i="20"/>
  <c r="F39" i="17"/>
  <c r="F39" i="9"/>
  <c r="M132" i="20" l="1"/>
  <c r="L131" i="20"/>
  <c r="K132" i="20"/>
  <c r="G39" i="17"/>
  <c r="D40" i="17" s="1"/>
  <c r="I39" i="9"/>
  <c r="H39" i="9"/>
  <c r="E40" i="9" s="1"/>
  <c r="L132" i="20" l="1"/>
  <c r="M133" i="20"/>
  <c r="L133" i="20" s="1"/>
  <c r="K133" i="20"/>
  <c r="F40" i="17"/>
  <c r="F40" i="9"/>
  <c r="I40" i="9" s="1"/>
  <c r="G40" i="17" l="1"/>
  <c r="D41" i="17" s="1"/>
  <c r="H40" i="9"/>
  <c r="E41" i="9" s="1"/>
  <c r="F41" i="17" l="1"/>
  <c r="F41" i="9"/>
  <c r="I41" i="9" s="1"/>
  <c r="G41" i="17" l="1"/>
  <c r="D42" i="17" s="1"/>
  <c r="H41" i="9"/>
  <c r="E42" i="9" s="1"/>
  <c r="F42" i="17" l="1"/>
  <c r="F42" i="9"/>
  <c r="I42" i="9" s="1"/>
  <c r="G42" i="17" l="1"/>
  <c r="D43" i="17" s="1"/>
  <c r="H42" i="9"/>
  <c r="E43" i="9" s="1"/>
  <c r="F43" i="17" l="1"/>
  <c r="F43" i="9"/>
  <c r="G43" i="17" l="1"/>
  <c r="D44" i="17" s="1"/>
  <c r="I43" i="9"/>
  <c r="J40" i="9" s="1"/>
  <c r="K40" i="9" s="1"/>
  <c r="J42" i="9"/>
  <c r="K42" i="9" s="1"/>
  <c r="J39" i="9"/>
  <c r="K39" i="9" s="1"/>
  <c r="H43" i="9"/>
  <c r="F44" i="17" l="1"/>
  <c r="E44" i="9"/>
  <c r="K43" i="9"/>
  <c r="G44" i="17" l="1"/>
  <c r="D45" i="17" s="1"/>
  <c r="F44" i="9"/>
  <c r="I44" i="9" s="1"/>
  <c r="F45" i="17" l="1"/>
  <c r="H44" i="9"/>
  <c r="E45" i="9" s="1"/>
  <c r="G45" i="17" l="1"/>
  <c r="D46" i="17" s="1"/>
  <c r="F45" i="9"/>
  <c r="I45" i="9" s="1"/>
  <c r="F46" i="17" l="1"/>
  <c r="H45" i="9"/>
  <c r="E46" i="9" s="1"/>
  <c r="G46" i="17" l="1"/>
  <c r="D47" i="17" s="1"/>
  <c r="F46" i="9"/>
  <c r="I46" i="9" s="1"/>
  <c r="F47" i="17" l="1"/>
  <c r="H46" i="9"/>
  <c r="E47" i="9" s="1"/>
  <c r="G47" i="17" l="1"/>
  <c r="D48" i="17" s="1"/>
  <c r="F47" i="9"/>
  <c r="I47" i="9" s="1"/>
  <c r="F48" i="17" l="1"/>
  <c r="H47" i="9"/>
  <c r="E48" i="9" s="1"/>
  <c r="G48" i="17" l="1"/>
  <c r="D49" i="17" s="1"/>
  <c r="F48" i="9"/>
  <c r="I48" i="9" s="1"/>
  <c r="F49" i="17" l="1"/>
  <c r="H48" i="9"/>
  <c r="E49" i="9" s="1"/>
  <c r="G49" i="17" l="1"/>
  <c r="D50" i="17" s="1"/>
  <c r="F49" i="9"/>
  <c r="I49" i="9" s="1"/>
  <c r="F50" i="17" l="1"/>
  <c r="H49" i="9"/>
  <c r="E50" i="9" s="1"/>
  <c r="G50" i="17" l="1"/>
  <c r="D51" i="17" s="1"/>
  <c r="F50" i="9"/>
  <c r="I50" i="9" s="1"/>
  <c r="F51" i="17" l="1"/>
  <c r="H50" i="9"/>
  <c r="E51" i="9" s="1"/>
  <c r="G51" i="17" l="1"/>
  <c r="D52" i="17" s="1"/>
  <c r="F51" i="9"/>
  <c r="I51" i="9" s="1"/>
  <c r="F52" i="17" l="1"/>
  <c r="H51" i="9"/>
  <c r="E52" i="9" s="1"/>
  <c r="G52" i="17" l="1"/>
  <c r="D53" i="17" s="1"/>
  <c r="F52" i="9"/>
  <c r="I52" i="9" s="1"/>
  <c r="F53" i="17" l="1"/>
  <c r="H52" i="9"/>
  <c r="E53" i="9" s="1"/>
  <c r="G53" i="17" l="1"/>
  <c r="D54" i="17" s="1"/>
  <c r="F53" i="9"/>
  <c r="I53" i="9" s="1"/>
  <c r="F54" i="17" l="1"/>
  <c r="H53" i="9"/>
  <c r="E54" i="9" s="1"/>
  <c r="G54" i="17" l="1"/>
  <c r="D55" i="17" s="1"/>
  <c r="F54" i="9"/>
  <c r="I54" i="9" s="1"/>
  <c r="F55" i="17" l="1"/>
  <c r="H54" i="9"/>
  <c r="E55" i="9" s="1"/>
  <c r="G55" i="17" l="1"/>
  <c r="D56" i="17" s="1"/>
  <c r="F55" i="9"/>
  <c r="I55" i="9" s="1"/>
  <c r="F56" i="17" l="1"/>
  <c r="H55" i="9"/>
  <c r="G56" i="17" l="1"/>
  <c r="D57" i="17" s="1"/>
  <c r="E56" i="9"/>
  <c r="K45" i="9"/>
  <c r="F57" i="17" l="1"/>
  <c r="L45" i="9"/>
  <c r="L46" i="9" s="1"/>
  <c r="K46" i="9"/>
  <c r="F56" i="9"/>
  <c r="I56" i="9" s="1"/>
  <c r="G57" i="17" l="1"/>
  <c r="D58" i="17" s="1"/>
  <c r="H56" i="9"/>
  <c r="E57" i="9" s="1"/>
  <c r="F58" i="17" l="1"/>
  <c r="F57" i="9"/>
  <c r="I57" i="9" s="1"/>
  <c r="G58" i="17" l="1"/>
  <c r="D59" i="17" s="1"/>
  <c r="H57" i="9"/>
  <c r="E58" i="9" s="1"/>
  <c r="F59" i="17" l="1"/>
  <c r="F58" i="9"/>
  <c r="I58" i="9" s="1"/>
  <c r="G59" i="17" l="1"/>
  <c r="D60" i="17" s="1"/>
  <c r="H58" i="9"/>
  <c r="E59" i="9" s="1"/>
  <c r="F60" i="17" l="1"/>
  <c r="F59" i="9"/>
  <c r="I59" i="9" s="1"/>
  <c r="G60" i="17" l="1"/>
  <c r="D61" i="17" s="1"/>
  <c r="H59" i="9"/>
  <c r="E60" i="9" s="1"/>
  <c r="F61" i="17" l="1"/>
  <c r="F60" i="9"/>
  <c r="I60" i="9" s="1"/>
  <c r="G61" i="17" l="1"/>
  <c r="D62" i="17" s="1"/>
  <c r="H60" i="9"/>
  <c r="E61" i="9" s="1"/>
  <c r="F62" i="17" l="1"/>
  <c r="F61" i="9"/>
  <c r="I61" i="9" s="1"/>
  <c r="G62" i="17" l="1"/>
  <c r="D63" i="17" s="1"/>
  <c r="H61" i="9"/>
  <c r="E62" i="9" s="1"/>
  <c r="F63" i="17" l="1"/>
  <c r="F62" i="9"/>
  <c r="I62" i="9" s="1"/>
  <c r="G63" i="17" l="1"/>
  <c r="D64" i="17" s="1"/>
  <c r="H62" i="9"/>
  <c r="E63" i="9" s="1"/>
  <c r="F64" i="17" l="1"/>
  <c r="F63" i="9"/>
  <c r="I63" i="9" s="1"/>
  <c r="G64" i="17" l="1"/>
  <c r="D65" i="17" s="1"/>
  <c r="H63" i="9"/>
  <c r="E64" i="9" s="1"/>
  <c r="F65" i="17" l="1"/>
  <c r="H64" i="9"/>
  <c r="E65" i="9" s="1"/>
  <c r="F64" i="9"/>
  <c r="I64" i="9" s="1"/>
  <c r="G65" i="17" l="1"/>
  <c r="D66" i="17" s="1"/>
  <c r="F65" i="9"/>
  <c r="I65" i="9" s="1"/>
  <c r="F66" i="17" l="1"/>
  <c r="H65" i="9"/>
  <c r="E66" i="9" s="1"/>
  <c r="G66" i="17" l="1"/>
  <c r="D67" i="17" s="1"/>
  <c r="F66" i="9"/>
  <c r="I66" i="9" s="1"/>
  <c r="F67" i="17" l="1"/>
  <c r="H66" i="9"/>
  <c r="E67" i="9" s="1"/>
  <c r="G67" i="17" l="1"/>
  <c r="D68" i="17" s="1"/>
  <c r="F67" i="9"/>
  <c r="I67" i="9" s="1"/>
  <c r="J67" i="9" s="1"/>
  <c r="K67" i="9" s="1"/>
  <c r="F68" i="17" l="1"/>
  <c r="H67" i="9"/>
  <c r="E68" i="9" s="1"/>
  <c r="G68" i="17" l="1"/>
  <c r="D69" i="17" s="1"/>
  <c r="F68" i="9"/>
  <c r="I68" i="9" s="1"/>
  <c r="H68" i="9"/>
  <c r="E69" i="9" s="1"/>
  <c r="F69" i="17" l="1"/>
  <c r="G69" i="17"/>
  <c r="D70" i="17" s="1"/>
  <c r="F69" i="9"/>
  <c r="I69" i="9" s="1"/>
  <c r="H69" i="9"/>
  <c r="E70" i="9" s="1"/>
  <c r="F70" i="17" l="1"/>
  <c r="F70" i="9"/>
  <c r="I70" i="9" s="1"/>
  <c r="H70" i="9"/>
  <c r="E71" i="9" s="1"/>
  <c r="G70" i="17" l="1"/>
  <c r="D71" i="17" s="1"/>
  <c r="G71" i="17" s="1"/>
  <c r="D72" i="17" s="1"/>
  <c r="F71" i="9"/>
  <c r="I71" i="9" s="1"/>
  <c r="G72" i="17" l="1"/>
  <c r="D73" i="17" s="1"/>
  <c r="F71" i="17"/>
  <c r="F72" i="17" s="1"/>
  <c r="H71" i="9"/>
  <c r="E72" i="9" s="1"/>
  <c r="F73" i="17" l="1"/>
  <c r="G73" i="17"/>
  <c r="D74" i="17" s="1"/>
  <c r="F72" i="9"/>
  <c r="I72" i="9" s="1"/>
  <c r="F74" i="17" l="1"/>
  <c r="G74" i="17"/>
  <c r="D75" i="17" s="1"/>
  <c r="H72" i="9"/>
  <c r="E73" i="9" s="1"/>
  <c r="F75" i="17" l="1"/>
  <c r="G75" i="17"/>
  <c r="D76" i="17" s="1"/>
  <c r="F73" i="9"/>
  <c r="I73" i="9" s="1"/>
  <c r="F76" i="17" l="1"/>
  <c r="G76" i="17"/>
  <c r="D77" i="17" s="1"/>
  <c r="H73" i="9"/>
  <c r="E74" i="9" s="1"/>
  <c r="F77" i="17" l="1"/>
  <c r="F74" i="9"/>
  <c r="I74" i="9" s="1"/>
  <c r="J64" i="9" s="1"/>
  <c r="J70" i="9" s="1"/>
  <c r="K70" i="9" s="1"/>
  <c r="G77" i="17" l="1"/>
  <c r="D78" i="17" s="1"/>
  <c r="H74" i="9"/>
  <c r="F78" i="17" l="1"/>
  <c r="E8" i="6"/>
  <c r="G8" i="6" s="1"/>
  <c r="A5" i="6"/>
  <c r="A8" i="6" s="1"/>
  <c r="F5" i="6"/>
  <c r="F8" i="6" s="1"/>
  <c r="H8" i="6" s="1"/>
  <c r="M12" i="6"/>
  <c r="G78" i="17" l="1"/>
  <c r="D79" i="17" s="1"/>
  <c r="G79" i="17" s="1"/>
  <c r="D80" i="17" s="1"/>
  <c r="G3" i="6"/>
  <c r="H3" i="6"/>
  <c r="G4" i="6"/>
  <c r="H4" i="6"/>
  <c r="G5" i="6"/>
  <c r="H5" i="6"/>
  <c r="G6" i="6"/>
  <c r="H6" i="6"/>
  <c r="G7" i="6"/>
  <c r="H7" i="6"/>
  <c r="G9" i="6"/>
  <c r="I9" i="6" s="1"/>
  <c r="J9" i="6" s="1"/>
  <c r="H9" i="6"/>
  <c r="G10" i="6"/>
  <c r="H10" i="6"/>
  <c r="G11" i="6"/>
  <c r="H11" i="6"/>
  <c r="G12" i="6"/>
  <c r="H12" i="6"/>
  <c r="I12" i="6"/>
  <c r="J12" i="6" s="1"/>
  <c r="H2" i="6"/>
  <c r="G2" i="6"/>
  <c r="I2" i="6" s="1"/>
  <c r="J2" i="6" s="1"/>
  <c r="G80" i="17" l="1"/>
  <c r="D81" i="17" s="1"/>
  <c r="G81" i="17" s="1"/>
  <c r="D82" i="17" s="1"/>
  <c r="G82" i="17" s="1"/>
  <c r="D83" i="17" s="1"/>
  <c r="G83" i="17" s="1"/>
  <c r="D84" i="17" s="1"/>
  <c r="F79" i="17"/>
  <c r="F80" i="17" s="1"/>
  <c r="I7" i="6"/>
  <c r="J7" i="6" s="1"/>
  <c r="I10" i="6"/>
  <c r="J10" i="6" s="1"/>
  <c r="I4" i="6"/>
  <c r="J4" i="6" s="1"/>
  <c r="I3" i="6"/>
  <c r="J3" i="6" s="1"/>
  <c r="I5" i="6"/>
  <c r="J5" i="6" s="1"/>
  <c r="I11" i="6"/>
  <c r="J11" i="6" s="1"/>
  <c r="I6" i="6"/>
  <c r="J6" i="6" s="1"/>
  <c r="I8" i="6"/>
  <c r="J8" i="6" s="1"/>
  <c r="G84" i="17" l="1"/>
  <c r="D85" i="17" s="1"/>
  <c r="F81" i="17"/>
  <c r="F82" i="17" s="1"/>
  <c r="F83" i="17" s="1"/>
  <c r="F84" i="17" s="1"/>
  <c r="H93" i="2"/>
  <c r="E87" i="2"/>
  <c r="F87" i="2" s="1"/>
  <c r="H87" i="2" s="1"/>
  <c r="E86" i="2"/>
  <c r="F86" i="2" s="1"/>
  <c r="H86" i="2" s="1"/>
  <c r="E85" i="2"/>
  <c r="F85" i="2" s="1"/>
  <c r="H85" i="2" s="1"/>
  <c r="E84" i="2"/>
  <c r="F84" i="2" s="1"/>
  <c r="H84" i="2" s="1"/>
  <c r="E83" i="2"/>
  <c r="F83" i="2" s="1"/>
  <c r="H83" i="2" s="1"/>
  <c r="E82" i="2"/>
  <c r="F82" i="2" s="1"/>
  <c r="H82" i="2" s="1"/>
  <c r="E81" i="2"/>
  <c r="F81" i="2" s="1"/>
  <c r="H81" i="2" s="1"/>
  <c r="E80" i="2"/>
  <c r="F80" i="2" s="1"/>
  <c r="H80" i="2" s="1"/>
  <c r="E79" i="2"/>
  <c r="F79" i="2" s="1"/>
  <c r="H79" i="2" s="1"/>
  <c r="E78" i="2"/>
  <c r="F78" i="2" s="1"/>
  <c r="H78" i="2" s="1"/>
  <c r="E77" i="2"/>
  <c r="F77" i="2" s="1"/>
  <c r="H77" i="2" s="1"/>
  <c r="E76" i="2"/>
  <c r="F76" i="2" s="1"/>
  <c r="H76" i="2" s="1"/>
  <c r="E75" i="2"/>
  <c r="F75" i="2" s="1"/>
  <c r="H75" i="2" s="1"/>
  <c r="E74" i="2"/>
  <c r="F74" i="2" s="1"/>
  <c r="H74" i="2" s="1"/>
  <c r="E73" i="2"/>
  <c r="F73" i="2" s="1"/>
  <c r="H73" i="2" s="1"/>
  <c r="E72" i="2"/>
  <c r="F72" i="2" s="1"/>
  <c r="H72" i="2" s="1"/>
  <c r="E71" i="2"/>
  <c r="F71" i="2" s="1"/>
  <c r="H71" i="2" s="1"/>
  <c r="E70" i="2"/>
  <c r="F70" i="2" s="1"/>
  <c r="H70" i="2" s="1"/>
  <c r="E69" i="2"/>
  <c r="F69" i="2" s="1"/>
  <c r="H69" i="2" s="1"/>
  <c r="E68" i="2"/>
  <c r="F68" i="2" s="1"/>
  <c r="H68" i="2" s="1"/>
  <c r="E67" i="2"/>
  <c r="F67" i="2" s="1"/>
  <c r="H67" i="2" s="1"/>
  <c r="E66" i="2"/>
  <c r="F66" i="2" s="1"/>
  <c r="H66" i="2" s="1"/>
  <c r="E65" i="2"/>
  <c r="F65" i="2" s="1"/>
  <c r="H65" i="2" s="1"/>
  <c r="E64" i="2"/>
  <c r="F64" i="2" s="1"/>
  <c r="H64" i="2" s="1"/>
  <c r="E63" i="2"/>
  <c r="F63" i="2" s="1"/>
  <c r="H63" i="2" s="1"/>
  <c r="E62" i="2"/>
  <c r="F62" i="2" s="1"/>
  <c r="H62" i="2" s="1"/>
  <c r="F61" i="2"/>
  <c r="H61" i="2" s="1"/>
  <c r="E61" i="2"/>
  <c r="E60" i="2"/>
  <c r="F60" i="2" s="1"/>
  <c r="H60" i="2" s="1"/>
  <c r="E59" i="2"/>
  <c r="F59" i="2" s="1"/>
  <c r="H59" i="2" s="1"/>
  <c r="E58" i="2"/>
  <c r="F58" i="2" s="1"/>
  <c r="H58" i="2" s="1"/>
  <c r="E57" i="2"/>
  <c r="F57" i="2" s="1"/>
  <c r="H57" i="2" s="1"/>
  <c r="E56" i="2"/>
  <c r="F56" i="2" s="1"/>
  <c r="H56" i="2" s="1"/>
  <c r="E55" i="2"/>
  <c r="F55" i="2" s="1"/>
  <c r="H55" i="2" s="1"/>
  <c r="E54" i="2"/>
  <c r="F54" i="2" s="1"/>
  <c r="H54" i="2" s="1"/>
  <c r="E53" i="2"/>
  <c r="F53" i="2" s="1"/>
  <c r="H53" i="2" s="1"/>
  <c r="E52" i="2"/>
  <c r="F52" i="2" s="1"/>
  <c r="H52" i="2" s="1"/>
  <c r="E51" i="2"/>
  <c r="F51" i="2" s="1"/>
  <c r="H51" i="2" s="1"/>
  <c r="E50" i="2"/>
  <c r="F50" i="2" s="1"/>
  <c r="H50" i="2" s="1"/>
  <c r="E49" i="2"/>
  <c r="F49" i="2" s="1"/>
  <c r="H49" i="2" s="1"/>
  <c r="E48" i="2"/>
  <c r="F48" i="2" s="1"/>
  <c r="H48" i="2" s="1"/>
  <c r="E47" i="2"/>
  <c r="F47" i="2" s="1"/>
  <c r="H47" i="2" s="1"/>
  <c r="E46" i="2"/>
  <c r="F46" i="2" s="1"/>
  <c r="H46" i="2" s="1"/>
  <c r="E45" i="2"/>
  <c r="F45" i="2" s="1"/>
  <c r="H45" i="2" s="1"/>
  <c r="E44" i="2"/>
  <c r="F44" i="2" s="1"/>
  <c r="H44" i="2" s="1"/>
  <c r="E43" i="2"/>
  <c r="F43" i="2" s="1"/>
  <c r="H43" i="2" s="1"/>
  <c r="E42" i="2"/>
  <c r="F42" i="2" s="1"/>
  <c r="H42" i="2" s="1"/>
  <c r="E41" i="2"/>
  <c r="F41" i="2" s="1"/>
  <c r="H41" i="2" s="1"/>
  <c r="E40" i="2"/>
  <c r="F40" i="2" s="1"/>
  <c r="H40" i="2" s="1"/>
  <c r="E39" i="2"/>
  <c r="F39" i="2" s="1"/>
  <c r="H39" i="2" s="1"/>
  <c r="H38" i="2"/>
  <c r="E38" i="2"/>
  <c r="F38" i="2" s="1"/>
  <c r="E37" i="2"/>
  <c r="F37" i="2" s="1"/>
  <c r="H37" i="2" s="1"/>
  <c r="E36" i="2"/>
  <c r="F36" i="2" s="1"/>
  <c r="H36" i="2" s="1"/>
  <c r="E35" i="2"/>
  <c r="F35" i="2" s="1"/>
  <c r="H35" i="2" s="1"/>
  <c r="E34" i="2"/>
  <c r="F34" i="2" s="1"/>
  <c r="H34" i="2" s="1"/>
  <c r="E33" i="2"/>
  <c r="F33" i="2" s="1"/>
  <c r="H33" i="2" s="1"/>
  <c r="F32" i="2"/>
  <c r="H32" i="2" s="1"/>
  <c r="E32" i="2"/>
  <c r="E31" i="2"/>
  <c r="F31" i="2" s="1"/>
  <c r="H31" i="2" s="1"/>
  <c r="E30" i="2"/>
  <c r="F30" i="2" s="1"/>
  <c r="H30" i="2" s="1"/>
  <c r="E29" i="2"/>
  <c r="F29" i="2" s="1"/>
  <c r="H29" i="2" s="1"/>
  <c r="H28" i="2"/>
  <c r="E28" i="2"/>
  <c r="F28" i="2" s="1"/>
  <c r="E27" i="2"/>
  <c r="F27" i="2" s="1"/>
  <c r="H27" i="2" s="1"/>
  <c r="H26" i="2"/>
  <c r="N25" i="2"/>
  <c r="H25" i="2"/>
  <c r="F85" i="17" l="1"/>
  <c r="H88" i="2"/>
  <c r="G85" i="17" l="1"/>
  <c r="D86" i="17" s="1"/>
  <c r="G86" i="17" s="1"/>
  <c r="D87" i="17" s="1"/>
  <c r="G87" i="17" s="1"/>
  <c r="D88" i="17" s="1"/>
  <c r="H90" i="2"/>
  <c r="I25" i="2"/>
  <c r="G88" i="17" l="1"/>
  <c r="D89" i="17" s="1"/>
  <c r="F86" i="17"/>
  <c r="F87" i="17" s="1"/>
  <c r="F88" i="17" s="1"/>
  <c r="E13" i="15"/>
  <c r="K25" i="2"/>
  <c r="F13" i="15" l="1"/>
  <c r="H13" i="15" s="1"/>
  <c r="F89" i="17"/>
  <c r="G89" i="17"/>
  <c r="D90" i="17" s="1"/>
  <c r="L25" i="2"/>
  <c r="M25" i="2" s="1"/>
  <c r="I26" i="2" s="1"/>
  <c r="O25" i="2"/>
  <c r="P25" i="2" s="1"/>
  <c r="F90" i="17" l="1"/>
  <c r="G90" i="17"/>
  <c r="D91" i="17" s="1"/>
  <c r="E14" i="15"/>
  <c r="F14" i="15" s="1"/>
  <c r="K26" i="2"/>
  <c r="F91" i="17" l="1"/>
  <c r="G91" i="17"/>
  <c r="D92" i="17" s="1"/>
  <c r="C25" i="24"/>
  <c r="L26" i="2"/>
  <c r="M26" i="2" s="1"/>
  <c r="I27" i="2" s="1"/>
  <c r="O26" i="2"/>
  <c r="P26" i="2" s="1"/>
  <c r="F92" i="17" l="1"/>
  <c r="G92" i="17"/>
  <c r="D93" i="17" s="1"/>
  <c r="D25" i="24"/>
  <c r="K27" i="2"/>
  <c r="E15" i="15" l="1"/>
  <c r="F93" i="17"/>
  <c r="G93" i="17"/>
  <c r="D94" i="17" s="1"/>
  <c r="O27" i="2"/>
  <c r="P27" i="2" s="1"/>
  <c r="L27" i="2"/>
  <c r="M27" i="2" s="1"/>
  <c r="I28" i="2" s="1"/>
  <c r="F15" i="15" l="1"/>
  <c r="F94" i="17"/>
  <c r="G94" i="17"/>
  <c r="D95" i="17" s="1"/>
  <c r="K28" i="2"/>
  <c r="H15" i="15" l="1"/>
  <c r="E16" i="15" s="1"/>
  <c r="F16" i="15" s="1"/>
  <c r="M25" i="15"/>
  <c r="F95" i="17"/>
  <c r="G95" i="17"/>
  <c r="D96" i="17" s="1"/>
  <c r="L28" i="2"/>
  <c r="M28" i="2" s="1"/>
  <c r="I29" i="2" s="1"/>
  <c r="O28" i="2"/>
  <c r="P28" i="2" s="1"/>
  <c r="H16" i="15" l="1"/>
  <c r="F96" i="17"/>
  <c r="G96" i="17"/>
  <c r="D97" i="17" s="1"/>
  <c r="E17" i="15"/>
  <c r="K29" i="2"/>
  <c r="F17" i="15" l="1"/>
  <c r="F97" i="17"/>
  <c r="G97" i="17"/>
  <c r="D98" i="17" s="1"/>
  <c r="O29" i="2"/>
  <c r="P29" i="2" s="1"/>
  <c r="L29" i="2"/>
  <c r="M29" i="2" s="1"/>
  <c r="I30" i="2" s="1"/>
  <c r="H17" i="15" l="1"/>
  <c r="E18" i="15" s="1"/>
  <c r="G98" i="17"/>
  <c r="D99" i="17" s="1"/>
  <c r="F98" i="17"/>
  <c r="K30" i="2"/>
  <c r="F18" i="15" l="1"/>
  <c r="F99" i="17"/>
  <c r="G99" i="17"/>
  <c r="D100" i="17" s="1"/>
  <c r="O30" i="2"/>
  <c r="P30" i="2" s="1"/>
  <c r="L30" i="2"/>
  <c r="M30" i="2" s="1"/>
  <c r="I31" i="2" s="1"/>
  <c r="H18" i="15" l="1"/>
  <c r="E19" i="15" s="1"/>
  <c r="F100" i="17"/>
  <c r="G100" i="17"/>
  <c r="D101" i="17" s="1"/>
  <c r="K31" i="2"/>
  <c r="F19" i="15" l="1"/>
  <c r="F101" i="17"/>
  <c r="G101" i="17"/>
  <c r="D102" i="17" s="1"/>
  <c r="L31" i="2"/>
  <c r="M31" i="2" s="1"/>
  <c r="I32" i="2" s="1"/>
  <c r="O31" i="2"/>
  <c r="P31" i="2" s="1"/>
  <c r="G136" i="15" l="1"/>
  <c r="C16" i="24" s="1"/>
  <c r="F136" i="15"/>
  <c r="F16" i="24" s="1"/>
  <c r="F17" i="24" s="1"/>
  <c r="H19" i="15"/>
  <c r="E20" i="15"/>
  <c r="F102" i="17"/>
  <c r="G102" i="17"/>
  <c r="D103" i="17" s="1"/>
  <c r="K32" i="2"/>
  <c r="F20" i="15" l="1"/>
  <c r="H20" i="15" s="1"/>
  <c r="F103" i="17"/>
  <c r="G103" i="17"/>
  <c r="D104" i="17" s="1"/>
  <c r="O32" i="2"/>
  <c r="P32" i="2" s="1"/>
  <c r="L32" i="2"/>
  <c r="M32" i="2" s="1"/>
  <c r="I33" i="2" s="1"/>
  <c r="E21" i="15" l="1"/>
  <c r="F104" i="17"/>
  <c r="G104" i="17"/>
  <c r="D105" i="17" s="1"/>
  <c r="K33" i="2"/>
  <c r="F21" i="15" l="1"/>
  <c r="H21" i="15" s="1"/>
  <c r="F105" i="17"/>
  <c r="G105" i="17"/>
  <c r="D106" i="17" s="1"/>
  <c r="O33" i="2"/>
  <c r="P33" i="2" s="1"/>
  <c r="L33" i="2"/>
  <c r="M33" i="2" s="1"/>
  <c r="I34" i="2" s="1"/>
  <c r="E22" i="15" l="1"/>
  <c r="G106" i="17"/>
  <c r="D107" i="17" s="1"/>
  <c r="F106" i="17"/>
  <c r="K34" i="2"/>
  <c r="F22" i="15" l="1"/>
  <c r="H22" i="15" s="1"/>
  <c r="F107" i="17"/>
  <c r="G107" i="17"/>
  <c r="D108" i="17" s="1"/>
  <c r="L34" i="2"/>
  <c r="M34" i="2" s="1"/>
  <c r="I35" i="2" s="1"/>
  <c r="O34" i="2"/>
  <c r="P34" i="2" s="1"/>
  <c r="E23" i="15" l="1"/>
  <c r="G16" i="24"/>
  <c r="G17" i="24" s="1"/>
  <c r="G137" i="15"/>
  <c r="D16" i="24" s="1"/>
  <c r="N20" i="15"/>
  <c r="F108" i="17"/>
  <c r="G108" i="17"/>
  <c r="D109" i="17" s="1"/>
  <c r="K35" i="2"/>
  <c r="N19" i="15" l="1"/>
  <c r="N22" i="15"/>
  <c r="F23" i="15"/>
  <c r="H23" i="15" s="1"/>
  <c r="H16" i="24"/>
  <c r="H17" i="24" s="1"/>
  <c r="G138" i="15"/>
  <c r="E16" i="24" s="1"/>
  <c r="F109" i="17"/>
  <c r="G109" i="17"/>
  <c r="D110" i="17" s="1"/>
  <c r="O35" i="2"/>
  <c r="P35" i="2" s="1"/>
  <c r="L35" i="2"/>
  <c r="M35" i="2" s="1"/>
  <c r="I36" i="2" s="1"/>
  <c r="E24" i="15" l="1"/>
  <c r="F110" i="17"/>
  <c r="G110" i="17"/>
  <c r="D111" i="17" s="1"/>
  <c r="K36" i="2"/>
  <c r="F24" i="15" l="1"/>
  <c r="F111" i="17"/>
  <c r="G111" i="17"/>
  <c r="D112" i="17" s="1"/>
  <c r="O36" i="2"/>
  <c r="P36" i="2" s="1"/>
  <c r="L36" i="2"/>
  <c r="M36" i="2" s="1"/>
  <c r="I37" i="2" s="1"/>
  <c r="H24" i="15" l="1"/>
  <c r="E25" i="15" s="1"/>
  <c r="F112" i="17"/>
  <c r="G112" i="17"/>
  <c r="D113" i="17" s="1"/>
  <c r="K37" i="2"/>
  <c r="F25" i="15" l="1"/>
  <c r="F113" i="17"/>
  <c r="G113" i="17"/>
  <c r="D114" i="17" s="1"/>
  <c r="O37" i="2"/>
  <c r="P37" i="2" s="1"/>
  <c r="L37" i="2"/>
  <c r="M37" i="2" s="1"/>
  <c r="I38" i="2" s="1"/>
  <c r="H25" i="15" l="1"/>
  <c r="E26" i="15" s="1"/>
  <c r="G114" i="17"/>
  <c r="D115" i="17" s="1"/>
  <c r="F114" i="17"/>
  <c r="K38" i="2"/>
  <c r="F26" i="15" l="1"/>
  <c r="H26" i="15" s="1"/>
  <c r="E27" i="15" s="1"/>
  <c r="F115" i="17"/>
  <c r="G115" i="17"/>
  <c r="D116" i="17" s="1"/>
  <c r="O38" i="2"/>
  <c r="P38" i="2" s="1"/>
  <c r="L38" i="2"/>
  <c r="M38" i="2" s="1"/>
  <c r="I39" i="2" s="1"/>
  <c r="F27" i="15" l="1"/>
  <c r="H27" i="15" s="1"/>
  <c r="E28" i="15" s="1"/>
  <c r="F116" i="17"/>
  <c r="G116" i="17"/>
  <c r="D117" i="17" s="1"/>
  <c r="K39" i="2"/>
  <c r="F28" i="15" l="1"/>
  <c r="H28" i="15" s="1"/>
  <c r="F117" i="17"/>
  <c r="G117" i="17"/>
  <c r="D118" i="17" s="1"/>
  <c r="L39" i="2"/>
  <c r="M39" i="2" s="1"/>
  <c r="I40" i="2" s="1"/>
  <c r="O39" i="2"/>
  <c r="P39" i="2" s="1"/>
  <c r="F118" i="17" l="1"/>
  <c r="G118" i="17"/>
  <c r="D119" i="17" s="1"/>
  <c r="E29" i="15"/>
  <c r="K40" i="2"/>
  <c r="F29" i="15" l="1"/>
  <c r="H29" i="15" s="1"/>
  <c r="F119" i="17"/>
  <c r="G119" i="17"/>
  <c r="D120" i="17" s="1"/>
  <c r="O40" i="2"/>
  <c r="P40" i="2" s="1"/>
  <c r="L40" i="2"/>
  <c r="M40" i="2" s="1"/>
  <c r="I41" i="2" s="1"/>
  <c r="E30" i="15" l="1"/>
  <c r="F120" i="17"/>
  <c r="G120" i="17"/>
  <c r="D121" i="17" s="1"/>
  <c r="K41" i="2"/>
  <c r="F30" i="15" l="1"/>
  <c r="G121" i="17"/>
  <c r="D122" i="17" s="1"/>
  <c r="F121" i="17"/>
  <c r="L41" i="2"/>
  <c r="M41" i="2" s="1"/>
  <c r="I42" i="2" s="1"/>
  <c r="O41" i="2"/>
  <c r="P41" i="2" s="1"/>
  <c r="H30" i="15" l="1"/>
  <c r="E31" i="15" s="1"/>
  <c r="F122" i="17"/>
  <c r="G122" i="17"/>
  <c r="D123" i="17" s="1"/>
  <c r="K42" i="2"/>
  <c r="F31" i="15" l="1"/>
  <c r="H31" i="15" s="1"/>
  <c r="E32" i="15" s="1"/>
  <c r="E17" i="24"/>
  <c r="F123" i="17"/>
  <c r="G123" i="17"/>
  <c r="D124" i="17" s="1"/>
  <c r="L42" i="2"/>
  <c r="M42" i="2" s="1"/>
  <c r="I43" i="2" s="1"/>
  <c r="O42" i="2"/>
  <c r="P42" i="2" s="1"/>
  <c r="F32" i="15" l="1"/>
  <c r="H32" i="15" s="1"/>
  <c r="F124" i="17"/>
  <c r="G124" i="17"/>
  <c r="D125" i="17" s="1"/>
  <c r="K43" i="2"/>
  <c r="E33" i="15" l="1"/>
  <c r="F125" i="17"/>
  <c r="G125" i="17"/>
  <c r="D126" i="17" s="1"/>
  <c r="L43" i="2"/>
  <c r="M43" i="2" s="1"/>
  <c r="I44" i="2" s="1"/>
  <c r="O43" i="2"/>
  <c r="P43" i="2" s="1"/>
  <c r="F33" i="15" l="1"/>
  <c r="H33" i="15" s="1"/>
  <c r="F126" i="17"/>
  <c r="G126" i="17"/>
  <c r="D127" i="17" s="1"/>
  <c r="K44" i="2"/>
  <c r="E34" i="15" l="1"/>
  <c r="F127" i="17"/>
  <c r="G127" i="17"/>
  <c r="D128" i="17" s="1"/>
  <c r="O44" i="2"/>
  <c r="P44" i="2" s="1"/>
  <c r="L44" i="2"/>
  <c r="M44" i="2" s="1"/>
  <c r="I45" i="2" s="1"/>
  <c r="F34" i="15" l="1"/>
  <c r="H34" i="15" s="1"/>
  <c r="F128" i="17"/>
  <c r="G128" i="17"/>
  <c r="D129" i="17" s="1"/>
  <c r="K45" i="2"/>
  <c r="E35" i="15" l="1"/>
  <c r="F129" i="17"/>
  <c r="G129" i="17"/>
  <c r="O45" i="2"/>
  <c r="P45" i="2" s="1"/>
  <c r="L45" i="2"/>
  <c r="M45" i="2" s="1"/>
  <c r="I46" i="2" s="1"/>
  <c r="F35" i="15" l="1"/>
  <c r="H35" i="15" s="1"/>
  <c r="K46" i="2"/>
  <c r="E36" i="15" l="1"/>
  <c r="O46" i="2"/>
  <c r="P46" i="2" s="1"/>
  <c r="L46" i="2"/>
  <c r="M46" i="2" s="1"/>
  <c r="I47" i="2" s="1"/>
  <c r="F36" i="15" l="1"/>
  <c r="K47" i="2"/>
  <c r="H36" i="15" l="1"/>
  <c r="E37" i="15" s="1"/>
  <c r="L47" i="2"/>
  <c r="M47" i="2" s="1"/>
  <c r="I48" i="2" s="1"/>
  <c r="O47" i="2"/>
  <c r="P47" i="2" s="1"/>
  <c r="F37" i="15" l="1"/>
  <c r="K48" i="2"/>
  <c r="H37" i="15" l="1"/>
  <c r="E38" i="15" s="1"/>
  <c r="O48" i="2"/>
  <c r="P48" i="2" s="1"/>
  <c r="L48" i="2"/>
  <c r="M48" i="2" s="1"/>
  <c r="I49" i="2" s="1"/>
  <c r="F38" i="15" l="1"/>
  <c r="H38" i="15" s="1"/>
  <c r="E39" i="15" s="1"/>
  <c r="K49" i="2"/>
  <c r="F39" i="15" l="1"/>
  <c r="L49" i="2"/>
  <c r="M49" i="2" s="1"/>
  <c r="I50" i="2" s="1"/>
  <c r="O49" i="2"/>
  <c r="P49" i="2" s="1"/>
  <c r="H39" i="15" l="1"/>
  <c r="E40" i="15" s="1"/>
  <c r="K50" i="2"/>
  <c r="F40" i="15" l="1"/>
  <c r="H40" i="15" s="1"/>
  <c r="E41" i="15" s="1"/>
  <c r="L50" i="2"/>
  <c r="M50" i="2" s="1"/>
  <c r="I51" i="2" s="1"/>
  <c r="O50" i="2"/>
  <c r="P50" i="2" s="1"/>
  <c r="F41" i="15" l="1"/>
  <c r="H41" i="15" s="1"/>
  <c r="E42" i="15" s="1"/>
  <c r="K51" i="2"/>
  <c r="F42" i="15" l="1"/>
  <c r="H42" i="15" s="1"/>
  <c r="L51" i="2"/>
  <c r="M51" i="2" s="1"/>
  <c r="I52" i="2" s="1"/>
  <c r="O51" i="2"/>
  <c r="P51" i="2" s="1"/>
  <c r="E43" i="15" l="1"/>
  <c r="K52" i="2"/>
  <c r="F43" i="15" l="1"/>
  <c r="H43" i="15" s="1"/>
  <c r="E44" i="15" s="1"/>
  <c r="O52" i="2"/>
  <c r="P52" i="2" s="1"/>
  <c r="L52" i="2"/>
  <c r="M52" i="2" s="1"/>
  <c r="I53" i="2" s="1"/>
  <c r="F44" i="15" l="1"/>
  <c r="K53" i="2"/>
  <c r="H44" i="15" l="1"/>
  <c r="E45" i="15" s="1"/>
  <c r="O53" i="2"/>
  <c r="P53" i="2" s="1"/>
  <c r="L53" i="2"/>
  <c r="M53" i="2" s="1"/>
  <c r="I54" i="2" s="1"/>
  <c r="F45" i="15" l="1"/>
  <c r="K54" i="2"/>
  <c r="H45" i="15" l="1"/>
  <c r="E46" i="15" s="1"/>
  <c r="O54" i="2"/>
  <c r="P54" i="2" s="1"/>
  <c r="L54" i="2"/>
  <c r="M54" i="2" s="1"/>
  <c r="I55" i="2" s="1"/>
  <c r="F46" i="15" l="1"/>
  <c r="H46" i="15" s="1"/>
  <c r="E47" i="15" s="1"/>
  <c r="K55" i="2"/>
  <c r="F47" i="15" l="1"/>
  <c r="H47" i="15" s="1"/>
  <c r="E48" i="15" s="1"/>
  <c r="L55" i="2"/>
  <c r="M55" i="2" s="1"/>
  <c r="I56" i="2" s="1"/>
  <c r="O55" i="2"/>
  <c r="P55" i="2" s="1"/>
  <c r="F48" i="15" l="1"/>
  <c r="K56" i="2"/>
  <c r="H48" i="15" l="1"/>
  <c r="E49" i="15" s="1"/>
  <c r="O56" i="2"/>
  <c r="P56" i="2" s="1"/>
  <c r="L56" i="2"/>
  <c r="M56" i="2" s="1"/>
  <c r="I57" i="2" s="1"/>
  <c r="F49" i="15" l="1"/>
  <c r="K57" i="2"/>
  <c r="H49" i="15" l="1"/>
  <c r="E50" i="15" s="1"/>
  <c r="O57" i="2"/>
  <c r="P57" i="2" s="1"/>
  <c r="L57" i="2"/>
  <c r="M57" i="2" s="1"/>
  <c r="I58" i="2" s="1"/>
  <c r="F50" i="15" l="1"/>
  <c r="H50" i="15" s="1"/>
  <c r="E51" i="15" s="1"/>
  <c r="K58" i="2"/>
  <c r="F51" i="15" l="1"/>
  <c r="L58" i="2"/>
  <c r="M58" i="2" s="1"/>
  <c r="I59" i="2" s="1"/>
  <c r="O58" i="2"/>
  <c r="P58" i="2" s="1"/>
  <c r="H51" i="15" l="1"/>
  <c r="E52" i="15" s="1"/>
  <c r="C17" i="24"/>
  <c r="K59" i="2"/>
  <c r="F52" i="15" l="1"/>
  <c r="H52" i="15" s="1"/>
  <c r="E53" i="15" s="1"/>
  <c r="O59" i="2"/>
  <c r="P59" i="2" s="1"/>
  <c r="L59" i="2"/>
  <c r="M59" i="2" s="1"/>
  <c r="I60" i="2" s="1"/>
  <c r="F53" i="15" l="1"/>
  <c r="K60" i="2"/>
  <c r="H53" i="15" l="1"/>
  <c r="E54" i="15" s="1"/>
  <c r="O60" i="2"/>
  <c r="P60" i="2" s="1"/>
  <c r="L60" i="2"/>
  <c r="M60" i="2" s="1"/>
  <c r="I61" i="2" s="1"/>
  <c r="F54" i="15" l="1"/>
  <c r="K61" i="2"/>
  <c r="H54" i="15" l="1"/>
  <c r="E55" i="15" s="1"/>
  <c r="O61" i="2"/>
  <c r="P61" i="2" s="1"/>
  <c r="L61" i="2"/>
  <c r="M61" i="2" s="1"/>
  <c r="I62" i="2" s="1"/>
  <c r="F55" i="15" l="1"/>
  <c r="H55" i="15" s="1"/>
  <c r="E56" i="15" s="1"/>
  <c r="K62" i="2"/>
  <c r="F56" i="15" l="1"/>
  <c r="H56" i="15" s="1"/>
  <c r="E57" i="15" s="1"/>
  <c r="O62" i="2"/>
  <c r="P62" i="2" s="1"/>
  <c r="L62" i="2"/>
  <c r="M62" i="2" s="1"/>
  <c r="I63" i="2" s="1"/>
  <c r="F57" i="15" l="1"/>
  <c r="H57" i="15" s="1"/>
  <c r="E58" i="15" s="1"/>
  <c r="K63" i="2"/>
  <c r="F58" i="15" l="1"/>
  <c r="H58" i="15" s="1"/>
  <c r="L63" i="2"/>
  <c r="M63" i="2" s="1"/>
  <c r="I64" i="2" s="1"/>
  <c r="O63" i="2"/>
  <c r="P63" i="2" s="1"/>
  <c r="E59" i="15" l="1"/>
  <c r="K64" i="2"/>
  <c r="F59" i="15" l="1"/>
  <c r="H59" i="15" s="1"/>
  <c r="O64" i="2"/>
  <c r="P64" i="2" s="1"/>
  <c r="L64" i="2"/>
  <c r="M64" i="2" s="1"/>
  <c r="I65" i="2" s="1"/>
  <c r="E60" i="15" l="1"/>
  <c r="K65" i="2"/>
  <c r="F60" i="15" l="1"/>
  <c r="H60" i="15" s="1"/>
  <c r="O65" i="2"/>
  <c r="P65" i="2" s="1"/>
  <c r="L65" i="2"/>
  <c r="M65" i="2" s="1"/>
  <c r="I66" i="2" s="1"/>
  <c r="E61" i="15" l="1"/>
  <c r="K66" i="2"/>
  <c r="F61" i="15" l="1"/>
  <c r="L66" i="2"/>
  <c r="M66" i="2" s="1"/>
  <c r="I67" i="2" s="1"/>
  <c r="O66" i="2"/>
  <c r="P66" i="2" s="1"/>
  <c r="H61" i="15" l="1"/>
  <c r="E62" i="15" s="1"/>
  <c r="K67" i="2"/>
  <c r="F62" i="15" l="1"/>
  <c r="H62" i="15" s="1"/>
  <c r="E63" i="15" s="1"/>
  <c r="L67" i="2"/>
  <c r="M67" i="2" s="1"/>
  <c r="I68" i="2" s="1"/>
  <c r="O67" i="2"/>
  <c r="P67" i="2" s="1"/>
  <c r="F63" i="15" l="1"/>
  <c r="H63" i="15" s="1"/>
  <c r="K68" i="2"/>
  <c r="E64" i="15" l="1"/>
  <c r="O68" i="2"/>
  <c r="P68" i="2" s="1"/>
  <c r="L68" i="2"/>
  <c r="M68" i="2" s="1"/>
  <c r="I69" i="2" s="1"/>
  <c r="F64" i="15" l="1"/>
  <c r="H64" i="15" s="1"/>
  <c r="K69" i="2"/>
  <c r="E65" i="15" l="1"/>
  <c r="O69" i="2"/>
  <c r="P69" i="2" s="1"/>
  <c r="L69" i="2"/>
  <c r="M69" i="2" s="1"/>
  <c r="I70" i="2" s="1"/>
  <c r="F65" i="15" l="1"/>
  <c r="H65" i="15" s="1"/>
  <c r="K70" i="2"/>
  <c r="E66" i="15" l="1"/>
  <c r="O70" i="2"/>
  <c r="P70" i="2" s="1"/>
  <c r="L70" i="2"/>
  <c r="M70" i="2" s="1"/>
  <c r="I71" i="2" s="1"/>
  <c r="F66" i="15" l="1"/>
  <c r="H66" i="15" s="1"/>
  <c r="K71" i="2"/>
  <c r="E67" i="15" l="1"/>
  <c r="D17" i="24"/>
  <c r="L71" i="2"/>
  <c r="M71" i="2" s="1"/>
  <c r="I72" i="2" s="1"/>
  <c r="O71" i="2"/>
  <c r="P71" i="2" s="1"/>
  <c r="F67" i="15" l="1"/>
  <c r="H67" i="15" s="1"/>
  <c r="K72" i="2"/>
  <c r="E68" i="15" l="1"/>
  <c r="O72" i="2"/>
  <c r="P72" i="2" s="1"/>
  <c r="L72" i="2"/>
  <c r="M72" i="2" s="1"/>
  <c r="I73" i="2" s="1"/>
  <c r="F68" i="15" l="1"/>
  <c r="H68" i="15" s="1"/>
  <c r="K73" i="2"/>
  <c r="E69" i="15" l="1"/>
  <c r="O73" i="2"/>
  <c r="P73" i="2" s="1"/>
  <c r="L73" i="2"/>
  <c r="M73" i="2" s="1"/>
  <c r="I74" i="2" s="1"/>
  <c r="F69" i="15" l="1"/>
  <c r="H69" i="15" s="1"/>
  <c r="K74" i="2"/>
  <c r="E70" i="15" l="1"/>
  <c r="L74" i="2"/>
  <c r="M74" i="2" s="1"/>
  <c r="I75" i="2" s="1"/>
  <c r="O74" i="2"/>
  <c r="P74" i="2" s="1"/>
  <c r="F70" i="15" l="1"/>
  <c r="K75" i="2"/>
  <c r="H70" i="15" l="1"/>
  <c r="E71" i="15" s="1"/>
  <c r="O75" i="2"/>
  <c r="P75" i="2" s="1"/>
  <c r="L75" i="2"/>
  <c r="M75" i="2" s="1"/>
  <c r="I76" i="2" s="1"/>
  <c r="F71" i="15" l="1"/>
  <c r="H71" i="15" s="1"/>
  <c r="E72" i="15" s="1"/>
  <c r="K76" i="2"/>
  <c r="F72" i="15" l="1"/>
  <c r="H72" i="15" s="1"/>
  <c r="E73" i="15" s="1"/>
  <c r="O76" i="2"/>
  <c r="P76" i="2" s="1"/>
  <c r="L76" i="2"/>
  <c r="M76" i="2" s="1"/>
  <c r="I77" i="2" s="1"/>
  <c r="F73" i="15" l="1"/>
  <c r="H73" i="15" s="1"/>
  <c r="K77" i="2"/>
  <c r="E74" i="15" l="1"/>
  <c r="L77" i="2"/>
  <c r="M77" i="2" s="1"/>
  <c r="I78" i="2" s="1"/>
  <c r="O77" i="2"/>
  <c r="P77" i="2" s="1"/>
  <c r="F74" i="15" l="1"/>
  <c r="H74" i="15" s="1"/>
  <c r="K78" i="2"/>
  <c r="E75" i="15" l="1"/>
  <c r="O78" i="2"/>
  <c r="P78" i="2" s="1"/>
  <c r="L78" i="2"/>
  <c r="M78" i="2" s="1"/>
  <c r="I79" i="2" s="1"/>
  <c r="F75" i="15" l="1"/>
  <c r="H75" i="15" s="1"/>
  <c r="K79" i="2"/>
  <c r="E76" i="15" l="1"/>
  <c r="L79" i="2"/>
  <c r="M79" i="2" s="1"/>
  <c r="I80" i="2" s="1"/>
  <c r="O79" i="2"/>
  <c r="P79" i="2" s="1"/>
  <c r="F76" i="15" l="1"/>
  <c r="H76" i="15" s="1"/>
  <c r="K80" i="2"/>
  <c r="E77" i="15" l="1"/>
  <c r="O80" i="2"/>
  <c r="P80" i="2" s="1"/>
  <c r="L80" i="2"/>
  <c r="M80" i="2" s="1"/>
  <c r="I81" i="2" s="1"/>
  <c r="F77" i="15" l="1"/>
  <c r="K81" i="2"/>
  <c r="H77" i="15" l="1"/>
  <c r="E78" i="15" s="1"/>
  <c r="O81" i="2"/>
  <c r="P81" i="2" s="1"/>
  <c r="L81" i="2"/>
  <c r="M81" i="2" s="1"/>
  <c r="I82" i="2" s="1"/>
  <c r="F78" i="15" l="1"/>
  <c r="H78" i="15" s="1"/>
  <c r="E79" i="15" s="1"/>
  <c r="K82" i="2"/>
  <c r="F79" i="15" l="1"/>
  <c r="H79" i="15" s="1"/>
  <c r="L82" i="2"/>
  <c r="M82" i="2" s="1"/>
  <c r="I83" i="2" s="1"/>
  <c r="O82" i="2"/>
  <c r="P82" i="2" s="1"/>
  <c r="E80" i="15" l="1"/>
  <c r="K83" i="2"/>
  <c r="F80" i="15" l="1"/>
  <c r="H80" i="15" s="1"/>
  <c r="O83" i="2"/>
  <c r="P83" i="2" s="1"/>
  <c r="L83" i="2"/>
  <c r="M83" i="2" s="1"/>
  <c r="I84" i="2" s="1"/>
  <c r="E81" i="15" l="1"/>
  <c r="K84" i="2"/>
  <c r="F81" i="15" l="1"/>
  <c r="O84" i="2"/>
  <c r="P84" i="2" s="1"/>
  <c r="L84" i="2"/>
  <c r="M84" i="2" s="1"/>
  <c r="I85" i="2" s="1"/>
  <c r="H81" i="15" l="1"/>
  <c r="E82" i="15" s="1"/>
  <c r="K85" i="2"/>
  <c r="F82" i="15" l="1"/>
  <c r="H82" i="15" s="1"/>
  <c r="E83" i="15" s="1"/>
  <c r="L85" i="2"/>
  <c r="M85" i="2" s="1"/>
  <c r="I86" i="2" s="1"/>
  <c r="O85" i="2"/>
  <c r="P85" i="2" s="1"/>
  <c r="F83" i="15" l="1"/>
  <c r="H83" i="15" s="1"/>
  <c r="K86" i="2"/>
  <c r="E84" i="15" l="1"/>
  <c r="O86" i="2"/>
  <c r="P86" i="2" s="1"/>
  <c r="L86" i="2"/>
  <c r="M86" i="2" s="1"/>
  <c r="I87" i="2" s="1"/>
  <c r="F84" i="15" l="1"/>
  <c r="H84" i="15" s="1"/>
  <c r="K87" i="2"/>
  <c r="E85" i="15" l="1"/>
  <c r="O87" i="2"/>
  <c r="P87" i="2" s="1"/>
  <c r="L87" i="2"/>
  <c r="M87" i="2" s="1"/>
  <c r="K88" i="2"/>
  <c r="F85" i="15" l="1"/>
  <c r="H85" i="15" l="1"/>
  <c r="E86" i="15" s="1"/>
  <c r="F86" i="15" l="1"/>
  <c r="H86" i="15" s="1"/>
  <c r="E87" i="15" s="1"/>
  <c r="F87" i="15" l="1"/>
  <c r="H87" i="15" s="1"/>
  <c r="E88" i="15" l="1"/>
  <c r="F88" i="15" l="1"/>
  <c r="H88" i="15" s="1"/>
  <c r="E89" i="15" l="1"/>
  <c r="F89" i="15" l="1"/>
  <c r="H89" i="15" s="1"/>
  <c r="E90" i="15" l="1"/>
  <c r="F90" i="15" l="1"/>
  <c r="H90" i="15" s="1"/>
  <c r="E91" i="15" l="1"/>
  <c r="F91" i="15" l="1"/>
  <c r="H91" i="15" s="1"/>
  <c r="E92" i="15" l="1"/>
  <c r="F92" i="15" l="1"/>
  <c r="H92" i="15" s="1"/>
  <c r="E93" i="15" l="1"/>
  <c r="F93" i="15" l="1"/>
  <c r="H93" i="15" s="1"/>
  <c r="E94" i="15" l="1"/>
  <c r="F94" i="15" l="1"/>
  <c r="H94" i="15" s="1"/>
  <c r="E95" i="15" l="1"/>
  <c r="F95" i="15" l="1"/>
  <c r="H95" i="15" s="1"/>
  <c r="E96" i="15" l="1"/>
  <c r="F96" i="15" l="1"/>
  <c r="H96" i="15" l="1"/>
  <c r="E97" i="15" s="1"/>
  <c r="F97" i="15" l="1"/>
  <c r="H97" i="15" s="1"/>
  <c r="E98" i="15" s="1"/>
  <c r="F98" i="15" l="1"/>
  <c r="H98" i="15" l="1"/>
  <c r="E99" i="15" s="1"/>
  <c r="F99" i="15" l="1"/>
  <c r="H99" i="15" l="1"/>
  <c r="E100" i="15" s="1"/>
  <c r="F100" i="15" l="1"/>
  <c r="H100" i="15" l="1"/>
  <c r="E101" i="15" s="1"/>
  <c r="F101" i="15" l="1"/>
  <c r="H101" i="15" l="1"/>
  <c r="E102" i="15" s="1"/>
  <c r="F102" i="15" l="1"/>
  <c r="H102" i="15" l="1"/>
  <c r="E103" i="15" s="1"/>
  <c r="F103" i="15" l="1"/>
  <c r="H103" i="15" l="1"/>
  <c r="E104" i="15" s="1"/>
  <c r="F104" i="15" l="1"/>
  <c r="H104" i="15" l="1"/>
  <c r="E105" i="15" s="1"/>
  <c r="F105" i="15" l="1"/>
  <c r="H105" i="15" l="1"/>
  <c r="E106" i="15" s="1"/>
  <c r="F106" i="15" l="1"/>
  <c r="H106" i="15" s="1"/>
  <c r="E107" i="15" s="1"/>
  <c r="F107" i="15" l="1"/>
  <c r="H107" i="15" s="1"/>
  <c r="E108" i="15" s="1"/>
  <c r="F108" i="15" l="1"/>
  <c r="H108" i="15" s="1"/>
  <c r="E109" i="15" s="1"/>
  <c r="F109" i="15" l="1"/>
  <c r="H109" i="15" s="1"/>
  <c r="E110" i="15" s="1"/>
  <c r="F110" i="15" l="1"/>
  <c r="H110" i="15" s="1"/>
  <c r="E111" i="15" s="1"/>
  <c r="F111" i="15" l="1"/>
  <c r="H111" i="15" s="1"/>
  <c r="E112" i="15" s="1"/>
  <c r="F112" i="15" l="1"/>
  <c r="H112" i="15" s="1"/>
  <c r="E113" i="15" s="1"/>
  <c r="F113" i="15" l="1"/>
  <c r="H113" i="15" s="1"/>
  <c r="E114" i="15" s="1"/>
  <c r="F114" i="15" l="1"/>
  <c r="H114" i="15" s="1"/>
  <c r="E115" i="15" s="1"/>
  <c r="F115" i="15" l="1"/>
  <c r="H115" i="15" s="1"/>
  <c r="E116" i="15" l="1"/>
  <c r="F116" i="15" l="1"/>
  <c r="H116" i="15" s="1"/>
  <c r="E117" i="15" l="1"/>
  <c r="F117" i="15" l="1"/>
  <c r="H117" i="15" s="1"/>
  <c r="E118" i="15" l="1"/>
  <c r="F118" i="15" l="1"/>
  <c r="H118" i="15" s="1"/>
  <c r="E119" i="15" l="1"/>
  <c r="F119" i="15" l="1"/>
  <c r="H119" i="15" s="1"/>
  <c r="E120" i="15" l="1"/>
  <c r="F120" i="15" l="1"/>
  <c r="H120" i="15" s="1"/>
  <c r="E121" i="15" l="1"/>
  <c r="F121" i="15" l="1"/>
  <c r="H121" i="15" s="1"/>
  <c r="E122" i="15" l="1"/>
  <c r="F122" i="15" l="1"/>
  <c r="H122" i="15" s="1"/>
  <c r="E123" i="15" l="1"/>
  <c r="F123" i="15" l="1"/>
  <c r="H123" i="15" s="1"/>
  <c r="E124" i="15" l="1"/>
  <c r="F124" i="15" l="1"/>
  <c r="H124" i="15" s="1"/>
  <c r="E125" i="15" l="1"/>
  <c r="F125" i="15" l="1"/>
  <c r="H125" i="15" s="1"/>
  <c r="E126" i="15" l="1"/>
  <c r="F126" i="15" l="1"/>
  <c r="H126" i="15" s="1"/>
  <c r="E127" i="15" l="1"/>
  <c r="F127" i="15" l="1"/>
  <c r="H127" i="15" s="1"/>
  <c r="E128" i="15" l="1"/>
  <c r="F128" i="15" l="1"/>
  <c r="H128" i="15" s="1"/>
  <c r="E129" i="15" l="1"/>
  <c r="F129" i="15" l="1"/>
  <c r="H129" i="15" s="1"/>
  <c r="E130" i="15" l="1"/>
  <c r="F130" i="15" l="1"/>
  <c r="H130" i="15" l="1"/>
  <c r="E131" i="15" s="1"/>
  <c r="F131" i="15" l="1"/>
  <c r="H131" i="15" l="1"/>
  <c r="E132" i="15" s="1"/>
  <c r="F132" i="15" s="1"/>
  <c r="F133" i="15" s="1"/>
  <c r="H132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tc={B9C26FBD-5AA8-4F95-BCF1-6B96056CA832}</author>
  </authors>
  <commentList>
    <comment ref="G138" authorId="0" shapeId="0" xr:uid="{B9C26FBD-5AA8-4F95-BCF1-6B96056CA8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change here considering the exchange rate of the time being.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tc={A7957E84-7AFD-4C1D-8AF1-25D74D87EF5A}</author>
  </authors>
  <commentList>
    <comment ref="E135" authorId="0" shapeId="0" xr:uid="{A7957E84-7AFD-4C1D-8AF1-25D74D87EF5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work on this area.</t>
      </text>
    </comment>
  </commentList>
</comments>
</file>

<file path=xl/sharedStrings.xml><?xml version="1.0" encoding="utf-8"?>
<sst xmlns="http://schemas.openxmlformats.org/spreadsheetml/2006/main" count="1088" uniqueCount="306">
  <si>
    <t>Nurul Faruk Hasan &amp; Co</t>
  </si>
  <si>
    <t>Chartered Accountants</t>
  </si>
  <si>
    <r>
      <rPr>
        <b/>
        <sz val="14"/>
        <color theme="1"/>
        <rFont val="Verdana"/>
        <family val="2"/>
      </rPr>
      <t>Client name:</t>
    </r>
    <r>
      <rPr>
        <sz val="14"/>
        <color theme="1"/>
        <rFont val="Verdana"/>
        <family val="2"/>
      </rPr>
      <t xml:space="preserve"> Wipro IT Services Bangladesh Limited</t>
    </r>
  </si>
  <si>
    <r>
      <rPr>
        <b/>
        <sz val="14"/>
        <color theme="1"/>
        <rFont val="Verdana"/>
        <family val="2"/>
      </rPr>
      <t>Accounting period:</t>
    </r>
    <r>
      <rPr>
        <sz val="14"/>
        <color theme="1"/>
        <rFont val="Verdana"/>
        <family val="2"/>
      </rPr>
      <t xml:space="preserve"> 01 July 2018 to 30 June 2019</t>
    </r>
  </si>
  <si>
    <r>
      <rPr>
        <b/>
        <sz val="14"/>
        <color theme="1"/>
        <rFont val="Verdana"/>
        <family val="2"/>
      </rPr>
      <t>Subject:</t>
    </r>
    <r>
      <rPr>
        <sz val="14"/>
        <color theme="1"/>
        <rFont val="Verdana"/>
        <family val="2"/>
      </rPr>
      <t xml:space="preserve"> Working on Right of use</t>
    </r>
  </si>
  <si>
    <t>Date: 31 December 2019</t>
  </si>
  <si>
    <t xml:space="preserve">Date: </t>
  </si>
  <si>
    <t>Company Code</t>
  </si>
  <si>
    <t>We34</t>
  </si>
  <si>
    <t>Installments</t>
  </si>
  <si>
    <t xml:space="preserve">Interest rate </t>
  </si>
  <si>
    <t>Working on Right of Use Assets</t>
  </si>
  <si>
    <t>Period</t>
  </si>
  <si>
    <t>Month</t>
  </si>
  <si>
    <t xml:space="preserve">Lease expenses(Monthly) </t>
  </si>
  <si>
    <t>Present value of lease payment</t>
  </si>
  <si>
    <t>Lease liability opening</t>
  </si>
  <si>
    <t xml:space="preserve">Interest </t>
  </si>
  <si>
    <t>Decrease in lease liability</t>
  </si>
  <si>
    <t>Lease liability closing</t>
  </si>
  <si>
    <t xml:space="preserve">Depreciation </t>
  </si>
  <si>
    <t xml:space="preserve">Total </t>
  </si>
  <si>
    <t>Equity(Profit/Loss)</t>
  </si>
  <si>
    <t>A</t>
  </si>
  <si>
    <t>B</t>
  </si>
  <si>
    <t>C=B*(.11/12)</t>
  </si>
  <si>
    <t>D=(A-C)</t>
  </si>
  <si>
    <t>E=(B-D)</t>
  </si>
  <si>
    <t>F</t>
  </si>
  <si>
    <t>G=(C+F)</t>
  </si>
  <si>
    <t>H=(G-A)</t>
  </si>
  <si>
    <t>Total lease payable</t>
  </si>
  <si>
    <t>Right of use assets</t>
  </si>
  <si>
    <t>Depreciation per month</t>
  </si>
  <si>
    <t>Information from 01 January 2018 to 31 December 2022</t>
  </si>
  <si>
    <t>Client name</t>
  </si>
  <si>
    <t>:</t>
  </si>
  <si>
    <t>Accounting period</t>
  </si>
  <si>
    <t xml:space="preserve">: </t>
  </si>
  <si>
    <t>Subject</t>
  </si>
  <si>
    <t>Prepared by</t>
  </si>
  <si>
    <t>Reviewed by</t>
  </si>
  <si>
    <t>Md. Abu Sufian Shajib</t>
  </si>
  <si>
    <t>Total Installment</t>
  </si>
  <si>
    <t>Discount rate</t>
  </si>
  <si>
    <t>Present Value of Lease Payment</t>
  </si>
  <si>
    <t>Present value as per Deloiite calculation</t>
  </si>
  <si>
    <t>Difference</t>
  </si>
  <si>
    <t>Working on Right of use assets</t>
  </si>
  <si>
    <t>Depreciation</t>
  </si>
  <si>
    <t>Accumulated Depreciation</t>
  </si>
  <si>
    <t>Liability amount</t>
  </si>
  <si>
    <t>Interest expense</t>
  </si>
  <si>
    <t>Monthly payment</t>
  </si>
  <si>
    <t>Liability closing balance</t>
  </si>
  <si>
    <t>Monthly Discount rate</t>
  </si>
  <si>
    <t>Asset</t>
  </si>
  <si>
    <t>=</t>
  </si>
  <si>
    <t>Capital</t>
  </si>
  <si>
    <t>Income</t>
  </si>
  <si>
    <t>Expenses</t>
  </si>
  <si>
    <t>Liabilities</t>
  </si>
  <si>
    <t>ROU</t>
  </si>
  <si>
    <t>Dr</t>
  </si>
  <si>
    <t>Cr</t>
  </si>
  <si>
    <t>LL</t>
  </si>
  <si>
    <t xml:space="preserve">Interest expense </t>
  </si>
  <si>
    <t>Payment</t>
  </si>
  <si>
    <t>Wipro IT Services Bangladesh Limited</t>
  </si>
  <si>
    <t>01 July 2019 to 31 March 2020</t>
  </si>
  <si>
    <t>Information from 21 September 2017 to 20 October 2022</t>
  </si>
  <si>
    <t>Present value as per Wipro calculation</t>
  </si>
  <si>
    <t>Monthly Lease amount is checked with respective rent agreement</t>
  </si>
  <si>
    <t>Closing Lease liability</t>
  </si>
  <si>
    <t>Matched with financials</t>
  </si>
  <si>
    <t>Current portion of lease liabiliy</t>
  </si>
  <si>
    <t>Non-current portion of lease Liability</t>
  </si>
  <si>
    <t xml:space="preserve">lease payment from principal amount </t>
  </si>
  <si>
    <t>Opening lease liability</t>
  </si>
  <si>
    <t>Amount</t>
  </si>
  <si>
    <t>PV Factor</t>
  </si>
  <si>
    <t>Recorded as on 01. July.2019</t>
  </si>
  <si>
    <t>Faruk Udiin Ahammed FCA</t>
  </si>
  <si>
    <t>Faruk Uddin Ahammed FCA</t>
  </si>
  <si>
    <t>Comments:</t>
  </si>
  <si>
    <t>No exception was found with rent agreement</t>
  </si>
  <si>
    <t>Reporting Month</t>
  </si>
  <si>
    <t>01 April 2020 to 31 March 2021</t>
  </si>
  <si>
    <t xml:space="preserve">Salauddin Morshed </t>
  </si>
  <si>
    <t xml:space="preserve">Actual Lease Expense </t>
  </si>
  <si>
    <t>Lease Summary</t>
  </si>
  <si>
    <t xml:space="preserve">Lease Inception Date </t>
  </si>
  <si>
    <t xml:space="preserve">Lease Commencement Date </t>
  </si>
  <si>
    <t xml:space="preserve">Lease Closing Period </t>
  </si>
  <si>
    <t xml:space="preserve">Lease Liability </t>
  </si>
  <si>
    <t>Liability opening amount</t>
  </si>
  <si>
    <t xml:space="preserve">Lease payment from principal amount </t>
  </si>
  <si>
    <t>Working on Lease Liability and Lease Interest</t>
  </si>
  <si>
    <t>Reporting Date</t>
  </si>
  <si>
    <t xml:space="preserve">Total Interest Expense </t>
  </si>
  <si>
    <t>Working on Carrying Value and Depreciation on ROU</t>
  </si>
  <si>
    <t>Asset Carrying Value (Beginning)</t>
  </si>
  <si>
    <t>Asset Carrying Value (Ending)</t>
  </si>
  <si>
    <t xml:space="preserve">Depreciation Charge </t>
  </si>
  <si>
    <t xml:space="preserve">Depreciation During the Period </t>
  </si>
  <si>
    <t xml:space="preserve">Ending Carrying Value at Reporting Date </t>
  </si>
  <si>
    <t xml:space="preserve">Accumulated Depreciation at Reporting Date </t>
  </si>
  <si>
    <t xml:space="preserve">Beginning Carrying Value at Reporting Date </t>
  </si>
  <si>
    <t xml:space="preserve">Security Deposit (FA), ROU (Related to Security Deposit), and Interest Income on Security Deposit (FA) </t>
  </si>
  <si>
    <t>Start Date</t>
  </si>
  <si>
    <t>Total Period (Months)</t>
  </si>
  <si>
    <t xml:space="preserve">Expiry Date </t>
  </si>
  <si>
    <t>Annual Discount Rate</t>
  </si>
  <si>
    <t>ROU [Related to Security Deposit]</t>
  </si>
  <si>
    <t xml:space="preserve">Interest Income Recognized </t>
  </si>
  <si>
    <t>Security Deposit (FA) [Beginning Value]</t>
  </si>
  <si>
    <t>Security Deposit (FA) [Ending Value]</t>
  </si>
  <si>
    <t>Security Deposit</t>
  </si>
  <si>
    <t>Present Value
(Security Deposit - FA)</t>
  </si>
  <si>
    <t>ROU (Difference)</t>
  </si>
  <si>
    <t xml:space="preserve">Interest Income During the Period </t>
  </si>
  <si>
    <t>Security Depsoit - FA (Ending Value)</t>
  </si>
  <si>
    <t>Deloitte Calculation</t>
  </si>
  <si>
    <t xml:space="preserve">Particulars </t>
  </si>
  <si>
    <t xml:space="preserve">Interest Expense During the Period </t>
  </si>
  <si>
    <t>Non-current Portion of Lease Liability</t>
  </si>
  <si>
    <t xml:space="preserve">Security Depsoit </t>
  </si>
  <si>
    <t xml:space="preserve">Interest Income  During the Period </t>
  </si>
  <si>
    <t xml:space="preserve">Depreciation Expense </t>
  </si>
  <si>
    <t xml:space="preserve">Difference </t>
  </si>
  <si>
    <t>Lease Liability, ROU, and Security Deposit (FA)</t>
  </si>
  <si>
    <t>Current Portion of Lease Liability</t>
  </si>
  <si>
    <t>Security Depsoit - FA Balance 31.12.2021</t>
  </si>
  <si>
    <r>
      <t>Audit Procedure Performed</t>
    </r>
    <r>
      <rPr>
        <b/>
        <sz val="10"/>
        <color rgb="FFFF0000"/>
        <rFont val="Apis For Office"/>
        <family val="2"/>
      </rPr>
      <t xml:space="preserve"> </t>
    </r>
  </si>
  <si>
    <t xml:space="preserve">EPIC Apparels Company Limited </t>
  </si>
  <si>
    <t xml:space="preserve">Lease Liability and Lease Interest </t>
  </si>
  <si>
    <t>1 November, 2021</t>
  </si>
  <si>
    <t>21 November, 2021</t>
  </si>
  <si>
    <t>21 November, 2051</t>
  </si>
  <si>
    <t>Nov-21</t>
  </si>
  <si>
    <t>Feb-22</t>
  </si>
  <si>
    <t>May-22</t>
  </si>
  <si>
    <t>Aug-22</t>
  </si>
  <si>
    <t>Nov-22</t>
  </si>
  <si>
    <t>Feb-23</t>
  </si>
  <si>
    <t>May-23</t>
  </si>
  <si>
    <t>Aug-23</t>
  </si>
  <si>
    <t>Nov-23</t>
  </si>
  <si>
    <t>Feb-24</t>
  </si>
  <si>
    <t>May-24</t>
  </si>
  <si>
    <t>Aug-24</t>
  </si>
  <si>
    <t>Nov-24</t>
  </si>
  <si>
    <t>Feb-25</t>
  </si>
  <si>
    <t>May-25</t>
  </si>
  <si>
    <t>Aug-25</t>
  </si>
  <si>
    <t>Nov-25</t>
  </si>
  <si>
    <t>Feb-26</t>
  </si>
  <si>
    <t>May-26</t>
  </si>
  <si>
    <t>Aug-26</t>
  </si>
  <si>
    <t>Nov-26</t>
  </si>
  <si>
    <t>Feb-27</t>
  </si>
  <si>
    <t>May-27</t>
  </si>
  <si>
    <t>Aug-27</t>
  </si>
  <si>
    <t>Nov-27</t>
  </si>
  <si>
    <t>Feb-28</t>
  </si>
  <si>
    <t>May-28</t>
  </si>
  <si>
    <t>Aug-28</t>
  </si>
  <si>
    <t>Nov-28</t>
  </si>
  <si>
    <t>Feb-29</t>
  </si>
  <si>
    <t>May-29</t>
  </si>
  <si>
    <t>Aug-29</t>
  </si>
  <si>
    <t>Nov-29</t>
  </si>
  <si>
    <t>Feb-30</t>
  </si>
  <si>
    <t>May-30</t>
  </si>
  <si>
    <t>Aug-30</t>
  </si>
  <si>
    <t>Nov-30</t>
  </si>
  <si>
    <t>Feb-31</t>
  </si>
  <si>
    <t>May-31</t>
  </si>
  <si>
    <t>Aug-31</t>
  </si>
  <si>
    <t>Nov-31</t>
  </si>
  <si>
    <t>Feb-32</t>
  </si>
  <si>
    <t>May-32</t>
  </si>
  <si>
    <t>Aug-32</t>
  </si>
  <si>
    <t>Nov-32</t>
  </si>
  <si>
    <t>Feb-33</t>
  </si>
  <si>
    <t>May-33</t>
  </si>
  <si>
    <t>Aug-33</t>
  </si>
  <si>
    <t>Nov-33</t>
  </si>
  <si>
    <t>Feb-34</t>
  </si>
  <si>
    <t>May-34</t>
  </si>
  <si>
    <t>Aug-34</t>
  </si>
  <si>
    <t>Nov-34</t>
  </si>
  <si>
    <t>Feb-35</t>
  </si>
  <si>
    <t>May-35</t>
  </si>
  <si>
    <t>Aug-35</t>
  </si>
  <si>
    <t>Nov-35</t>
  </si>
  <si>
    <t>Feb-36</t>
  </si>
  <si>
    <t>May-36</t>
  </si>
  <si>
    <t>Aug-36</t>
  </si>
  <si>
    <t>Nov-36</t>
  </si>
  <si>
    <t>Feb-37</t>
  </si>
  <si>
    <t>May-37</t>
  </si>
  <si>
    <t>Aug-37</t>
  </si>
  <si>
    <t>Nov-37</t>
  </si>
  <si>
    <t>Feb-38</t>
  </si>
  <si>
    <t>May-38</t>
  </si>
  <si>
    <t>Aug-38</t>
  </si>
  <si>
    <t>Nov-38</t>
  </si>
  <si>
    <t>Feb-39</t>
  </si>
  <si>
    <t>May-39</t>
  </si>
  <si>
    <t>Aug-39</t>
  </si>
  <si>
    <t>Nov-39</t>
  </si>
  <si>
    <t>Feb-40</t>
  </si>
  <si>
    <t>May-40</t>
  </si>
  <si>
    <t>Aug-40</t>
  </si>
  <si>
    <t>Nov-40</t>
  </si>
  <si>
    <t>Feb-41</t>
  </si>
  <si>
    <t>May-41</t>
  </si>
  <si>
    <t>Aug-41</t>
  </si>
  <si>
    <t>Nov-41</t>
  </si>
  <si>
    <t>Feb-42</t>
  </si>
  <si>
    <t>May-42</t>
  </si>
  <si>
    <t>Aug-42</t>
  </si>
  <si>
    <t>Nov-42</t>
  </si>
  <si>
    <t>Feb-43</t>
  </si>
  <si>
    <t>May-43</t>
  </si>
  <si>
    <t>Aug-43</t>
  </si>
  <si>
    <t>Nov-43</t>
  </si>
  <si>
    <t>Feb-44</t>
  </si>
  <si>
    <t>May-44</t>
  </si>
  <si>
    <t>Aug-44</t>
  </si>
  <si>
    <t>Nov-44</t>
  </si>
  <si>
    <t>Feb-45</t>
  </si>
  <si>
    <t>May-45</t>
  </si>
  <si>
    <t>Aug-45</t>
  </si>
  <si>
    <t>Nov-45</t>
  </si>
  <si>
    <t>Feb-46</t>
  </si>
  <si>
    <t>May-46</t>
  </si>
  <si>
    <t>Aug-46</t>
  </si>
  <si>
    <t>Nov-46</t>
  </si>
  <si>
    <t>Feb-47</t>
  </si>
  <si>
    <t>May-47</t>
  </si>
  <si>
    <t>Aug-47</t>
  </si>
  <si>
    <t>Nov-47</t>
  </si>
  <si>
    <t>Feb-48</t>
  </si>
  <si>
    <t>May-48</t>
  </si>
  <si>
    <t>Aug-48</t>
  </si>
  <si>
    <t>Nov-48</t>
  </si>
  <si>
    <t>Feb-49</t>
  </si>
  <si>
    <t>May-49</t>
  </si>
  <si>
    <t>Aug-49</t>
  </si>
  <si>
    <t>Nov-49</t>
  </si>
  <si>
    <t>Feb-50</t>
  </si>
  <si>
    <t>May-50</t>
  </si>
  <si>
    <t>Aug-50</t>
  </si>
  <si>
    <t>Nov-50</t>
  </si>
  <si>
    <t>Feb-51</t>
  </si>
  <si>
    <t>May-51</t>
  </si>
  <si>
    <t>Aug-51</t>
  </si>
  <si>
    <t xml:space="preserve">EACL Calculation </t>
  </si>
  <si>
    <t>Faruk Uddin Ahammed, FCA</t>
  </si>
  <si>
    <t xml:space="preserve">2) Review the incremental borrowing rates and deposit rate considered for lease liability and security deposit calculation. </t>
  </si>
  <si>
    <t>3) Check and confirm periodic lease payments made to vendors.</t>
  </si>
  <si>
    <t>4) Inquire management regarding new lease, terminated lease, and modified lease agreements (if any).</t>
  </si>
  <si>
    <t xml:space="preserve">5) Re-calculate lease liability (current and non-current portion), RoU, security Deposit - FA, lease interest, depreciation on RoU, </t>
  </si>
  <si>
    <t xml:space="preserve">security deposit interest, and confirm with balances reported. </t>
  </si>
  <si>
    <t>Quarterly Discount Rate</t>
  </si>
  <si>
    <t>Present value as per EACL calculation</t>
  </si>
  <si>
    <t>BDT</t>
  </si>
  <si>
    <t>USD</t>
  </si>
  <si>
    <t xml:space="preserve"> Book Value of ROU at 31.12.2023</t>
  </si>
  <si>
    <t xml:space="preserve">Exchange Rate </t>
  </si>
  <si>
    <t>Restatement (Gain)/Loss</t>
  </si>
  <si>
    <t>Restated Closing Lease Liabiliity</t>
  </si>
  <si>
    <t>Current Balance of Closing Lease Liability</t>
  </si>
  <si>
    <t>Non-Current Balance of Closing Lease Liability</t>
  </si>
  <si>
    <t xml:space="preserve">1) Checking lease agreements to confirm terms &amp; condition, Quarterlypayment, and lease period. </t>
  </si>
  <si>
    <t>QuarterlyDiscount rate</t>
  </si>
  <si>
    <t xml:space="preserve">Lease Expenses as per Agreement (Quarterly) </t>
  </si>
  <si>
    <t>Adjustable Rental (Quarterly)</t>
  </si>
  <si>
    <t>Quarterly payment</t>
  </si>
  <si>
    <t>Lease Liability 30 June 2022</t>
  </si>
  <si>
    <t>Restated Lease Liability 30 June 2022</t>
  </si>
  <si>
    <t>Conversion to BDT</t>
  </si>
  <si>
    <t>BDT (Interest)</t>
  </si>
  <si>
    <t>BDT (Principal)</t>
  </si>
  <si>
    <t>Closing Liability (BDT)</t>
  </si>
  <si>
    <t xml:space="preserve">Restated Security Deposit </t>
  </si>
  <si>
    <t>Security Deposit at 30 June 2022</t>
  </si>
  <si>
    <t>Restated Security Deposit at 30 June 2022</t>
  </si>
  <si>
    <t>Exceptions are found i</t>
  </si>
  <si>
    <t>01 July 2022 to 30 June 2023</t>
  </si>
  <si>
    <t>Nov-Jan 22</t>
  </si>
  <si>
    <t>Feb-Apr 22</t>
  </si>
  <si>
    <t>May - July 22</t>
  </si>
  <si>
    <t>Aug - Oct 22</t>
  </si>
  <si>
    <t>Nov - Jan 23</t>
  </si>
  <si>
    <t>Feb - Apr 23</t>
  </si>
  <si>
    <t>May - July 23</t>
  </si>
  <si>
    <t>Aug - Oct 23</t>
  </si>
  <si>
    <t>Nov - Jan 24</t>
  </si>
  <si>
    <t>Feb - Apr 24</t>
  </si>
  <si>
    <t>May - July 24</t>
  </si>
  <si>
    <t xml:space="preserve">Exchange Rate for Interest Rate </t>
  </si>
  <si>
    <t xml:space="preserve">Table A: Exchange Rate </t>
  </si>
  <si>
    <t>Ref Table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</si>
</sst>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$&quot;#,##0.00_);[Red]\(&quot;$&quot;#,##0.00\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_ * #,##0.00_ ;_ * \-#,##0.00_ ;_ * &quot;-&quot;??_ ;_ @_ "/>
    <numFmt numFmtId="167" formatCode="0.000%"/>
    <numFmt numFmtId="168" formatCode="_(* #,##0.000000_);_(* \(#,##0.000000\);_(* &quot;-&quot;??_);_(@_)"/>
    <numFmt numFmtId="169" formatCode="_(* #,##0.0000000_);_(* \(#,##0.0000000\);_(* &quot;-&quot;??_);_(@_)"/>
    <numFmt numFmtId="170" formatCode="_(* #,##0.00000000_);_(* \(#,##0.00000000\);_(* &quot;-&quot;??_);_(@_)"/>
    <numFmt numFmtId="171" formatCode="_ * #,##0_ ;_ * \-#,##0_ ;_ * &quot;-&quot;??_ ;_ @_ "/>
    <numFmt numFmtId="172" formatCode="_ * #,##0.000000_ ;_ * \-#,##0.000000_ ;_ * &quot;-&quot;??_ ;_ @_ "/>
    <numFmt numFmtId="173" formatCode="[$-409]mmm\-yy;@"/>
    <numFmt numFmtId="176" formatCode="_(* #,##0.0_);_(* \(#,##0.0\);_(* &quot;-&quot;?_);_(@_)"/>
    <numFmt numFmtId="178" formatCode="_(* #,##0_);_(* \(#,##0\);_(* &quot;-&quot;?_);_(@_)"/>
  </numFmts>
  <fonts count="34">
    <font>
      <sz val="11"/>
      <color theme="1"/>
      <name val="Calibri"/>
      <family val="2"/>
      <scheme val="minor"/>
    </font>
    <font>
      <sz val="10"/>
      <color theme="1"/>
      <name val="Apis For Office"/>
      <family val="2"/>
    </font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sz val="10"/>
      <color theme="1"/>
      <name val="Opensans"/>
    </font>
    <font>
      <sz val="10"/>
      <color theme="1"/>
      <name val="Opensans"/>
    </font>
    <font>
      <b/>
      <sz val="10"/>
      <color rgb="FFFF0000"/>
      <name val="Opensans"/>
    </font>
    <font>
      <b/>
      <sz val="11"/>
      <color theme="1"/>
      <name val="Calibri"/>
      <family val="2"/>
      <scheme val="minor"/>
    </font>
    <font>
      <sz val="10"/>
      <color rgb="FFFF0000"/>
      <name val="Opensans"/>
    </font>
    <font>
      <sz val="10"/>
      <name val="Opensans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Opensans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9.5"/>
      <color rgb="FFFF0000"/>
      <name val="Arial"/>
      <family val="2"/>
    </font>
    <font>
      <sz val="10"/>
      <color rgb="FFFF0000"/>
      <name val="Apis For Office"/>
      <family val="2"/>
    </font>
    <font>
      <b/>
      <sz val="10"/>
      <color theme="1"/>
      <name val="Apis For Office"/>
      <family val="2"/>
    </font>
    <font>
      <b/>
      <sz val="10"/>
      <color rgb="FF0070C0"/>
      <name val="Apis For Office"/>
      <family val="2"/>
    </font>
    <font>
      <b/>
      <sz val="10"/>
      <color rgb="FFFF0000"/>
      <name val="Apis For Office"/>
      <family val="2"/>
    </font>
    <font>
      <b/>
      <u val="doubleAccounting"/>
      <sz val="10"/>
      <color rgb="FFFF0000"/>
      <name val="Apis For Office"/>
      <family val="2"/>
    </font>
    <font>
      <b/>
      <u/>
      <sz val="10"/>
      <color rgb="FFFF0000"/>
      <name val="Apis For Office"/>
      <family val="2"/>
    </font>
    <font>
      <u/>
      <sz val="10"/>
      <color theme="1"/>
      <name val="Apis For Office"/>
      <family val="2"/>
    </font>
    <font>
      <sz val="10"/>
      <name val="Apis For Office"/>
      <family val="2"/>
    </font>
    <font>
      <b/>
      <sz val="10"/>
      <color theme="1"/>
      <name val="Apis For Office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2" fillId="0" borderId="0"/>
    <xf numFmtId="0" fontId="12" fillId="0" borderId="0"/>
  </cellStyleXfs>
  <cellXfs count="307">
    <xf numFmtId="0" fontId="0" fillId="0" borderId="0" xfId="0"/>
    <xf numFmtId="0" fontId="4" fillId="0" borderId="0" xfId="0" applyFont="1"/>
    <xf numFmtId="164" fontId="4" fillId="0" borderId="0" xfId="1" applyNumberFormat="1" applyFont="1"/>
    <xf numFmtId="165" fontId="4" fillId="0" borderId="0" xfId="1" applyNumberFormat="1" applyFont="1"/>
    <xf numFmtId="0" fontId="4" fillId="0" borderId="0" xfId="0" applyFont="1" applyAlignme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43" fontId="4" fillId="0" borderId="0" xfId="0" applyNumberFormat="1" applyFont="1"/>
    <xf numFmtId="0" fontId="3" fillId="0" borderId="0" xfId="0" applyFont="1" applyAlignment="1"/>
    <xf numFmtId="165" fontId="3" fillId="0" borderId="0" xfId="1" applyNumberFormat="1" applyFont="1" applyAlignment="1"/>
    <xf numFmtId="9" fontId="4" fillId="0" borderId="1" xfId="2" applyFont="1" applyBorder="1" applyAlignment="1" applyProtection="1">
      <alignment horizontal="right"/>
      <protection locked="0"/>
    </xf>
    <xf numFmtId="9" fontId="4" fillId="0" borderId="0" xfId="2" applyFont="1" applyBorder="1" applyAlignment="1" applyProtection="1">
      <alignment horizontal="right"/>
      <protection locked="0"/>
    </xf>
    <xf numFmtId="164" fontId="4" fillId="0" borderId="0" xfId="1" applyNumberFormat="1" applyFont="1" applyBorder="1" applyAlignment="1" applyProtection="1">
      <alignment horizontal="right"/>
      <protection locked="0"/>
    </xf>
    <xf numFmtId="0" fontId="4" fillId="0" borderId="0" xfId="0" applyFont="1" applyBorder="1"/>
    <xf numFmtId="43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5" fontId="4" fillId="0" borderId="1" xfId="0" applyNumberFormat="1" applyFont="1" applyFill="1" applyBorder="1" applyProtection="1">
      <protection locked="0"/>
    </xf>
    <xf numFmtId="164" fontId="4" fillId="0" borderId="1" xfId="1" applyNumberFormat="1" applyFont="1" applyFill="1" applyBorder="1" applyProtection="1">
      <protection locked="0"/>
    </xf>
    <xf numFmtId="43" fontId="4" fillId="0" borderId="1" xfId="1" applyFont="1" applyBorder="1"/>
    <xf numFmtId="165" fontId="4" fillId="0" borderId="1" xfId="1" applyNumberFormat="1" applyFont="1" applyBorder="1"/>
    <xf numFmtId="165" fontId="4" fillId="0" borderId="1" xfId="0" applyNumberFormat="1" applyFont="1" applyBorder="1"/>
    <xf numFmtId="15" fontId="4" fillId="0" borderId="1" xfId="0" applyNumberFormat="1" applyFont="1" applyBorder="1" applyProtection="1">
      <protection locked="0"/>
    </xf>
    <xf numFmtId="164" fontId="4" fillId="0" borderId="1" xfId="1" applyNumberFormat="1" applyFont="1" applyBorder="1" applyProtection="1">
      <protection locked="0"/>
    </xf>
    <xf numFmtId="0" fontId="4" fillId="0" borderId="1" xfId="0" applyNumberFormat="1" applyFont="1" applyBorder="1" applyProtection="1">
      <protection locked="0"/>
    </xf>
    <xf numFmtId="15" fontId="4" fillId="3" borderId="1" xfId="0" applyNumberFormat="1" applyFont="1" applyFill="1" applyBorder="1" applyProtection="1">
      <protection locked="0"/>
    </xf>
    <xf numFmtId="15" fontId="4" fillId="2" borderId="1" xfId="0" applyNumberFormat="1" applyFont="1" applyFill="1" applyBorder="1" applyProtection="1">
      <protection locked="0"/>
    </xf>
    <xf numFmtId="15" fontId="4" fillId="0" borderId="0" xfId="0" applyNumberFormat="1" applyFont="1" applyFill="1" applyProtection="1">
      <protection locked="0"/>
    </xf>
    <xf numFmtId="164" fontId="4" fillId="0" borderId="0" xfId="1" applyNumberFormat="1" applyFont="1" applyFill="1" applyProtection="1">
      <protection locked="0"/>
    </xf>
    <xf numFmtId="165" fontId="4" fillId="0" borderId="0" xfId="0" applyNumberFormat="1" applyFont="1"/>
    <xf numFmtId="43" fontId="4" fillId="0" borderId="0" xfId="1" applyNumberFormat="1" applyFont="1"/>
    <xf numFmtId="0" fontId="6" fillId="0" borderId="0" xfId="0" applyFont="1"/>
    <xf numFmtId="165" fontId="6" fillId="0" borderId="0" xfId="1" applyNumberFormat="1" applyFont="1"/>
    <xf numFmtId="0" fontId="5" fillId="0" borderId="0" xfId="0" applyFont="1"/>
    <xf numFmtId="9" fontId="6" fillId="0" borderId="0" xfId="2" applyFont="1" applyBorder="1" applyAlignment="1" applyProtection="1">
      <alignment horizontal="right"/>
      <protection locked="0"/>
    </xf>
    <xf numFmtId="43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5" fontId="6" fillId="0" borderId="1" xfId="0" applyNumberFormat="1" applyFont="1" applyFill="1" applyBorder="1" applyProtection="1">
      <protection locked="0"/>
    </xf>
    <xf numFmtId="165" fontId="6" fillId="0" borderId="1" xfId="1" applyNumberFormat="1" applyFont="1" applyBorder="1"/>
    <xf numFmtId="15" fontId="6" fillId="0" borderId="1" xfId="0" applyNumberFormat="1" applyFont="1" applyBorder="1" applyProtection="1">
      <protection locked="0"/>
    </xf>
    <xf numFmtId="165" fontId="6" fillId="0" borderId="0" xfId="0" applyNumberFormat="1" applyFont="1"/>
    <xf numFmtId="0" fontId="6" fillId="0" borderId="0" xfId="0" applyNumberFormat="1" applyFont="1"/>
    <xf numFmtId="43" fontId="6" fillId="0" borderId="0" xfId="1" applyFont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0" xfId="1" applyNumberFormat="1" applyFont="1" applyBorder="1" applyAlignment="1" applyProtection="1">
      <alignment horizontal="right"/>
      <protection locked="0"/>
    </xf>
    <xf numFmtId="165" fontId="7" fillId="0" borderId="2" xfId="1" applyNumberFormat="1" applyFont="1" applyBorder="1"/>
    <xf numFmtId="43" fontId="5" fillId="0" borderId="2" xfId="1" applyNumberFormat="1" applyFont="1" applyBorder="1"/>
    <xf numFmtId="0" fontId="5" fillId="0" borderId="0" xfId="0" applyFont="1" applyAlignment="1">
      <alignment horizontal="left"/>
    </xf>
    <xf numFmtId="165" fontId="6" fillId="0" borderId="1" xfId="1" applyNumberFormat="1" applyFont="1" applyFill="1" applyBorder="1" applyProtection="1">
      <protection locked="0"/>
    </xf>
    <xf numFmtId="4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6" fillId="0" borderId="0" xfId="1" applyNumberFormat="1" applyFont="1" applyBorder="1" applyAlignment="1" applyProtection="1">
      <alignment horizontal="right"/>
      <protection locked="0"/>
    </xf>
    <xf numFmtId="0" fontId="6" fillId="0" borderId="1" xfId="0" applyFont="1" applyFill="1" applyBorder="1" applyAlignment="1">
      <alignment horizontal="center"/>
    </xf>
    <xf numFmtId="165" fontId="6" fillId="0" borderId="1" xfId="1" applyNumberFormat="1" applyFont="1" applyFill="1" applyBorder="1"/>
    <xf numFmtId="165" fontId="7" fillId="0" borderId="0" xfId="1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Fill="1" applyBorder="1" applyAlignment="1">
      <alignment horizontal="center"/>
    </xf>
    <xf numFmtId="165" fontId="10" fillId="0" borderId="1" xfId="1" applyNumberFormat="1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15" fontId="6" fillId="4" borderId="1" xfId="0" applyNumberFormat="1" applyFont="1" applyFill="1" applyBorder="1" applyProtection="1">
      <protection locked="0"/>
    </xf>
    <xf numFmtId="9" fontId="6" fillId="0" borderId="0" xfId="2" applyFont="1"/>
    <xf numFmtId="10" fontId="0" fillId="0" borderId="0" xfId="2" applyNumberFormat="1" applyFont="1"/>
    <xf numFmtId="43" fontId="8" fillId="5" borderId="0" xfId="0" applyNumberFormat="1" applyFont="1" applyFill="1"/>
    <xf numFmtId="0" fontId="0" fillId="0" borderId="0" xfId="0" applyBorder="1"/>
    <xf numFmtId="165" fontId="0" fillId="0" borderId="0" xfId="1" applyNumberFormat="1" applyFont="1" applyBorder="1"/>
    <xf numFmtId="43" fontId="11" fillId="0" borderId="0" xfId="0" applyNumberFormat="1" applyFont="1"/>
    <xf numFmtId="0" fontId="11" fillId="0" borderId="0" xfId="0" applyFont="1"/>
    <xf numFmtId="165" fontId="8" fillId="0" borderId="0" xfId="1" applyNumberFormat="1" applyFont="1" applyBorder="1"/>
    <xf numFmtId="0" fontId="8" fillId="0" borderId="0" xfId="0" applyFont="1"/>
    <xf numFmtId="0" fontId="5" fillId="0" borderId="0" xfId="0" applyFont="1" applyAlignment="1">
      <alignment horizontal="center"/>
    </xf>
    <xf numFmtId="165" fontId="5" fillId="2" borderId="1" xfId="1" applyNumberFormat="1" applyFont="1" applyFill="1" applyBorder="1" applyAlignment="1">
      <alignment horizontal="center" vertical="center" wrapText="1"/>
    </xf>
    <xf numFmtId="0" fontId="7" fillId="0" borderId="0" xfId="0" applyFont="1"/>
    <xf numFmtId="165" fontId="6" fillId="4" borderId="1" xfId="1" applyNumberFormat="1" applyFont="1" applyFill="1" applyBorder="1" applyProtection="1">
      <protection locked="0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5" fontId="5" fillId="0" borderId="2" xfId="1" applyNumberFormat="1" applyFont="1" applyBorder="1"/>
    <xf numFmtId="165" fontId="5" fillId="0" borderId="0" xfId="1" applyNumberFormat="1" applyFont="1" applyBorder="1"/>
    <xf numFmtId="43" fontId="5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165" fontId="6" fillId="0" borderId="0" xfId="1" applyNumberFormat="1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6" fillId="0" borderId="1" xfId="1" applyNumberFormat="1" applyFont="1" applyBorder="1"/>
    <xf numFmtId="0" fontId="13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165" fontId="6" fillId="0" borderId="0" xfId="1" applyNumberFormat="1" applyFont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6" fillId="0" borderId="0" xfId="2" applyNumberFormat="1" applyFont="1" applyBorder="1" applyAlignment="1" applyProtection="1">
      <alignment horizontal="left" vertical="top"/>
      <protection locked="0"/>
    </xf>
    <xf numFmtId="43" fontId="6" fillId="0" borderId="1" xfId="1" applyNumberFormat="1" applyFont="1" applyFill="1" applyBorder="1" applyProtection="1">
      <protection locked="0"/>
    </xf>
    <xf numFmtId="165" fontId="15" fillId="0" borderId="6" xfId="1" applyNumberFormat="1" applyFont="1" applyBorder="1"/>
    <xf numFmtId="167" fontId="6" fillId="0" borderId="0" xfId="2" applyNumberFormat="1" applyFont="1" applyBorder="1" applyAlignment="1" applyProtection="1">
      <alignment horizontal="left" vertical="top"/>
      <protection locked="0"/>
    </xf>
    <xf numFmtId="168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170" fontId="6" fillId="0" borderId="0" xfId="1" applyNumberFormat="1" applyFont="1"/>
    <xf numFmtId="165" fontId="16" fillId="0" borderId="1" xfId="1" applyNumberFormat="1" applyFont="1" applyBorder="1"/>
    <xf numFmtId="43" fontId="18" fillId="2" borderId="1" xfId="1" applyNumberFormat="1" applyFont="1" applyFill="1" applyBorder="1" applyAlignment="1">
      <alignment horizontal="center" vertical="center"/>
    </xf>
    <xf numFmtId="43" fontId="18" fillId="2" borderId="1" xfId="1" applyNumberFormat="1" applyFont="1" applyFill="1" applyBorder="1" applyAlignment="1">
      <alignment horizontal="center" vertical="center" wrapText="1"/>
    </xf>
    <xf numFmtId="0" fontId="18" fillId="2" borderId="1" xfId="1" applyNumberFormat="1" applyFont="1" applyFill="1" applyBorder="1" applyAlignment="1">
      <alignment horizontal="center" vertical="center" wrapText="1"/>
    </xf>
    <xf numFmtId="165" fontId="18" fillId="2" borderId="1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5" fontId="19" fillId="0" borderId="1" xfId="0" applyNumberFormat="1" applyFont="1" applyFill="1" applyBorder="1" applyProtection="1">
      <protection locked="0"/>
    </xf>
    <xf numFmtId="165" fontId="19" fillId="0" borderId="1" xfId="1" applyNumberFormat="1" applyFont="1" applyFill="1" applyBorder="1" applyProtection="1">
      <protection locked="0"/>
    </xf>
    <xf numFmtId="2" fontId="19" fillId="0" borderId="1" xfId="0" applyNumberFormat="1" applyFont="1" applyBorder="1" applyAlignment="1">
      <alignment horizontal="center"/>
    </xf>
    <xf numFmtId="15" fontId="19" fillId="0" borderId="1" xfId="0" applyNumberFormat="1" applyFont="1" applyBorder="1" applyProtection="1">
      <protection locked="0"/>
    </xf>
    <xf numFmtId="165" fontId="19" fillId="0" borderId="1" xfId="0" applyNumberFormat="1" applyFont="1" applyFill="1" applyBorder="1" applyProtection="1">
      <protection locked="0"/>
    </xf>
    <xf numFmtId="165" fontId="12" fillId="0" borderId="1" xfId="0" applyNumberFormat="1" applyFont="1" applyFill="1" applyBorder="1" applyProtection="1">
      <protection locked="0"/>
    </xf>
    <xf numFmtId="165" fontId="12" fillId="0" borderId="1" xfId="1" applyNumberFormat="1" applyFont="1" applyFill="1" applyBorder="1" applyProtection="1">
      <protection locked="0"/>
    </xf>
    <xf numFmtId="43" fontId="16" fillId="0" borderId="1" xfId="0" applyNumberFormat="1" applyFont="1" applyBorder="1"/>
    <xf numFmtId="165" fontId="19" fillId="7" borderId="1" xfId="1" applyNumberFormat="1" applyFont="1" applyFill="1" applyBorder="1" applyProtection="1">
      <protection locked="0"/>
    </xf>
    <xf numFmtId="165" fontId="16" fillId="0" borderId="1" xfId="1" applyNumberFormat="1" applyFont="1" applyBorder="1" applyAlignment="1">
      <alignment vertical="top"/>
    </xf>
    <xf numFmtId="165" fontId="16" fillId="0" borderId="1" xfId="1" applyNumberFormat="1" applyFont="1" applyBorder="1" applyAlignment="1">
      <alignment horizontal="right" vertical="top"/>
    </xf>
    <xf numFmtId="43" fontId="6" fillId="0" borderId="0" xfId="0" applyNumberFormat="1" applyFont="1"/>
    <xf numFmtId="0" fontId="16" fillId="0" borderId="0" xfId="0" applyFont="1"/>
    <xf numFmtId="0" fontId="20" fillId="0" borderId="0" xfId="0" applyFont="1"/>
    <xf numFmtId="0" fontId="20" fillId="8" borderId="1" xfId="0" applyFont="1" applyFill="1" applyBorder="1" applyAlignment="1" applyProtection="1">
      <alignment horizontal="center" vertical="center" wrapText="1"/>
      <protection locked="0"/>
    </xf>
    <xf numFmtId="165" fontId="20" fillId="8" borderId="1" xfId="3" applyNumberFormat="1" applyFont="1" applyFill="1" applyBorder="1" applyAlignment="1" applyProtection="1">
      <alignment horizontal="center" vertical="center" wrapText="1"/>
      <protection locked="0"/>
    </xf>
    <xf numFmtId="10" fontId="20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20" fillId="8" borderId="1" xfId="3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1" xfId="0" applyBorder="1" applyAlignment="1">
      <alignment horizontal="center"/>
    </xf>
    <xf numFmtId="10" fontId="6" fillId="0" borderId="0" xfId="2" applyNumberFormat="1" applyFont="1"/>
    <xf numFmtId="165" fontId="0" fillId="0" borderId="0" xfId="1" applyNumberFormat="1" applyFont="1" applyFill="1" applyBorder="1"/>
    <xf numFmtId="165" fontId="8" fillId="0" borderId="0" xfId="1" applyNumberFormat="1" applyFont="1" applyFill="1" applyBorder="1"/>
    <xf numFmtId="0" fontId="0" fillId="0" borderId="0" xfId="0" applyFill="1" applyBorder="1"/>
    <xf numFmtId="165" fontId="6" fillId="0" borderId="0" xfId="1" applyNumberFormat="1" applyFont="1" applyFill="1"/>
    <xf numFmtId="43" fontId="6" fillId="0" borderId="1" xfId="1" applyNumberFormat="1" applyFont="1" applyFill="1" applyBorder="1"/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5" fontId="1" fillId="0" borderId="0" xfId="1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9" fontId="1" fillId="0" borderId="0" xfId="2" applyFont="1" applyBorder="1" applyAlignment="1" applyProtection="1">
      <alignment horizontal="right" vertical="center"/>
      <protection locked="0"/>
    </xf>
    <xf numFmtId="0" fontId="2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24" fillId="0" borderId="0" xfId="1" applyNumberFormat="1" applyFont="1" applyBorder="1" applyAlignment="1">
      <alignment vertical="center"/>
    </xf>
    <xf numFmtId="165" fontId="26" fillId="0" borderId="0" xfId="1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165" fontId="1" fillId="0" borderId="0" xfId="1" applyNumberFormat="1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43" fontId="1" fillId="0" borderId="0" xfId="1" applyFont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165" fontId="24" fillId="0" borderId="0" xfId="1" applyNumberFormat="1" applyFont="1" applyFill="1" applyBorder="1" applyAlignment="1">
      <alignment vertical="center"/>
    </xf>
    <xf numFmtId="165" fontId="1" fillId="0" borderId="0" xfId="1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5" fontId="19" fillId="0" borderId="1" xfId="0" applyNumberFormat="1" applyFont="1" applyFill="1" applyBorder="1" applyAlignment="1" applyProtection="1">
      <alignment horizontal="center"/>
      <protection locked="0"/>
    </xf>
    <xf numFmtId="15" fontId="19" fillId="0" borderId="1" xfId="0" applyNumberFormat="1" applyFont="1" applyBorder="1" applyAlignment="1" applyProtection="1">
      <alignment horizontal="center"/>
      <protection locked="0"/>
    </xf>
    <xf numFmtId="173" fontId="19" fillId="0" borderId="1" xfId="0" applyNumberFormat="1" applyFont="1" applyFill="1" applyBorder="1" applyAlignment="1" applyProtection="1">
      <alignment horizontal="center"/>
      <protection locked="0"/>
    </xf>
    <xf numFmtId="173" fontId="19" fillId="0" borderId="1" xfId="0" applyNumberFormat="1" applyFont="1" applyBorder="1" applyAlignment="1" applyProtection="1">
      <alignment horizontal="center"/>
      <protection locked="0"/>
    </xf>
    <xf numFmtId="1" fontId="19" fillId="0" borderId="1" xfId="0" applyNumberFormat="1" applyFont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0" fillId="0" borderId="0" xfId="0" applyFill="1"/>
    <xf numFmtId="15" fontId="19" fillId="7" borderId="1" xfId="0" applyNumberFormat="1" applyFont="1" applyFill="1" applyBorder="1" applyAlignment="1" applyProtection="1">
      <alignment horizontal="center"/>
      <protection locked="0"/>
    </xf>
    <xf numFmtId="173" fontId="19" fillId="7" borderId="1" xfId="0" applyNumberFormat="1" applyFont="1" applyFill="1" applyBorder="1" applyAlignment="1" applyProtection="1">
      <alignment horizontal="center"/>
      <protection locked="0"/>
    </xf>
    <xf numFmtId="43" fontId="19" fillId="0" borderId="1" xfId="1" applyNumberFormat="1" applyFont="1" applyFill="1" applyBorder="1" applyProtection="1">
      <protection locked="0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165" fontId="30" fillId="0" borderId="0" xfId="1" applyNumberFormat="1" applyFont="1" applyAlignment="1">
      <alignment vertical="center"/>
    </xf>
    <xf numFmtId="43" fontId="30" fillId="0" borderId="0" xfId="1" applyFont="1" applyAlignment="1">
      <alignment vertical="center"/>
    </xf>
    <xf numFmtId="43" fontId="6" fillId="7" borderId="1" xfId="1" applyNumberFormat="1" applyFont="1" applyFill="1" applyBorder="1" applyProtection="1">
      <protection locked="0"/>
    </xf>
    <xf numFmtId="165" fontId="6" fillId="7" borderId="1" xfId="1" applyNumberFormat="1" applyFont="1" applyFill="1" applyBorder="1" applyProtection="1">
      <protection locked="0"/>
    </xf>
    <xf numFmtId="10" fontId="2" fillId="0" borderId="0" xfId="2" applyNumberFormat="1" applyFont="1"/>
    <xf numFmtId="173" fontId="21" fillId="0" borderId="1" xfId="0" applyNumberFormat="1" applyFont="1" applyFill="1" applyBorder="1" applyAlignment="1" applyProtection="1">
      <alignment horizontal="center"/>
      <protection locked="0"/>
    </xf>
    <xf numFmtId="166" fontId="21" fillId="0" borderId="1" xfId="3" applyFont="1" applyFill="1" applyBorder="1" applyAlignment="1" applyProtection="1">
      <alignment vertical="top"/>
      <protection locked="0"/>
    </xf>
    <xf numFmtId="171" fontId="21" fillId="0" borderId="1" xfId="3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Protection="1">
      <protection locked="0"/>
    </xf>
    <xf numFmtId="167" fontId="21" fillId="0" borderId="1" xfId="2" applyNumberFormat="1" applyFont="1" applyFill="1" applyBorder="1" applyProtection="1">
      <protection locked="0"/>
    </xf>
    <xf numFmtId="172" fontId="21" fillId="0" borderId="1" xfId="3" applyNumberFormat="1" applyFont="1" applyFill="1" applyBorder="1" applyProtection="1">
      <protection locked="0"/>
    </xf>
    <xf numFmtId="171" fontId="21" fillId="0" borderId="1" xfId="3" applyNumberFormat="1" applyFont="1" applyFill="1" applyBorder="1" applyAlignment="1" applyProtection="1">
      <alignment vertical="top"/>
      <protection locked="0"/>
    </xf>
    <xf numFmtId="0" fontId="24" fillId="10" borderId="1" xfId="0" applyFont="1" applyFill="1" applyBorder="1" applyAlignment="1">
      <alignment horizontal="center" vertical="center" wrapText="1"/>
    </xf>
    <xf numFmtId="165" fontId="1" fillId="10" borderId="1" xfId="1" applyNumberFormat="1" applyFont="1" applyFill="1" applyBorder="1" applyAlignment="1">
      <alignment vertical="center"/>
    </xf>
    <xf numFmtId="165" fontId="27" fillId="10" borderId="1" xfId="0" applyNumberFormat="1" applyFont="1" applyFill="1" applyBorder="1" applyAlignment="1">
      <alignment horizontal="left" vertical="center"/>
    </xf>
    <xf numFmtId="0" fontId="24" fillId="11" borderId="1" xfId="0" applyFont="1" applyFill="1" applyBorder="1" applyAlignment="1">
      <alignment horizontal="center" vertical="center" wrapText="1"/>
    </xf>
    <xf numFmtId="165" fontId="1" fillId="11" borderId="1" xfId="1" applyNumberFormat="1" applyFont="1" applyFill="1" applyBorder="1" applyAlignment="1">
      <alignment vertical="center"/>
    </xf>
    <xf numFmtId="165" fontId="27" fillId="11" borderId="1" xfId="0" applyNumberFormat="1" applyFont="1" applyFill="1" applyBorder="1" applyAlignment="1">
      <alignment horizontal="left" vertical="center"/>
    </xf>
    <xf numFmtId="165" fontId="1" fillId="11" borderId="9" xfId="1" applyNumberFormat="1" applyFont="1" applyFill="1" applyBorder="1" applyAlignment="1">
      <alignment vertical="center"/>
    </xf>
    <xf numFmtId="165" fontId="1" fillId="11" borderId="10" xfId="1" applyNumberFormat="1" applyFont="1" applyFill="1" applyBorder="1" applyAlignment="1">
      <alignment vertical="center"/>
    </xf>
    <xf numFmtId="165" fontId="27" fillId="11" borderId="0" xfId="0" applyNumberFormat="1" applyFont="1" applyFill="1" applyBorder="1" applyAlignment="1">
      <alignment vertical="center"/>
    </xf>
    <xf numFmtId="0" fontId="24" fillId="10" borderId="8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165" fontId="1" fillId="10" borderId="7" xfId="1" applyNumberFormat="1" applyFont="1" applyFill="1" applyBorder="1" applyAlignment="1">
      <alignment vertical="center"/>
    </xf>
    <xf numFmtId="165" fontId="1" fillId="10" borderId="9" xfId="1" applyNumberFormat="1" applyFont="1" applyFill="1" applyBorder="1" applyAlignment="1">
      <alignment vertical="center"/>
    </xf>
    <xf numFmtId="165" fontId="1" fillId="10" borderId="10" xfId="1" applyNumberFormat="1" applyFont="1" applyFill="1" applyBorder="1" applyAlignment="1">
      <alignment vertical="center"/>
    </xf>
    <xf numFmtId="165" fontId="27" fillId="10" borderId="0" xfId="0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27" fillId="10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horizontal="center" vertical="center" wrapText="1"/>
    </xf>
    <xf numFmtId="165" fontId="1" fillId="8" borderId="1" xfId="1" applyNumberFormat="1" applyFont="1" applyFill="1" applyBorder="1" applyAlignment="1">
      <alignment vertical="center"/>
    </xf>
    <xf numFmtId="165" fontId="27" fillId="8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6" fillId="0" borderId="0" xfId="0" applyNumberFormat="1" applyFont="1" applyBorder="1" applyAlignment="1">
      <alignment horizontal="center"/>
    </xf>
    <xf numFmtId="43" fontId="6" fillId="0" borderId="0" xfId="0" applyNumberFormat="1" applyFont="1" applyBorder="1"/>
    <xf numFmtId="43" fontId="9" fillId="0" borderId="0" xfId="0" applyNumberFormat="1" applyFont="1" applyBorder="1"/>
    <xf numFmtId="43" fontId="6" fillId="0" borderId="1" xfId="1" applyFont="1" applyBorder="1" applyAlignment="1">
      <alignment horizontal="center"/>
    </xf>
    <xf numFmtId="165" fontId="15" fillId="0" borderId="1" xfId="1" applyNumberFormat="1" applyFont="1" applyBorder="1"/>
    <xf numFmtId="165" fontId="8" fillId="0" borderId="1" xfId="1" applyNumberFormat="1" applyFont="1" applyBorder="1"/>
    <xf numFmtId="165" fontId="8" fillId="0" borderId="1" xfId="1" applyNumberFormat="1" applyFont="1" applyBorder="1" applyAlignment="1">
      <alignment horizontal="center"/>
    </xf>
    <xf numFmtId="165" fontId="6" fillId="10" borderId="1" xfId="0" applyNumberFormat="1" applyFont="1" applyFill="1" applyBorder="1"/>
    <xf numFmtId="165" fontId="5" fillId="10" borderId="1" xfId="0" applyNumberFormat="1" applyFont="1" applyFill="1" applyBorder="1"/>
    <xf numFmtId="165" fontId="0" fillId="0" borderId="1" xfId="0" applyNumberFormat="1" applyBorder="1" applyAlignment="1">
      <alignment horizontal="left"/>
    </xf>
    <xf numFmtId="165" fontId="6" fillId="0" borderId="1" xfId="0" applyNumberFormat="1" applyFont="1" applyBorder="1"/>
    <xf numFmtId="43" fontId="0" fillId="0" borderId="0" xfId="1" applyNumberFormat="1" applyFont="1"/>
    <xf numFmtId="165" fontId="6" fillId="0" borderId="0" xfId="0" applyNumberFormat="1" applyFont="1" applyFill="1" applyBorder="1"/>
    <xf numFmtId="165" fontId="5" fillId="0" borderId="0" xfId="0" applyNumberFormat="1" applyFont="1" applyFill="1" applyBorder="1"/>
    <xf numFmtId="1" fontId="19" fillId="13" borderId="1" xfId="0" applyNumberFormat="1" applyFont="1" applyFill="1" applyBorder="1" applyAlignment="1">
      <alignment horizontal="center"/>
    </xf>
    <xf numFmtId="173" fontId="19" fillId="13" borderId="1" xfId="0" applyNumberFormat="1" applyFont="1" applyFill="1" applyBorder="1" applyAlignment="1" applyProtection="1">
      <alignment horizontal="center"/>
      <protection locked="0"/>
    </xf>
    <xf numFmtId="165" fontId="19" fillId="13" borderId="1" xfId="0" applyNumberFormat="1" applyFont="1" applyFill="1" applyBorder="1" applyProtection="1">
      <protection locked="0"/>
    </xf>
    <xf numFmtId="165" fontId="19" fillId="13" borderId="1" xfId="1" applyNumberFormat="1" applyFont="1" applyFill="1" applyBorder="1" applyProtection="1">
      <protection locked="0"/>
    </xf>
    <xf numFmtId="165" fontId="16" fillId="0" borderId="0" xfId="1" applyNumberFormat="1" applyFont="1" applyBorder="1" applyAlignment="1">
      <alignment horizontal="right" vertical="top"/>
    </xf>
    <xf numFmtId="165" fontId="8" fillId="6" borderId="0" xfId="1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19" fillId="8" borderId="1" xfId="0" applyNumberFormat="1" applyFont="1" applyFill="1" applyBorder="1" applyAlignment="1">
      <alignment horizontal="center"/>
    </xf>
    <xf numFmtId="173" fontId="19" fillId="8" borderId="1" xfId="0" applyNumberFormat="1" applyFont="1" applyFill="1" applyBorder="1" applyAlignment="1" applyProtection="1">
      <alignment horizontal="center"/>
      <protection locked="0"/>
    </xf>
    <xf numFmtId="165" fontId="19" fillId="8" borderId="1" xfId="0" applyNumberFormat="1" applyFont="1" applyFill="1" applyBorder="1" applyProtection="1">
      <protection locked="0"/>
    </xf>
    <xf numFmtId="165" fontId="19" fillId="8" borderId="1" xfId="1" applyNumberFormat="1" applyFont="1" applyFill="1" applyBorder="1" applyProtection="1">
      <protection locked="0"/>
    </xf>
    <xf numFmtId="17" fontId="19" fillId="0" borderId="1" xfId="0" applyNumberFormat="1" applyFont="1" applyFill="1" applyBorder="1" applyAlignment="1" applyProtection="1">
      <alignment horizontal="center"/>
      <protection locked="0"/>
    </xf>
    <xf numFmtId="17" fontId="19" fillId="0" borderId="1" xfId="0" applyNumberFormat="1" applyFont="1" applyBorder="1" applyAlignment="1" applyProtection="1">
      <alignment horizontal="center"/>
      <protection locked="0"/>
    </xf>
    <xf numFmtId="43" fontId="9" fillId="0" borderId="0" xfId="0" applyNumberFormat="1" applyFont="1" applyFill="1" applyBorder="1"/>
    <xf numFmtId="0" fontId="5" fillId="0" borderId="0" xfId="0" applyFont="1" applyFill="1" applyBorder="1" applyAlignment="1"/>
    <xf numFmtId="43" fontId="6" fillId="0" borderId="0" xfId="0" applyNumberFormat="1" applyFont="1" applyFill="1" applyBorder="1" applyAlignment="1"/>
    <xf numFmtId="0" fontId="16" fillId="0" borderId="0" xfId="0" applyFont="1" applyBorder="1"/>
    <xf numFmtId="165" fontId="5" fillId="10" borderId="1" xfId="0" applyNumberFormat="1" applyFont="1" applyFill="1" applyBorder="1" applyAlignment="1"/>
    <xf numFmtId="165" fontId="16" fillId="0" borderId="1" xfId="0" applyNumberFormat="1" applyFont="1" applyBorder="1"/>
    <xf numFmtId="43" fontId="1" fillId="11" borderId="1" xfId="1" applyNumberFormat="1" applyFont="1" applyFill="1" applyBorder="1" applyAlignment="1">
      <alignment vertical="center"/>
    </xf>
    <xf numFmtId="43" fontId="27" fillId="11" borderId="1" xfId="0" applyNumberFormat="1" applyFont="1" applyFill="1" applyBorder="1" applyAlignment="1">
      <alignment horizontal="left" vertical="center"/>
    </xf>
    <xf numFmtId="8" fontId="6" fillId="0" borderId="0" xfId="1" applyNumberFormat="1" applyFont="1"/>
    <xf numFmtId="165" fontId="32" fillId="0" borderId="0" xfId="0" applyNumberFormat="1" applyFont="1"/>
    <xf numFmtId="165" fontId="9" fillId="7" borderId="1" xfId="1" applyNumberFormat="1" applyFont="1" applyFill="1" applyBorder="1" applyProtection="1">
      <protection locked="0"/>
    </xf>
    <xf numFmtId="165" fontId="9" fillId="0" borderId="1" xfId="1" applyNumberFormat="1" applyFont="1" applyFill="1" applyBorder="1" applyProtection="1">
      <protection locked="0"/>
    </xf>
    <xf numFmtId="165" fontId="6" fillId="8" borderId="1" xfId="1" applyNumberFormat="1" applyFont="1" applyFill="1" applyBorder="1" applyProtection="1">
      <protection locked="0"/>
    </xf>
    <xf numFmtId="43" fontId="6" fillId="8" borderId="1" xfId="1" applyNumberFormat="1" applyFont="1" applyFill="1" applyBorder="1" applyProtection="1">
      <protection locked="0"/>
    </xf>
    <xf numFmtId="165" fontId="9" fillId="8" borderId="1" xfId="1" applyNumberFormat="1" applyFont="1" applyFill="1" applyBorder="1" applyProtection="1">
      <protection locked="0"/>
    </xf>
    <xf numFmtId="17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5" fillId="10" borderId="1" xfId="0" applyFont="1" applyFill="1" applyBorder="1"/>
    <xf numFmtId="43" fontId="6" fillId="10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65" fontId="8" fillId="0" borderId="1" xfId="0" applyNumberFormat="1" applyFont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5" fillId="6" borderId="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8" fillId="6" borderId="1" xfId="1" applyNumberFormat="1" applyFont="1" applyFill="1" applyBorder="1"/>
    <xf numFmtId="165" fontId="16" fillId="6" borderId="1" xfId="1" applyNumberFormat="1" applyFont="1" applyFill="1" applyBorder="1" applyAlignment="1">
      <alignment vertical="top"/>
    </xf>
    <xf numFmtId="176" fontId="1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</cellXfs>
  <cellStyles count="6">
    <cellStyle name="Comma" xfId="1" builtinId="3"/>
    <cellStyle name="Comma 2" xfId="3" xr:uid="{00000000-0005-0000-0000-000001000000}"/>
    <cellStyle name="Normal" xfId="0" builtinId="0"/>
    <cellStyle name="Normal 10" xfId="5" xr:uid="{58642F97-3B10-4CD7-A334-E8171108C1D4}"/>
    <cellStyle name="Normal 2" xfId="4" xr:uid="{00000000-0005-0000-0000-000003000000}"/>
    <cellStyle name="Percent" xfId="2" builtinId="5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8" dT="2023-09-10T06:57:13.45" personId="{00000000-0000-0000-0000-000000000000}" id="{B9C26FBD-5AA8-4F95-BCF1-6B96056CA832}">
    <text>Need to change here considering the exchange rate of the time being.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35" dT="2023-09-10T07:16:35.23" personId="{00000000-0000-0000-0000-000000000000}" id="{A7957E84-7AFD-4C1D-8AF1-25D74D87EF5A}">
    <text>Need to work on this area.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991F-8AB9-49D8-9021-2CA4FAD189E7}">
  <dimension ref="A1:N45"/>
  <sheetViews>
    <sheetView tabSelected="1" view="pageBreakPreview" topLeftCell="A15" zoomScaleNormal="100" zoomScaleSheetLayoutView="100" workbookViewId="0">
      <selection activeCell="F28" sqref="F28"/>
    </sheetView>
  </sheetViews>
  <sheetFormatPr defaultColWidth="19.81640625" defaultRowHeight="12.5"/>
  <cols>
    <col min="1" max="1" width="20.1796875" style="145" customWidth="1"/>
    <col min="2" max="2" width="1.81640625" style="152" customWidth="1"/>
    <col min="3" max="3" width="13.453125" style="145" customWidth="1"/>
    <col min="4" max="4" width="13.7265625" style="147" customWidth="1"/>
    <col min="5" max="5" width="13.453125" style="147" customWidth="1"/>
    <col min="6" max="6" width="14.1796875" style="147" customWidth="1"/>
    <col min="7" max="7" width="13.26953125" style="147" customWidth="1"/>
    <col min="8" max="8" width="13.26953125" style="145" customWidth="1"/>
    <col min="9" max="9" width="5.7265625" style="145" customWidth="1"/>
    <col min="10" max="10" width="16" style="145" customWidth="1"/>
    <col min="11" max="16384" width="19.81640625" style="145"/>
  </cols>
  <sheetData>
    <row r="1" spans="1:11" ht="13">
      <c r="A1" s="267" t="s">
        <v>0</v>
      </c>
      <c r="B1" s="267"/>
      <c r="C1" s="267"/>
      <c r="D1" s="267"/>
      <c r="E1" s="267"/>
      <c r="F1" s="267"/>
      <c r="G1" s="267"/>
    </row>
    <row r="2" spans="1:11">
      <c r="A2" s="268" t="s">
        <v>1</v>
      </c>
      <c r="B2" s="268"/>
      <c r="C2" s="268"/>
      <c r="D2" s="268"/>
      <c r="E2" s="268"/>
      <c r="F2" s="268"/>
      <c r="G2" s="268"/>
    </row>
    <row r="4" spans="1:11" ht="13">
      <c r="A4" s="146" t="s">
        <v>35</v>
      </c>
      <c r="B4" s="143" t="s">
        <v>36</v>
      </c>
      <c r="C4" s="145" t="s">
        <v>134</v>
      </c>
    </row>
    <row r="5" spans="1:11" ht="13">
      <c r="A5" s="148" t="s">
        <v>37</v>
      </c>
      <c r="B5" s="143" t="s">
        <v>38</v>
      </c>
      <c r="C5" s="145" t="s">
        <v>291</v>
      </c>
    </row>
    <row r="6" spans="1:11" ht="13">
      <c r="A6" s="146" t="s">
        <v>39</v>
      </c>
      <c r="B6" s="143" t="s">
        <v>38</v>
      </c>
      <c r="C6" s="145" t="s">
        <v>130</v>
      </c>
    </row>
    <row r="7" spans="1:11" ht="13">
      <c r="A7" s="146" t="s">
        <v>40</v>
      </c>
      <c r="B7" s="143" t="s">
        <v>38</v>
      </c>
      <c r="C7" s="145" t="s">
        <v>88</v>
      </c>
    </row>
    <row r="8" spans="1:11" ht="13">
      <c r="A8" s="146" t="s">
        <v>41</v>
      </c>
      <c r="B8" s="143" t="s">
        <v>38</v>
      </c>
      <c r="C8" s="145" t="s">
        <v>260</v>
      </c>
    </row>
    <row r="10" spans="1:11">
      <c r="B10" s="149"/>
      <c r="C10" s="150"/>
    </row>
    <row r="11" spans="1:11" ht="13">
      <c r="A11" s="151" t="s">
        <v>94</v>
      </c>
      <c r="D11" s="153"/>
      <c r="E11" s="153"/>
      <c r="F11" s="153"/>
      <c r="G11" s="154"/>
    </row>
    <row r="12" spans="1:11" ht="4.5" customHeight="1">
      <c r="B12" s="155"/>
      <c r="C12" s="155"/>
      <c r="D12" s="155"/>
      <c r="E12" s="156"/>
      <c r="F12" s="156"/>
      <c r="G12" s="157"/>
    </row>
    <row r="13" spans="1:11" ht="13">
      <c r="A13" s="271"/>
      <c r="B13" s="271"/>
      <c r="C13" s="265" t="s">
        <v>268</v>
      </c>
      <c r="D13" s="265"/>
      <c r="E13" s="265"/>
      <c r="F13" s="266" t="s">
        <v>269</v>
      </c>
      <c r="G13" s="266"/>
      <c r="H13" s="266"/>
    </row>
    <row r="14" spans="1:11" ht="52">
      <c r="A14" s="269" t="s">
        <v>123</v>
      </c>
      <c r="B14" s="269"/>
      <c r="C14" s="194" t="s">
        <v>124</v>
      </c>
      <c r="D14" s="194" t="s">
        <v>131</v>
      </c>
      <c r="E14" s="194" t="s">
        <v>125</v>
      </c>
      <c r="F14" s="197" t="s">
        <v>124</v>
      </c>
      <c r="G14" s="197" t="s">
        <v>131</v>
      </c>
      <c r="H14" s="197" t="s">
        <v>125</v>
      </c>
    </row>
    <row r="15" spans="1:11" ht="12.65" customHeight="1">
      <c r="A15" s="270" t="s">
        <v>259</v>
      </c>
      <c r="B15" s="270"/>
      <c r="C15" s="195">
        <v>691742</v>
      </c>
      <c r="D15" s="195">
        <v>1178200</v>
      </c>
      <c r="E15" s="195">
        <v>21452700</v>
      </c>
      <c r="F15" s="252">
        <v>6320</v>
      </c>
      <c r="G15" s="198">
        <v>10960</v>
      </c>
      <c r="H15" s="198">
        <v>199560</v>
      </c>
      <c r="J15" s="306">
        <f>SUM(G15:H15)*107.5</f>
        <v>22630900</v>
      </c>
      <c r="K15" s="304">
        <f>G15*107.5</f>
        <v>1178200</v>
      </c>
    </row>
    <row r="16" spans="1:11" ht="12.65" customHeight="1">
      <c r="A16" s="270" t="s">
        <v>122</v>
      </c>
      <c r="B16" s="270"/>
      <c r="C16" s="195">
        <f>'1.1 Lease Lia and Int '!G136</f>
        <v>649657.72344552143</v>
      </c>
      <c r="D16" s="195">
        <f>'1.1 Lease Lia and Int '!G137</f>
        <v>1178200</v>
      </c>
      <c r="E16" s="195">
        <f>'1.1 Lease Lia and Int '!G138</f>
        <v>21489660.150848083</v>
      </c>
      <c r="F16" s="252">
        <f>'1.1 Lease Lia and Int '!F136</f>
        <v>6312.5797567264199</v>
      </c>
      <c r="G16" s="198">
        <f>'1.1 Lease Lia and Int '!F137</f>
        <v>10960</v>
      </c>
      <c r="H16" s="198">
        <f>'1.1 Lease Lia and Int '!F138</f>
        <v>199903.81535672635</v>
      </c>
      <c r="J16" s="306">
        <f>SUM(G16:H16)*107.5</f>
        <v>22667860.150848083</v>
      </c>
    </row>
    <row r="17" spans="1:10" ht="14.5" customHeight="1">
      <c r="A17" s="272" t="s">
        <v>129</v>
      </c>
      <c r="B17" s="272"/>
      <c r="C17" s="196">
        <f>C15-C16</f>
        <v>42084.276554478565</v>
      </c>
      <c r="D17" s="196">
        <f>D15-D16</f>
        <v>0</v>
      </c>
      <c r="E17" s="196">
        <f>E15-E16</f>
        <v>-36960.150848083198</v>
      </c>
      <c r="F17" s="253">
        <f>F15-F16</f>
        <v>7.4202432735801267</v>
      </c>
      <c r="G17" s="199">
        <f>G15-G16</f>
        <v>0</v>
      </c>
      <c r="H17" s="199">
        <f>H15-H16</f>
        <v>-343.81535672635073</v>
      </c>
      <c r="J17" s="306">
        <f>J15-J16</f>
        <v>-36960.150848083198</v>
      </c>
    </row>
    <row r="18" spans="1:10">
      <c r="B18" s="156"/>
      <c r="C18" s="156"/>
      <c r="D18" s="156"/>
      <c r="E18" s="156"/>
      <c r="F18" s="156"/>
      <c r="G18" s="157"/>
    </row>
    <row r="19" spans="1:10" ht="13">
      <c r="A19" s="151" t="s">
        <v>62</v>
      </c>
      <c r="D19" s="153"/>
      <c r="E19" s="153"/>
      <c r="F19" s="153"/>
      <c r="G19" s="154"/>
      <c r="J19" s="305"/>
    </row>
    <row r="20" spans="1:10" ht="4.5" customHeight="1">
      <c r="A20" s="151"/>
      <c r="D20" s="153"/>
      <c r="E20" s="153"/>
      <c r="F20" s="153"/>
      <c r="G20" s="154"/>
    </row>
    <row r="21" spans="1:10" s="209" customFormat="1" ht="13">
      <c r="B21" s="210"/>
      <c r="C21" s="265" t="s">
        <v>268</v>
      </c>
      <c r="D21" s="265"/>
      <c r="E21" s="266" t="s">
        <v>269</v>
      </c>
      <c r="F21" s="266"/>
      <c r="G21" s="211"/>
      <c r="H21" s="212"/>
    </row>
    <row r="22" spans="1:10" ht="39">
      <c r="A22" s="269" t="s">
        <v>123</v>
      </c>
      <c r="B22" s="269"/>
      <c r="C22" s="203" t="s">
        <v>128</v>
      </c>
      <c r="D22" s="204" t="s">
        <v>270</v>
      </c>
      <c r="E22" s="197" t="s">
        <v>128</v>
      </c>
      <c r="F22" s="197" t="s">
        <v>270</v>
      </c>
      <c r="G22" s="161"/>
      <c r="H22" s="158"/>
    </row>
    <row r="23" spans="1:10" ht="13">
      <c r="A23" s="273" t="s">
        <v>259</v>
      </c>
      <c r="B23" s="274"/>
      <c r="C23" s="195">
        <v>795070</v>
      </c>
      <c r="D23" s="205">
        <v>19310915</v>
      </c>
      <c r="E23" s="198">
        <v>7396</v>
      </c>
      <c r="F23" s="198">
        <v>209966</v>
      </c>
      <c r="G23" s="161"/>
      <c r="H23" s="158"/>
      <c r="J23" s="147">
        <f>390000*70%</f>
        <v>273000</v>
      </c>
    </row>
    <row r="24" spans="1:10" ht="13">
      <c r="A24" s="273" t="s">
        <v>122</v>
      </c>
      <c r="B24" s="274"/>
      <c r="C24" s="206">
        <f>'1.2 CV and Dep- ROU'!F134+'1.3 Security Depsoit '!F262</f>
        <v>684128.31095049996</v>
      </c>
      <c r="D24" s="207">
        <f>'1.2 CV and Dep- ROU'!F135+'1.3 Security Depsoit '!F263</f>
        <v>19440646.169510037</v>
      </c>
      <c r="E24" s="200">
        <f>'1.2 CV and Dep- ROU'!E134+'1.3 Security Depsoit '!E262</f>
        <v>7390.4738077611764</v>
      </c>
      <c r="F24" s="201">
        <f>'1.2 CV and Dep- ROU'!E135+'1.3 Security Depsoit '!E263</f>
        <v>210191.17950746379</v>
      </c>
      <c r="G24" s="161"/>
      <c r="H24" s="158"/>
    </row>
    <row r="25" spans="1:10" ht="14.5">
      <c r="A25" s="272" t="s">
        <v>129</v>
      </c>
      <c r="B25" s="272"/>
      <c r="C25" s="208">
        <f>C23-C24</f>
        <v>110941.68904950004</v>
      </c>
      <c r="D25" s="208">
        <f t="shared" ref="D25:F25" si="0">D23-D24</f>
        <v>-129731.16951003671</v>
      </c>
      <c r="E25" s="202">
        <f>E23-E24</f>
        <v>5.5261922388235689</v>
      </c>
      <c r="F25" s="202">
        <f t="shared" si="0"/>
        <v>-225.17950746379211</v>
      </c>
      <c r="G25" s="161"/>
      <c r="H25" s="158"/>
      <c r="J25" s="158">
        <f>E23*92.5</f>
        <v>684130</v>
      </c>
    </row>
    <row r="26" spans="1:10" ht="13">
      <c r="B26" s="160"/>
      <c r="C26" s="155"/>
      <c r="D26" s="157"/>
      <c r="E26" s="157"/>
      <c r="F26" s="157"/>
      <c r="G26" s="161"/>
      <c r="H26" s="158"/>
    </row>
    <row r="27" spans="1:10" ht="13">
      <c r="A27" s="151" t="s">
        <v>126</v>
      </c>
      <c r="D27" s="153"/>
      <c r="E27" s="153"/>
      <c r="F27" s="153"/>
      <c r="G27" s="153"/>
      <c r="H27" s="153"/>
      <c r="J27" s="158">
        <f>C25</f>
        <v>110941.68904950004</v>
      </c>
    </row>
    <row r="28" spans="1:10" ht="4" customHeight="1">
      <c r="B28" s="155"/>
      <c r="C28" s="155"/>
      <c r="D28" s="155"/>
      <c r="E28" s="156"/>
      <c r="F28" s="156"/>
      <c r="G28" s="157"/>
      <c r="J28" s="158">
        <f>-D25</f>
        <v>129731.16951003671</v>
      </c>
    </row>
    <row r="29" spans="1:10" ht="13">
      <c r="B29" s="155"/>
      <c r="C29" s="265" t="s">
        <v>268</v>
      </c>
      <c r="D29" s="265"/>
      <c r="E29" s="266" t="s">
        <v>269</v>
      </c>
      <c r="F29" s="266"/>
      <c r="G29" s="157"/>
    </row>
    <row r="30" spans="1:10" ht="52">
      <c r="A30" s="269" t="s">
        <v>123</v>
      </c>
      <c r="B30" s="269"/>
      <c r="C30" s="194" t="s">
        <v>127</v>
      </c>
      <c r="D30" s="194" t="s">
        <v>132</v>
      </c>
      <c r="E30" s="214" t="s">
        <v>127</v>
      </c>
      <c r="F30" s="214" t="s">
        <v>132</v>
      </c>
      <c r="G30" s="144"/>
    </row>
    <row r="31" spans="1:10">
      <c r="A31" s="270" t="s">
        <v>259</v>
      </c>
      <c r="B31" s="270"/>
      <c r="C31" s="195">
        <v>11395</v>
      </c>
      <c r="D31" s="195">
        <v>770130</v>
      </c>
      <c r="E31" s="215">
        <v>106</v>
      </c>
      <c r="F31" s="215">
        <v>7165</v>
      </c>
      <c r="G31" s="162"/>
      <c r="J31" s="305">
        <f>F31*107.5</f>
        <v>770237.5</v>
      </c>
    </row>
    <row r="32" spans="1:10">
      <c r="A32" s="270" t="s">
        <v>122</v>
      </c>
      <c r="B32" s="270"/>
      <c r="C32" s="195">
        <f>'1.3 Security Depsoit '!M262</f>
        <v>10907.756201746972</v>
      </c>
      <c r="D32" s="195">
        <f>'1.3 Security Depsoit '!M263</f>
        <v>769924.08008994255</v>
      </c>
      <c r="E32" s="215">
        <f>'1.3 Security Depsoit '!L262</f>
        <v>106.43160334643683</v>
      </c>
      <c r="F32" s="215">
        <f>'1.3 Security Depsoit '!L263</f>
        <v>7162.0844659529539</v>
      </c>
      <c r="G32" s="162"/>
    </row>
    <row r="33" spans="1:14" ht="16.5" customHeight="1">
      <c r="A33" s="272" t="s">
        <v>129</v>
      </c>
      <c r="B33" s="272"/>
      <c r="C33" s="213">
        <f>C31-C32</f>
        <v>487.24379825302822</v>
      </c>
      <c r="D33" s="213">
        <f t="shared" ref="D33:F33" si="1">D31-D32</f>
        <v>205.91991005744785</v>
      </c>
      <c r="E33" s="216">
        <f>E31-E32</f>
        <v>-0.43160334643683029</v>
      </c>
      <c r="F33" s="216">
        <f t="shared" si="1"/>
        <v>2.9155340470460942</v>
      </c>
      <c r="G33" s="161"/>
    </row>
    <row r="34" spans="1:14">
      <c r="B34" s="163"/>
      <c r="C34" s="155"/>
      <c r="D34" s="157"/>
      <c r="E34" s="157"/>
      <c r="F34" s="157"/>
      <c r="G34" s="157"/>
    </row>
    <row r="36" spans="1:14" ht="16" customHeight="1">
      <c r="A36" s="164" t="s">
        <v>133</v>
      </c>
      <c r="B36" s="165"/>
      <c r="M36" s="159"/>
      <c r="N36" s="159"/>
    </row>
    <row r="37" spans="1:14" s="180" customFormat="1">
      <c r="A37" s="180" t="s">
        <v>276</v>
      </c>
      <c r="B37" s="181"/>
      <c r="D37" s="182"/>
      <c r="E37" s="182"/>
      <c r="F37" s="182"/>
      <c r="G37" s="182"/>
      <c r="M37" s="183"/>
      <c r="N37" s="183"/>
    </row>
    <row r="38" spans="1:14" s="180" customFormat="1">
      <c r="A38" s="180" t="s">
        <v>261</v>
      </c>
      <c r="B38" s="181"/>
      <c r="D38" s="182"/>
      <c r="E38" s="182"/>
      <c r="F38" s="182"/>
      <c r="G38" s="182"/>
      <c r="M38" s="183"/>
      <c r="N38" s="183"/>
    </row>
    <row r="39" spans="1:14" s="180" customFormat="1">
      <c r="A39" s="180" t="s">
        <v>262</v>
      </c>
      <c r="B39" s="181"/>
      <c r="D39" s="182"/>
      <c r="E39" s="182"/>
      <c r="F39" s="182"/>
      <c r="G39" s="182"/>
      <c r="M39" s="183"/>
      <c r="N39" s="183"/>
    </row>
    <row r="40" spans="1:14" s="180" customFormat="1">
      <c r="A40" s="180" t="s">
        <v>263</v>
      </c>
      <c r="B40" s="181"/>
      <c r="D40" s="182"/>
      <c r="E40" s="182"/>
      <c r="F40" s="182"/>
      <c r="G40" s="182"/>
      <c r="M40" s="183"/>
      <c r="N40" s="183"/>
    </row>
    <row r="41" spans="1:14" s="180" customFormat="1">
      <c r="A41" s="180" t="s">
        <v>264</v>
      </c>
      <c r="B41" s="181"/>
      <c r="D41" s="182"/>
      <c r="E41" s="182"/>
      <c r="F41" s="182"/>
      <c r="G41" s="182"/>
      <c r="M41" s="183"/>
      <c r="N41" s="183"/>
    </row>
    <row r="42" spans="1:14" s="180" customFormat="1">
      <c r="A42" s="180" t="s">
        <v>265</v>
      </c>
      <c r="B42" s="181"/>
      <c r="D42" s="182"/>
      <c r="E42" s="182"/>
      <c r="F42" s="182"/>
      <c r="G42" s="182"/>
      <c r="M42" s="183"/>
      <c r="N42" s="183"/>
    </row>
    <row r="43" spans="1:14">
      <c r="B43" s="168"/>
      <c r="M43" s="159"/>
      <c r="N43" s="159"/>
    </row>
    <row r="44" spans="1:14" ht="13">
      <c r="A44" s="166" t="s">
        <v>84</v>
      </c>
      <c r="B44" s="167"/>
      <c r="C44" s="167"/>
      <c r="D44" s="167"/>
      <c r="E44" s="167"/>
      <c r="F44" s="167"/>
      <c r="G44" s="167"/>
      <c r="H44" s="167"/>
      <c r="M44" s="159"/>
      <c r="N44" s="159"/>
    </row>
    <row r="45" spans="1:14">
      <c r="A45" s="145" t="s">
        <v>290</v>
      </c>
      <c r="B45" s="167"/>
      <c r="C45" s="167"/>
      <c r="D45" s="167"/>
      <c r="E45" s="167"/>
      <c r="F45" s="167"/>
      <c r="G45" s="167"/>
      <c r="H45" s="167"/>
      <c r="M45" s="159"/>
      <c r="N45" s="159"/>
    </row>
  </sheetData>
  <mergeCells count="21">
    <mergeCell ref="A33:B33"/>
    <mergeCell ref="A17:B17"/>
    <mergeCell ref="A30:B30"/>
    <mergeCell ref="A31:B31"/>
    <mergeCell ref="A32:B32"/>
    <mergeCell ref="A25:B25"/>
    <mergeCell ref="A22:B22"/>
    <mergeCell ref="A23:B23"/>
    <mergeCell ref="A24:B24"/>
    <mergeCell ref="C21:D21"/>
    <mergeCell ref="E21:F21"/>
    <mergeCell ref="C29:D29"/>
    <mergeCell ref="E29:F29"/>
    <mergeCell ref="A1:G1"/>
    <mergeCell ref="A2:G2"/>
    <mergeCell ref="A14:B14"/>
    <mergeCell ref="A15:B15"/>
    <mergeCell ref="A16:B16"/>
    <mergeCell ref="A13:B13"/>
    <mergeCell ref="C13:E13"/>
    <mergeCell ref="F13:H13"/>
  </mergeCells>
  <conditionalFormatting sqref="A1:A2 A4">
    <cfRule type="duplicateValues" dxfId="22" priority="3"/>
  </conditionalFormatting>
  <conditionalFormatting sqref="A5">
    <cfRule type="duplicateValues" dxfId="21" priority="2"/>
  </conditionalFormatting>
  <conditionalFormatting sqref="A3">
    <cfRule type="duplicateValues" dxfId="20" priority="1"/>
  </conditionalFormatting>
  <pageMargins left="0.7" right="0.7" top="0.75" bottom="0.75" header="0.3" footer="0.3"/>
  <pageSetup scale="69"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3"/>
  <sheetViews>
    <sheetView topLeftCell="A5" zoomScale="98" zoomScaleNormal="98" workbookViewId="0">
      <selection activeCell="E14" sqref="E14"/>
    </sheetView>
  </sheetViews>
  <sheetFormatPr defaultColWidth="19.81640625" defaultRowHeight="17.5"/>
  <cols>
    <col min="1" max="1" width="14.81640625" style="1" customWidth="1"/>
    <col min="2" max="5" width="19.81640625" style="1"/>
    <col min="6" max="6" width="19.81640625" style="2"/>
    <col min="7" max="7" width="32.26953125" style="1" customWidth="1"/>
    <col min="8" max="9" width="19.81640625" style="1"/>
    <col min="10" max="10" width="21.7265625" style="1" bestFit="1" customWidth="1"/>
    <col min="11" max="11" width="24.81640625" style="3" customWidth="1"/>
    <col min="12" max="16384" width="19.81640625" style="1"/>
  </cols>
  <sheetData>
    <row r="1" spans="1:16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6">
      <c r="A2" s="300" t="s">
        <v>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4" spans="1:16">
      <c r="A4" s="1" t="s">
        <v>2</v>
      </c>
    </row>
    <row r="6" spans="1:16">
      <c r="A6" s="1" t="s">
        <v>3</v>
      </c>
    </row>
    <row r="8" spans="1:16">
      <c r="A8" s="1" t="s">
        <v>4</v>
      </c>
    </row>
    <row r="10" spans="1:16">
      <c r="P10" s="4" t="s">
        <v>5</v>
      </c>
    </row>
    <row r="12" spans="1:16">
      <c r="A12" s="5"/>
      <c r="P12" s="4" t="s">
        <v>6</v>
      </c>
    </row>
    <row r="13" spans="1:16">
      <c r="A13" s="5"/>
      <c r="P13" s="4"/>
    </row>
    <row r="14" spans="1:16">
      <c r="A14" s="5"/>
      <c r="P14" s="4"/>
    </row>
    <row r="16" spans="1:16">
      <c r="B16" s="6" t="s">
        <v>7</v>
      </c>
      <c r="C16" s="7" t="s">
        <v>8</v>
      </c>
      <c r="D16" s="8"/>
      <c r="E16" s="8"/>
      <c r="F16" s="9"/>
      <c r="I16" s="10"/>
      <c r="J16" s="10"/>
    </row>
    <row r="17" spans="2:16">
      <c r="B17" s="6" t="s">
        <v>9</v>
      </c>
      <c r="C17" s="7">
        <v>63</v>
      </c>
      <c r="D17" s="8"/>
      <c r="E17" s="8"/>
      <c r="F17" s="9"/>
      <c r="G17" s="11"/>
      <c r="H17" s="11"/>
      <c r="K17" s="12"/>
      <c r="L17" s="11"/>
      <c r="M17" s="11"/>
      <c r="N17" s="11"/>
      <c r="O17" s="11"/>
      <c r="P17" s="11"/>
    </row>
    <row r="18" spans="2:16">
      <c r="B18" s="6" t="s">
        <v>10</v>
      </c>
      <c r="C18" s="13">
        <v>0.11</v>
      </c>
      <c r="D18" s="14"/>
      <c r="E18" s="14"/>
      <c r="F18" s="15"/>
    </row>
    <row r="19" spans="2:16">
      <c r="B19" s="16"/>
      <c r="C19" s="14"/>
      <c r="D19" s="14"/>
      <c r="E19" s="14"/>
      <c r="F19" s="15"/>
      <c r="I19" s="11"/>
      <c r="J19" s="11"/>
    </row>
    <row r="20" spans="2:16">
      <c r="B20" s="16"/>
      <c r="C20" s="14"/>
      <c r="D20" s="14"/>
      <c r="E20" s="14"/>
      <c r="F20" s="15"/>
      <c r="I20" s="11" t="s">
        <v>11</v>
      </c>
      <c r="J20" s="11"/>
    </row>
    <row r="22" spans="2:16">
      <c r="B22" s="301" t="s">
        <v>34</v>
      </c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</row>
    <row r="23" spans="2:16" ht="70">
      <c r="B23" s="17" t="s">
        <v>12</v>
      </c>
      <c r="C23" s="17" t="s">
        <v>13</v>
      </c>
      <c r="D23" s="17"/>
      <c r="E23" s="17"/>
      <c r="F23" s="18"/>
      <c r="G23" s="19" t="s">
        <v>14</v>
      </c>
      <c r="H23" s="19" t="s">
        <v>15</v>
      </c>
      <c r="I23" s="19" t="s">
        <v>16</v>
      </c>
      <c r="J23" s="19"/>
      <c r="K23" s="20" t="s">
        <v>17</v>
      </c>
      <c r="L23" s="19" t="s">
        <v>18</v>
      </c>
      <c r="M23" s="19" t="s">
        <v>19</v>
      </c>
      <c r="N23" s="21" t="s">
        <v>20</v>
      </c>
      <c r="O23" s="21" t="s">
        <v>21</v>
      </c>
      <c r="P23" s="19" t="s">
        <v>22</v>
      </c>
    </row>
    <row r="24" spans="2:16">
      <c r="B24" s="17"/>
      <c r="C24" s="17"/>
      <c r="D24" s="17"/>
      <c r="E24" s="17"/>
      <c r="F24" s="18"/>
      <c r="G24" s="19" t="s">
        <v>23</v>
      </c>
      <c r="H24" s="19"/>
      <c r="I24" s="21" t="s">
        <v>24</v>
      </c>
      <c r="J24" s="21"/>
      <c r="K24" s="20" t="s">
        <v>25</v>
      </c>
      <c r="L24" s="21" t="s">
        <v>26</v>
      </c>
      <c r="M24" s="21" t="s">
        <v>27</v>
      </c>
      <c r="N24" s="22" t="s">
        <v>28</v>
      </c>
      <c r="O24" s="21" t="s">
        <v>29</v>
      </c>
      <c r="P24" s="21" t="s">
        <v>30</v>
      </c>
    </row>
    <row r="25" spans="2:16" ht="25" customHeight="1">
      <c r="B25" s="6">
        <v>1</v>
      </c>
      <c r="C25" s="23">
        <v>42999</v>
      </c>
      <c r="D25" s="23"/>
      <c r="E25" s="23"/>
      <c r="F25" s="24"/>
      <c r="G25" s="25">
        <v>0</v>
      </c>
      <c r="H25" s="26">
        <f>G25/(1+C18/12)^B25</f>
        <v>0</v>
      </c>
      <c r="I25" s="27">
        <f>H88</f>
        <v>35121879.579086304</v>
      </c>
      <c r="J25" s="27"/>
      <c r="K25" s="26">
        <f>I25*(0.11/12)</f>
        <v>321950.56280829111</v>
      </c>
      <c r="L25" s="27">
        <f>G25-K25</f>
        <v>-321950.56280829111</v>
      </c>
      <c r="M25" s="27">
        <f>I25-L25</f>
        <v>35443830.141894594</v>
      </c>
      <c r="N25" s="26">
        <f>H93</f>
        <v>538797.16232107917</v>
      </c>
      <c r="O25" s="27">
        <f>K25+N25</f>
        <v>860747.72512937034</v>
      </c>
      <c r="P25" s="27">
        <f>O25-G25</f>
        <v>860747.72512937034</v>
      </c>
    </row>
    <row r="26" spans="2:16" ht="25" customHeight="1">
      <c r="B26" s="6">
        <v>2</v>
      </c>
      <c r="C26" s="28">
        <v>43028</v>
      </c>
      <c r="D26" s="28"/>
      <c r="E26" s="28"/>
      <c r="F26" s="29"/>
      <c r="G26" s="25">
        <v>0</v>
      </c>
      <c r="H26" s="26">
        <f>G26/(1+C18/12)^B26</f>
        <v>0</v>
      </c>
      <c r="I26" s="27">
        <f>M25</f>
        <v>35443830.141894594</v>
      </c>
      <c r="J26" s="27"/>
      <c r="K26" s="26">
        <f t="shared" ref="K26:K87" si="0">I26*(0.11/12)</f>
        <v>324901.77630070044</v>
      </c>
      <c r="L26" s="27">
        <f t="shared" ref="L26:L87" si="1">G26-K26</f>
        <v>-324901.77630070044</v>
      </c>
      <c r="M26" s="27">
        <f t="shared" ref="M26:M87" si="2">I26-L26</f>
        <v>35768731.918195292</v>
      </c>
      <c r="N26" s="26">
        <v>538797.16232107917</v>
      </c>
      <c r="O26" s="27">
        <f t="shared" ref="O26:O87" si="3">K26+N26</f>
        <v>863698.93862177967</v>
      </c>
      <c r="P26" s="27">
        <f t="shared" ref="P26:P87" si="4">O26-G26</f>
        <v>863698.93862177967</v>
      </c>
    </row>
    <row r="27" spans="2:16" ht="25" customHeight="1">
      <c r="B27" s="6">
        <v>3</v>
      </c>
      <c r="C27" s="28">
        <v>43039</v>
      </c>
      <c r="D27" s="28">
        <v>43039</v>
      </c>
      <c r="E27" s="30">
        <f>_xlfn.DAYS(D27,$C$25)</f>
        <v>40</v>
      </c>
      <c r="F27" s="29">
        <f>E27/365</f>
        <v>0.1095890410958904</v>
      </c>
      <c r="G27" s="26">
        <v>247500</v>
      </c>
      <c r="H27" s="26">
        <f>G27/(1+$C$18)^F27</f>
        <v>244685.5380583425</v>
      </c>
      <c r="I27" s="27">
        <f>M26</f>
        <v>35768731.918195292</v>
      </c>
      <c r="J27" s="27"/>
      <c r="K27" s="26">
        <f>I27*(0.11/12)</f>
        <v>327880.04258345685</v>
      </c>
      <c r="L27" s="27">
        <f t="shared" si="1"/>
        <v>-80380.042583456845</v>
      </c>
      <c r="M27" s="27">
        <f>I27-L27</f>
        <v>35849111.96077875</v>
      </c>
      <c r="N27" s="26">
        <v>538797.16232107917</v>
      </c>
      <c r="O27" s="27">
        <f t="shared" si="3"/>
        <v>866677.20490453602</v>
      </c>
      <c r="P27" s="27">
        <f t="shared" si="4"/>
        <v>619177.20490453602</v>
      </c>
    </row>
    <row r="28" spans="2:16" ht="25" customHeight="1">
      <c r="B28" s="6">
        <v>4</v>
      </c>
      <c r="C28" s="28">
        <v>43069</v>
      </c>
      <c r="D28" s="28">
        <v>43049</v>
      </c>
      <c r="E28" s="30">
        <f>_xlfn.DAYS(D28,$C$25)</f>
        <v>50</v>
      </c>
      <c r="F28" s="29">
        <f>E28/365</f>
        <v>0.13698630136986301</v>
      </c>
      <c r="G28" s="26">
        <v>697500</v>
      </c>
      <c r="H28" s="26">
        <f>G28/(1+$C$18)^F28</f>
        <v>687599.55146261514</v>
      </c>
      <c r="I28" s="27">
        <f t="shared" ref="I28:I87" si="5">M27</f>
        <v>35849111.96077875</v>
      </c>
      <c r="J28" s="27"/>
      <c r="K28" s="26">
        <f>I28*(0.11/12)</f>
        <v>328616.85964047187</v>
      </c>
      <c r="L28" s="27">
        <f t="shared" si="1"/>
        <v>368883.14035952813</v>
      </c>
      <c r="M28" s="27">
        <f t="shared" si="2"/>
        <v>35480228.820419222</v>
      </c>
      <c r="N28" s="26">
        <v>538797.16232107917</v>
      </c>
      <c r="O28" s="27">
        <f t="shared" si="3"/>
        <v>867414.02196155104</v>
      </c>
      <c r="P28" s="27">
        <f t="shared" si="4"/>
        <v>169914.02196155104</v>
      </c>
    </row>
    <row r="29" spans="2:16" ht="25" customHeight="1">
      <c r="B29" s="6">
        <v>5</v>
      </c>
      <c r="C29" s="28">
        <v>43100</v>
      </c>
      <c r="D29" s="28">
        <v>43079</v>
      </c>
      <c r="E29" s="30">
        <f t="shared" ref="E29:E87" si="6">_xlfn.DAYS(D29,$C$25)</f>
        <v>80</v>
      </c>
      <c r="F29" s="29">
        <f t="shared" ref="F29:F87" si="7">E29/365</f>
        <v>0.21917808219178081</v>
      </c>
      <c r="G29" s="26">
        <v>697500</v>
      </c>
      <c r="H29" s="26">
        <f t="shared" ref="H29:H87" si="8">G29/(1+$C$18)^F29</f>
        <v>681726.86449289904</v>
      </c>
      <c r="I29" s="27">
        <f t="shared" si="5"/>
        <v>35480228.820419222</v>
      </c>
      <c r="J29" s="27"/>
      <c r="K29" s="26">
        <f t="shared" si="0"/>
        <v>325235.43085384287</v>
      </c>
      <c r="L29" s="27">
        <f t="shared" si="1"/>
        <v>372264.56914615713</v>
      </c>
      <c r="M29" s="27">
        <f>I29-L29</f>
        <v>35107964.251273066</v>
      </c>
      <c r="N29" s="26">
        <v>538797.16232107917</v>
      </c>
      <c r="O29" s="27">
        <f t="shared" si="3"/>
        <v>864032.59317492205</v>
      </c>
      <c r="P29" s="27">
        <f t="shared" si="4"/>
        <v>166532.59317492205</v>
      </c>
    </row>
    <row r="30" spans="2:16" ht="25" customHeight="1">
      <c r="B30" s="6">
        <v>6</v>
      </c>
      <c r="C30" s="28">
        <v>43131</v>
      </c>
      <c r="D30" s="28">
        <v>43110</v>
      </c>
      <c r="E30" s="30">
        <f t="shared" si="6"/>
        <v>111</v>
      </c>
      <c r="F30" s="29">
        <f t="shared" si="7"/>
        <v>0.30410958904109592</v>
      </c>
      <c r="G30" s="26">
        <v>697500</v>
      </c>
      <c r="H30" s="26">
        <f t="shared" si="8"/>
        <v>675711.10979181668</v>
      </c>
      <c r="I30" s="27">
        <f t="shared" si="5"/>
        <v>35107964.251273066</v>
      </c>
      <c r="J30" s="27"/>
      <c r="K30" s="26">
        <f t="shared" si="0"/>
        <v>321823.00563666975</v>
      </c>
      <c r="L30" s="27">
        <f t="shared" si="1"/>
        <v>375676.99436333025</v>
      </c>
      <c r="M30" s="27">
        <f t="shared" si="2"/>
        <v>34732287.256909736</v>
      </c>
      <c r="N30" s="26">
        <v>538797.16232107917</v>
      </c>
      <c r="O30" s="27">
        <f t="shared" si="3"/>
        <v>860620.16795774898</v>
      </c>
      <c r="P30" s="27">
        <f t="shared" si="4"/>
        <v>163120.16795774898</v>
      </c>
    </row>
    <row r="31" spans="2:16" ht="25" customHeight="1">
      <c r="B31" s="6">
        <v>7</v>
      </c>
      <c r="C31" s="28">
        <v>43159</v>
      </c>
      <c r="D31" s="28">
        <v>43141</v>
      </c>
      <c r="E31" s="30">
        <f t="shared" si="6"/>
        <v>142</v>
      </c>
      <c r="F31" s="29">
        <f t="shared" si="7"/>
        <v>0.38904109589041097</v>
      </c>
      <c r="G31" s="26">
        <v>697500</v>
      </c>
      <c r="H31" s="26">
        <f t="shared" si="8"/>
        <v>669748.43984726747</v>
      </c>
      <c r="I31" s="27">
        <f t="shared" si="5"/>
        <v>34732287.256909736</v>
      </c>
      <c r="J31" s="27"/>
      <c r="K31" s="26">
        <f t="shared" si="0"/>
        <v>318379.29985500593</v>
      </c>
      <c r="L31" s="27">
        <f t="shared" si="1"/>
        <v>379120.70014499407</v>
      </c>
      <c r="M31" s="27">
        <f t="shared" si="2"/>
        <v>34353166.556764744</v>
      </c>
      <c r="N31" s="26">
        <v>538797.16232107917</v>
      </c>
      <c r="O31" s="27">
        <f t="shared" si="3"/>
        <v>857176.4621760851</v>
      </c>
      <c r="P31" s="27">
        <f t="shared" si="4"/>
        <v>159676.4621760851</v>
      </c>
    </row>
    <row r="32" spans="2:16" ht="25" customHeight="1">
      <c r="B32" s="6">
        <v>8</v>
      </c>
      <c r="C32" s="28">
        <v>43190</v>
      </c>
      <c r="D32" s="28">
        <v>43169</v>
      </c>
      <c r="E32" s="30">
        <f t="shared" si="6"/>
        <v>170</v>
      </c>
      <c r="F32" s="29">
        <f t="shared" si="7"/>
        <v>0.46575342465753422</v>
      </c>
      <c r="G32" s="26">
        <v>697500</v>
      </c>
      <c r="H32" s="26">
        <f t="shared" si="8"/>
        <v>664408.04023329425</v>
      </c>
      <c r="I32" s="27">
        <f t="shared" si="5"/>
        <v>34353166.556764744</v>
      </c>
      <c r="J32" s="27"/>
      <c r="K32" s="26">
        <f t="shared" si="0"/>
        <v>314904.02677034348</v>
      </c>
      <c r="L32" s="27">
        <f t="shared" si="1"/>
        <v>382595.97322965652</v>
      </c>
      <c r="M32" s="27">
        <f t="shared" si="2"/>
        <v>33970570.58353509</v>
      </c>
      <c r="N32" s="26">
        <v>538797.16232107917</v>
      </c>
      <c r="O32" s="27">
        <f t="shared" si="3"/>
        <v>853701.1890914226</v>
      </c>
      <c r="P32" s="27">
        <f t="shared" si="4"/>
        <v>156201.1890914226</v>
      </c>
    </row>
    <row r="33" spans="2:16" ht="25" customHeight="1">
      <c r="B33" s="6">
        <v>9</v>
      </c>
      <c r="C33" s="28">
        <v>43220</v>
      </c>
      <c r="D33" s="28">
        <v>43200</v>
      </c>
      <c r="E33" s="30">
        <f t="shared" si="6"/>
        <v>201</v>
      </c>
      <c r="F33" s="29">
        <f t="shared" si="7"/>
        <v>0.55068493150684927</v>
      </c>
      <c r="G33" s="26">
        <v>697500</v>
      </c>
      <c r="H33" s="26">
        <f t="shared" si="8"/>
        <v>658545.11183829338</v>
      </c>
      <c r="I33" s="27">
        <f t="shared" si="5"/>
        <v>33970570.58353509</v>
      </c>
      <c r="J33" s="27"/>
      <c r="K33" s="26">
        <f t="shared" si="0"/>
        <v>311396.8970157383</v>
      </c>
      <c r="L33" s="27">
        <f t="shared" si="1"/>
        <v>386103.1029842617</v>
      </c>
      <c r="M33" s="27">
        <f t="shared" si="2"/>
        <v>33584467.480550826</v>
      </c>
      <c r="N33" s="26">
        <v>538797.16232107917</v>
      </c>
      <c r="O33" s="27">
        <f t="shared" si="3"/>
        <v>850194.05933681747</v>
      </c>
      <c r="P33" s="27">
        <f t="shared" si="4"/>
        <v>152694.05933681747</v>
      </c>
    </row>
    <row r="34" spans="2:16" ht="25" customHeight="1">
      <c r="B34" s="6">
        <v>10</v>
      </c>
      <c r="C34" s="28">
        <v>43251</v>
      </c>
      <c r="D34" s="28">
        <v>43230</v>
      </c>
      <c r="E34" s="30">
        <f t="shared" si="6"/>
        <v>231</v>
      </c>
      <c r="F34" s="29">
        <f t="shared" si="7"/>
        <v>0.63287671232876708</v>
      </c>
      <c r="G34" s="26">
        <v>697500</v>
      </c>
      <c r="H34" s="26">
        <f t="shared" si="8"/>
        <v>652920.57457814482</v>
      </c>
      <c r="I34" s="27">
        <f t="shared" si="5"/>
        <v>33584467.480550826</v>
      </c>
      <c r="J34" s="27"/>
      <c r="K34" s="26">
        <f t="shared" si="0"/>
        <v>307857.6185717159</v>
      </c>
      <c r="L34" s="27">
        <f t="shared" si="1"/>
        <v>389642.3814282841</v>
      </c>
      <c r="M34" s="27">
        <f t="shared" si="2"/>
        <v>33194825.099122543</v>
      </c>
      <c r="N34" s="26">
        <v>538797.16232107917</v>
      </c>
      <c r="O34" s="27">
        <f t="shared" si="3"/>
        <v>846654.78089279507</v>
      </c>
      <c r="P34" s="27">
        <f t="shared" si="4"/>
        <v>149154.78089279507</v>
      </c>
    </row>
    <row r="35" spans="2:16" ht="25" customHeight="1">
      <c r="B35" s="6">
        <v>11</v>
      </c>
      <c r="C35" s="28">
        <v>43281</v>
      </c>
      <c r="D35" s="28">
        <v>43261</v>
      </c>
      <c r="E35" s="30">
        <f t="shared" si="6"/>
        <v>262</v>
      </c>
      <c r="F35" s="29">
        <f t="shared" si="7"/>
        <v>0.71780821917808224</v>
      </c>
      <c r="G35" s="26">
        <v>697500</v>
      </c>
      <c r="H35" s="26">
        <f t="shared" si="8"/>
        <v>647159.01489709353</v>
      </c>
      <c r="I35" s="27">
        <f t="shared" si="5"/>
        <v>33194825.099122543</v>
      </c>
      <c r="J35" s="27"/>
      <c r="K35" s="26">
        <f t="shared" si="0"/>
        <v>304285.89674195665</v>
      </c>
      <c r="L35" s="27">
        <f t="shared" si="1"/>
        <v>393214.10325804335</v>
      </c>
      <c r="M35" s="27">
        <f t="shared" si="2"/>
        <v>32801610.995864499</v>
      </c>
      <c r="N35" s="26">
        <v>538797.16232107917</v>
      </c>
      <c r="O35" s="27">
        <f t="shared" si="3"/>
        <v>843083.05906303576</v>
      </c>
      <c r="P35" s="27">
        <f t="shared" si="4"/>
        <v>145583.05906303576</v>
      </c>
    </row>
    <row r="36" spans="2:16" ht="25" customHeight="1">
      <c r="B36" s="6">
        <v>12</v>
      </c>
      <c r="C36" s="28">
        <v>43312</v>
      </c>
      <c r="D36" s="28">
        <v>43291</v>
      </c>
      <c r="E36" s="30">
        <f t="shared" si="6"/>
        <v>292</v>
      </c>
      <c r="F36" s="29">
        <f t="shared" si="7"/>
        <v>0.8</v>
      </c>
      <c r="G36" s="26">
        <v>697500</v>
      </c>
      <c r="H36" s="26">
        <f t="shared" si="8"/>
        <v>641631.72462176369</v>
      </c>
      <c r="I36" s="27">
        <f t="shared" si="5"/>
        <v>32801610.995864499</v>
      </c>
      <c r="J36" s="27"/>
      <c r="K36" s="26">
        <f t="shared" si="0"/>
        <v>300681.43412875792</v>
      </c>
      <c r="L36" s="27">
        <f t="shared" si="1"/>
        <v>396818.56587124208</v>
      </c>
      <c r="M36" s="27">
        <f t="shared" si="2"/>
        <v>32404792.429993257</v>
      </c>
      <c r="N36" s="26">
        <v>538797.16232107917</v>
      </c>
      <c r="O36" s="27">
        <f t="shared" si="3"/>
        <v>839478.59644983709</v>
      </c>
      <c r="P36" s="27">
        <f t="shared" si="4"/>
        <v>141978.59644983709</v>
      </c>
    </row>
    <row r="37" spans="2:16" ht="25" customHeight="1">
      <c r="B37" s="6">
        <v>13</v>
      </c>
      <c r="C37" s="28">
        <v>43343</v>
      </c>
      <c r="D37" s="28">
        <v>43322</v>
      </c>
      <c r="E37" s="30">
        <f t="shared" si="6"/>
        <v>323</v>
      </c>
      <c r="F37" s="29">
        <f t="shared" si="7"/>
        <v>0.8849315068493151</v>
      </c>
      <c r="G37" s="26">
        <v>697500</v>
      </c>
      <c r="H37" s="26">
        <f t="shared" si="8"/>
        <v>635969.78101238562</v>
      </c>
      <c r="I37" s="27">
        <f t="shared" si="5"/>
        <v>32404792.429993257</v>
      </c>
      <c r="J37" s="27"/>
      <c r="K37" s="26">
        <f t="shared" si="0"/>
        <v>297043.9306082715</v>
      </c>
      <c r="L37" s="27">
        <f t="shared" si="1"/>
        <v>400456.0693917285</v>
      </c>
      <c r="M37" s="27">
        <f t="shared" si="2"/>
        <v>32004336.360601529</v>
      </c>
      <c r="N37" s="26">
        <v>538797.16232107917</v>
      </c>
      <c r="O37" s="27">
        <f t="shared" si="3"/>
        <v>835841.09292935068</v>
      </c>
      <c r="P37" s="27">
        <f t="shared" si="4"/>
        <v>138341.09292935068</v>
      </c>
    </row>
    <row r="38" spans="2:16" ht="25" customHeight="1">
      <c r="B38" s="6">
        <v>14</v>
      </c>
      <c r="C38" s="28">
        <v>43373</v>
      </c>
      <c r="D38" s="28">
        <v>43353</v>
      </c>
      <c r="E38" s="30">
        <f t="shared" si="6"/>
        <v>354</v>
      </c>
      <c r="F38" s="29">
        <f t="shared" si="7"/>
        <v>0.96986301369863015</v>
      </c>
      <c r="G38" s="26">
        <v>697500</v>
      </c>
      <c r="H38" s="26">
        <f t="shared" si="8"/>
        <v>630357.80002830434</v>
      </c>
      <c r="I38" s="27">
        <f t="shared" si="5"/>
        <v>32004336.360601529</v>
      </c>
      <c r="J38" s="27"/>
      <c r="K38" s="26">
        <f t="shared" si="0"/>
        <v>293373.08330551401</v>
      </c>
      <c r="L38" s="27">
        <f t="shared" si="1"/>
        <v>404126.91669448599</v>
      </c>
      <c r="M38" s="27">
        <f t="shared" si="2"/>
        <v>31600209.443907045</v>
      </c>
      <c r="N38" s="26">
        <v>538797.16232107917</v>
      </c>
      <c r="O38" s="27">
        <f t="shared" si="3"/>
        <v>832170.24562659324</v>
      </c>
      <c r="P38" s="27">
        <f t="shared" si="4"/>
        <v>134670.24562659324</v>
      </c>
    </row>
    <row r="39" spans="2:16" ht="25" customHeight="1">
      <c r="B39" s="6">
        <v>15</v>
      </c>
      <c r="C39" s="23">
        <v>43404</v>
      </c>
      <c r="D39" s="28">
        <v>43383</v>
      </c>
      <c r="E39" s="30">
        <f t="shared" si="6"/>
        <v>384</v>
      </c>
      <c r="F39" s="29">
        <f t="shared" si="7"/>
        <v>1.0520547945205478</v>
      </c>
      <c r="G39" s="26">
        <v>697500</v>
      </c>
      <c r="H39" s="26">
        <f t="shared" si="8"/>
        <v>624974.00646617834</v>
      </c>
      <c r="I39" s="27">
        <f t="shared" si="5"/>
        <v>31600209.443907045</v>
      </c>
      <c r="J39" s="27"/>
      <c r="K39" s="26">
        <f t="shared" si="0"/>
        <v>289668.58656914794</v>
      </c>
      <c r="L39" s="27">
        <f t="shared" si="1"/>
        <v>407831.41343085206</v>
      </c>
      <c r="M39" s="27">
        <f t="shared" si="2"/>
        <v>31192378.030476194</v>
      </c>
      <c r="N39" s="26">
        <v>538797.16232107917</v>
      </c>
      <c r="O39" s="27">
        <f t="shared" si="3"/>
        <v>828465.74889022717</v>
      </c>
      <c r="P39" s="27">
        <f t="shared" si="4"/>
        <v>130965.74889022717</v>
      </c>
    </row>
    <row r="40" spans="2:16" ht="25" customHeight="1">
      <c r="B40" s="6">
        <v>16</v>
      </c>
      <c r="C40" s="28">
        <v>43434</v>
      </c>
      <c r="D40" s="28">
        <v>43414</v>
      </c>
      <c r="E40" s="30">
        <f t="shared" si="6"/>
        <v>415</v>
      </c>
      <c r="F40" s="29">
        <f t="shared" si="7"/>
        <v>1.1369863013698631</v>
      </c>
      <c r="G40" s="26">
        <v>697500</v>
      </c>
      <c r="H40" s="26">
        <f t="shared" si="8"/>
        <v>619459.05537172535</v>
      </c>
      <c r="I40" s="27">
        <f t="shared" si="5"/>
        <v>31192378.030476194</v>
      </c>
      <c r="J40" s="27"/>
      <c r="K40" s="26">
        <f t="shared" si="0"/>
        <v>285930.13194603176</v>
      </c>
      <c r="L40" s="27">
        <f t="shared" si="1"/>
        <v>411569.86805396824</v>
      </c>
      <c r="M40" s="27">
        <f t="shared" si="2"/>
        <v>30780808.162422225</v>
      </c>
      <c r="N40" s="26">
        <v>538797.16232107917</v>
      </c>
      <c r="O40" s="27">
        <f t="shared" si="3"/>
        <v>824727.29426711099</v>
      </c>
      <c r="P40" s="27">
        <f t="shared" si="4"/>
        <v>127227.29426711099</v>
      </c>
    </row>
    <row r="41" spans="2:16" ht="25" customHeight="1">
      <c r="B41" s="6">
        <v>17</v>
      </c>
      <c r="C41" s="28">
        <v>43465</v>
      </c>
      <c r="D41" s="28">
        <v>43444</v>
      </c>
      <c r="E41" s="30">
        <f t="shared" si="6"/>
        <v>445</v>
      </c>
      <c r="F41" s="29">
        <f t="shared" si="7"/>
        <v>1.2191780821917808</v>
      </c>
      <c r="G41" s="26">
        <v>697500</v>
      </c>
      <c r="H41" s="26">
        <f t="shared" si="8"/>
        <v>614168.34638999915</v>
      </c>
      <c r="I41" s="27">
        <f t="shared" si="5"/>
        <v>30780808.162422225</v>
      </c>
      <c r="J41" s="27"/>
      <c r="K41" s="26">
        <f t="shared" si="0"/>
        <v>282157.40815553704</v>
      </c>
      <c r="L41" s="27">
        <f t="shared" si="1"/>
        <v>415342.59184446296</v>
      </c>
      <c r="M41" s="27">
        <f t="shared" si="2"/>
        <v>30365465.570577763</v>
      </c>
      <c r="N41" s="26">
        <v>538797.16232107917</v>
      </c>
      <c r="O41" s="27">
        <f t="shared" si="3"/>
        <v>820954.57047661627</v>
      </c>
      <c r="P41" s="27">
        <f t="shared" si="4"/>
        <v>123454.57047661627</v>
      </c>
    </row>
    <row r="42" spans="2:16" ht="25" customHeight="1">
      <c r="B42" s="6">
        <v>18</v>
      </c>
      <c r="C42" s="28">
        <v>43496</v>
      </c>
      <c r="D42" s="28">
        <v>43475</v>
      </c>
      <c r="E42" s="30">
        <f t="shared" si="6"/>
        <v>476</v>
      </c>
      <c r="F42" s="29">
        <f t="shared" si="7"/>
        <v>1.3041095890410959</v>
      </c>
      <c r="G42" s="26">
        <v>697500</v>
      </c>
      <c r="H42" s="26">
        <f t="shared" si="8"/>
        <v>608748.74756019516</v>
      </c>
      <c r="I42" s="27">
        <f t="shared" si="5"/>
        <v>30365465.570577763</v>
      </c>
      <c r="J42" s="27"/>
      <c r="K42" s="26">
        <f t="shared" si="0"/>
        <v>278350.1010636295</v>
      </c>
      <c r="L42" s="27">
        <f t="shared" si="1"/>
        <v>419149.8989363705</v>
      </c>
      <c r="M42" s="27">
        <f t="shared" si="2"/>
        <v>29946315.671641391</v>
      </c>
      <c r="N42" s="26">
        <v>538797.16232107917</v>
      </c>
      <c r="O42" s="27">
        <f t="shared" si="3"/>
        <v>817147.26338470867</v>
      </c>
      <c r="P42" s="27">
        <f t="shared" si="4"/>
        <v>119647.26338470867</v>
      </c>
    </row>
    <row r="43" spans="2:16" ht="25" customHeight="1">
      <c r="B43" s="6">
        <v>19</v>
      </c>
      <c r="C43" s="28">
        <v>43524</v>
      </c>
      <c r="D43" s="28">
        <v>43506</v>
      </c>
      <c r="E43" s="30">
        <f t="shared" si="6"/>
        <v>507</v>
      </c>
      <c r="F43" s="29">
        <f t="shared" si="7"/>
        <v>1.3890410958904109</v>
      </c>
      <c r="G43" s="26">
        <v>697500</v>
      </c>
      <c r="H43" s="26">
        <f t="shared" si="8"/>
        <v>603376.97283537604</v>
      </c>
      <c r="I43" s="27">
        <f t="shared" si="5"/>
        <v>29946315.671641391</v>
      </c>
      <c r="J43" s="27"/>
      <c r="K43" s="26">
        <f t="shared" si="0"/>
        <v>274507.89365671272</v>
      </c>
      <c r="L43" s="27">
        <f t="shared" si="1"/>
        <v>422992.10634328728</v>
      </c>
      <c r="M43" s="27">
        <f t="shared" si="2"/>
        <v>29523323.565298103</v>
      </c>
      <c r="N43" s="26">
        <v>538797.16232107917</v>
      </c>
      <c r="O43" s="27">
        <f t="shared" si="3"/>
        <v>813305.0559777919</v>
      </c>
      <c r="P43" s="27">
        <f t="shared" si="4"/>
        <v>115805.0559777919</v>
      </c>
    </row>
    <row r="44" spans="2:16" ht="25" customHeight="1">
      <c r="B44" s="6">
        <v>20</v>
      </c>
      <c r="C44" s="28">
        <v>43555</v>
      </c>
      <c r="D44" s="28">
        <v>43534</v>
      </c>
      <c r="E44" s="30">
        <f t="shared" si="6"/>
        <v>535</v>
      </c>
      <c r="F44" s="29">
        <f t="shared" si="7"/>
        <v>1.4657534246575343</v>
      </c>
      <c r="G44" s="26">
        <v>697500</v>
      </c>
      <c r="H44" s="26">
        <f t="shared" si="8"/>
        <v>598565.80201197683</v>
      </c>
      <c r="I44" s="27">
        <f t="shared" si="5"/>
        <v>29523323.565298103</v>
      </c>
      <c r="J44" s="27"/>
      <c r="K44" s="26">
        <f t="shared" si="0"/>
        <v>270630.46601523261</v>
      </c>
      <c r="L44" s="27">
        <f t="shared" si="1"/>
        <v>426869.53398476739</v>
      </c>
      <c r="M44" s="27">
        <f t="shared" si="2"/>
        <v>29096454.031313334</v>
      </c>
      <c r="N44" s="26">
        <v>538797.16232107917</v>
      </c>
      <c r="O44" s="27">
        <f t="shared" si="3"/>
        <v>809427.62833631178</v>
      </c>
      <c r="P44" s="27">
        <f t="shared" si="4"/>
        <v>111927.62833631178</v>
      </c>
    </row>
    <row r="45" spans="2:16" ht="25" customHeight="1">
      <c r="B45" s="6">
        <v>21</v>
      </c>
      <c r="C45" s="28">
        <v>43585</v>
      </c>
      <c r="D45" s="28">
        <v>43565</v>
      </c>
      <c r="E45" s="30">
        <f t="shared" si="6"/>
        <v>566</v>
      </c>
      <c r="F45" s="29">
        <f t="shared" si="7"/>
        <v>1.5506849315068494</v>
      </c>
      <c r="G45" s="26">
        <v>697500</v>
      </c>
      <c r="H45" s="26">
        <f t="shared" si="8"/>
        <v>593283.88453900302</v>
      </c>
      <c r="I45" s="27">
        <f t="shared" si="5"/>
        <v>29096454.031313334</v>
      </c>
      <c r="J45" s="27"/>
      <c r="K45" s="26">
        <f t="shared" si="0"/>
        <v>266717.49528703891</v>
      </c>
      <c r="L45" s="27">
        <f t="shared" si="1"/>
        <v>430782.50471296109</v>
      </c>
      <c r="M45" s="27">
        <f t="shared" si="2"/>
        <v>28665671.526600372</v>
      </c>
      <c r="N45" s="26">
        <v>538797.16232107917</v>
      </c>
      <c r="O45" s="27">
        <f t="shared" si="3"/>
        <v>805514.65760811814</v>
      </c>
      <c r="P45" s="27">
        <f t="shared" si="4"/>
        <v>108014.65760811814</v>
      </c>
    </row>
    <row r="46" spans="2:16" ht="25" customHeight="1">
      <c r="B46" s="6">
        <v>22</v>
      </c>
      <c r="C46" s="28">
        <v>43616</v>
      </c>
      <c r="D46" s="28">
        <v>43595</v>
      </c>
      <c r="E46" s="30">
        <f t="shared" si="6"/>
        <v>596</v>
      </c>
      <c r="F46" s="29">
        <f t="shared" si="7"/>
        <v>1.6328767123287671</v>
      </c>
      <c r="G46" s="26">
        <v>697500</v>
      </c>
      <c r="H46" s="26">
        <f t="shared" si="8"/>
        <v>588216.73385418451</v>
      </c>
      <c r="I46" s="27">
        <f t="shared" si="5"/>
        <v>28665671.526600372</v>
      </c>
      <c r="J46" s="27"/>
      <c r="K46" s="26">
        <f t="shared" si="0"/>
        <v>262768.65566050343</v>
      </c>
      <c r="L46" s="27">
        <f t="shared" si="1"/>
        <v>434731.34433949657</v>
      </c>
      <c r="M46" s="27">
        <f t="shared" si="2"/>
        <v>28230940.182260875</v>
      </c>
      <c r="N46" s="26">
        <v>538797.16232107917</v>
      </c>
      <c r="O46" s="27">
        <f t="shared" si="3"/>
        <v>801565.8179815826</v>
      </c>
      <c r="P46" s="27">
        <f t="shared" si="4"/>
        <v>104065.8179815826</v>
      </c>
    </row>
    <row r="47" spans="2:16" ht="25" customHeight="1">
      <c r="B47" s="6">
        <v>23</v>
      </c>
      <c r="C47" s="28">
        <v>43646</v>
      </c>
      <c r="D47" s="28">
        <v>43626</v>
      </c>
      <c r="E47" s="30">
        <f t="shared" si="6"/>
        <v>627</v>
      </c>
      <c r="F47" s="29">
        <f t="shared" si="7"/>
        <v>1.7178082191780821</v>
      </c>
      <c r="G47" s="26">
        <v>697500</v>
      </c>
      <c r="H47" s="26">
        <f t="shared" si="8"/>
        <v>583026.13954693102</v>
      </c>
      <c r="I47" s="27">
        <f t="shared" si="5"/>
        <v>28230940.182260875</v>
      </c>
      <c r="J47" s="27"/>
      <c r="K47" s="26">
        <f t="shared" si="0"/>
        <v>258783.61833739135</v>
      </c>
      <c r="L47" s="27">
        <f t="shared" si="1"/>
        <v>438716.38166260865</v>
      </c>
      <c r="M47" s="27">
        <f t="shared" si="2"/>
        <v>27792223.800598267</v>
      </c>
      <c r="N47" s="26">
        <v>538797.16232107917</v>
      </c>
      <c r="O47" s="27">
        <f t="shared" si="3"/>
        <v>797580.78065847047</v>
      </c>
      <c r="P47" s="27">
        <f t="shared" si="4"/>
        <v>100080.78065847047</v>
      </c>
    </row>
    <row r="48" spans="2:16" ht="25" customHeight="1">
      <c r="B48" s="6">
        <v>24</v>
      </c>
      <c r="C48" s="28">
        <v>43677</v>
      </c>
      <c r="D48" s="28">
        <v>43656</v>
      </c>
      <c r="E48" s="30">
        <f t="shared" si="6"/>
        <v>657</v>
      </c>
      <c r="F48" s="29">
        <f t="shared" si="7"/>
        <v>1.8</v>
      </c>
      <c r="G48" s="26">
        <v>697500</v>
      </c>
      <c r="H48" s="26">
        <f t="shared" si="8"/>
        <v>578046.59875834559</v>
      </c>
      <c r="I48" s="27">
        <f t="shared" si="5"/>
        <v>27792223.800598267</v>
      </c>
      <c r="J48" s="27"/>
      <c r="K48" s="26">
        <f t="shared" si="0"/>
        <v>254762.05150548412</v>
      </c>
      <c r="L48" s="27">
        <f t="shared" si="1"/>
        <v>442737.94849451585</v>
      </c>
      <c r="M48" s="27">
        <f t="shared" si="2"/>
        <v>27349485.852103751</v>
      </c>
      <c r="N48" s="26">
        <v>538797.16232107917</v>
      </c>
      <c r="O48" s="27">
        <f t="shared" si="3"/>
        <v>793559.21382656333</v>
      </c>
      <c r="P48" s="27">
        <f t="shared" si="4"/>
        <v>96059.213826563326</v>
      </c>
    </row>
    <row r="49" spans="2:16" ht="25" customHeight="1">
      <c r="B49" s="6">
        <v>25</v>
      </c>
      <c r="C49" s="28">
        <v>43708</v>
      </c>
      <c r="D49" s="28">
        <v>43687</v>
      </c>
      <c r="E49" s="30">
        <f t="shared" si="6"/>
        <v>688</v>
      </c>
      <c r="F49" s="29">
        <f t="shared" si="7"/>
        <v>1.8849315068493151</v>
      </c>
      <c r="G49" s="26">
        <v>697500</v>
      </c>
      <c r="H49" s="26">
        <f t="shared" si="8"/>
        <v>572945.74865980679</v>
      </c>
      <c r="I49" s="27">
        <f t="shared" si="5"/>
        <v>27349485.852103751</v>
      </c>
      <c r="J49" s="27"/>
      <c r="K49" s="26">
        <f t="shared" si="0"/>
        <v>250703.62031095105</v>
      </c>
      <c r="L49" s="27">
        <f t="shared" si="1"/>
        <v>446796.37968904898</v>
      </c>
      <c r="M49" s="27">
        <f t="shared" si="2"/>
        <v>26902689.472414702</v>
      </c>
      <c r="N49" s="26">
        <v>538797.16232107917</v>
      </c>
      <c r="O49" s="27">
        <f t="shared" si="3"/>
        <v>789500.7826320302</v>
      </c>
      <c r="P49" s="27">
        <f t="shared" si="4"/>
        <v>92000.782632030197</v>
      </c>
    </row>
    <row r="50" spans="2:16" ht="25" customHeight="1">
      <c r="B50" s="6">
        <v>26</v>
      </c>
      <c r="C50" s="28">
        <v>43738</v>
      </c>
      <c r="D50" s="28">
        <v>43718</v>
      </c>
      <c r="E50" s="30">
        <f t="shared" si="6"/>
        <v>719</v>
      </c>
      <c r="F50" s="29">
        <f t="shared" si="7"/>
        <v>1.9698630136986301</v>
      </c>
      <c r="G50" s="26">
        <v>697500</v>
      </c>
      <c r="H50" s="26">
        <f t="shared" si="8"/>
        <v>567889.9099354092</v>
      </c>
      <c r="I50" s="27">
        <f t="shared" si="5"/>
        <v>26902689.472414702</v>
      </c>
      <c r="J50" s="27"/>
      <c r="K50" s="26">
        <f t="shared" si="0"/>
        <v>246607.98683046811</v>
      </c>
      <c r="L50" s="27">
        <f t="shared" si="1"/>
        <v>450892.01316953189</v>
      </c>
      <c r="M50" s="27">
        <f t="shared" si="2"/>
        <v>26451797.459245171</v>
      </c>
      <c r="N50" s="26">
        <v>538797.16232107917</v>
      </c>
      <c r="O50" s="27">
        <f t="shared" si="3"/>
        <v>785405.14915154735</v>
      </c>
      <c r="P50" s="27">
        <f t="shared" si="4"/>
        <v>87905.149151547346</v>
      </c>
    </row>
    <row r="51" spans="2:16" ht="25" customHeight="1">
      <c r="B51" s="6">
        <v>27</v>
      </c>
      <c r="C51" s="31">
        <v>43769</v>
      </c>
      <c r="D51" s="28">
        <v>43748</v>
      </c>
      <c r="E51" s="30">
        <f t="shared" si="6"/>
        <v>749</v>
      </c>
      <c r="F51" s="29">
        <f t="shared" si="7"/>
        <v>2.0520547945205481</v>
      </c>
      <c r="G51" s="26">
        <v>697500</v>
      </c>
      <c r="H51" s="26">
        <f t="shared" si="8"/>
        <v>563039.64546502545</v>
      </c>
      <c r="I51" s="27">
        <f t="shared" si="5"/>
        <v>26451797.459245171</v>
      </c>
      <c r="J51" s="27"/>
      <c r="K51" s="26">
        <f t="shared" si="0"/>
        <v>242474.81004308074</v>
      </c>
      <c r="L51" s="27">
        <f t="shared" si="1"/>
        <v>455025.18995691929</v>
      </c>
      <c r="M51" s="27">
        <f t="shared" si="2"/>
        <v>25996772.269288253</v>
      </c>
      <c r="N51" s="26">
        <v>538797.16232107917</v>
      </c>
      <c r="O51" s="27">
        <f t="shared" si="3"/>
        <v>781271.97236415988</v>
      </c>
      <c r="P51" s="27">
        <f t="shared" si="4"/>
        <v>83771.972364159883</v>
      </c>
    </row>
    <row r="52" spans="2:16" ht="25" customHeight="1">
      <c r="B52" s="6">
        <v>28</v>
      </c>
      <c r="C52" s="28">
        <v>43799</v>
      </c>
      <c r="D52" s="28">
        <v>43779</v>
      </c>
      <c r="E52" s="30">
        <f t="shared" si="6"/>
        <v>780</v>
      </c>
      <c r="F52" s="29">
        <f t="shared" si="7"/>
        <v>2.1369863013698631</v>
      </c>
      <c r="G52" s="26">
        <v>781200</v>
      </c>
      <c r="H52" s="26">
        <f t="shared" si="8"/>
        <v>625039.76758228138</v>
      </c>
      <c r="I52" s="27">
        <f t="shared" si="5"/>
        <v>25996772.269288253</v>
      </c>
      <c r="J52" s="27"/>
      <c r="K52" s="26">
        <f t="shared" si="0"/>
        <v>238303.74580180898</v>
      </c>
      <c r="L52" s="27">
        <f t="shared" si="1"/>
        <v>542896.25419819099</v>
      </c>
      <c r="M52" s="27">
        <f t="shared" si="2"/>
        <v>25453876.015090063</v>
      </c>
      <c r="N52" s="26">
        <v>538797.16232107917</v>
      </c>
      <c r="O52" s="27">
        <f t="shared" si="3"/>
        <v>777100.90812288818</v>
      </c>
      <c r="P52" s="27">
        <f t="shared" si="4"/>
        <v>-4099.0918771118158</v>
      </c>
    </row>
    <row r="53" spans="2:16" ht="25" customHeight="1">
      <c r="B53" s="6">
        <v>29</v>
      </c>
      <c r="C53" s="28">
        <v>43830</v>
      </c>
      <c r="D53" s="28">
        <v>43809</v>
      </c>
      <c r="E53" s="30">
        <f t="shared" si="6"/>
        <v>810</v>
      </c>
      <c r="F53" s="29">
        <f t="shared" si="7"/>
        <v>2.2191780821917808</v>
      </c>
      <c r="G53" s="26">
        <v>781200</v>
      </c>
      <c r="H53" s="26">
        <f t="shared" si="8"/>
        <v>619701.39455567463</v>
      </c>
      <c r="I53" s="27">
        <f t="shared" si="5"/>
        <v>25453876.015090063</v>
      </c>
      <c r="J53" s="27"/>
      <c r="K53" s="26">
        <f t="shared" si="0"/>
        <v>233327.19680499224</v>
      </c>
      <c r="L53" s="27">
        <f t="shared" si="1"/>
        <v>547872.80319500773</v>
      </c>
      <c r="M53" s="27">
        <f t="shared" si="2"/>
        <v>24906003.211895056</v>
      </c>
      <c r="N53" s="26">
        <v>538797.16232107917</v>
      </c>
      <c r="O53" s="27">
        <f t="shared" si="3"/>
        <v>772124.35912607145</v>
      </c>
      <c r="P53" s="27">
        <f t="shared" si="4"/>
        <v>-9075.6408739285544</v>
      </c>
    </row>
    <row r="54" spans="2:16" ht="25" customHeight="1">
      <c r="B54" s="6">
        <v>30</v>
      </c>
      <c r="C54" s="28">
        <v>43861</v>
      </c>
      <c r="D54" s="28">
        <v>43840</v>
      </c>
      <c r="E54" s="30">
        <f t="shared" si="6"/>
        <v>841</v>
      </c>
      <c r="F54" s="29">
        <f t="shared" si="7"/>
        <v>2.3041095890410959</v>
      </c>
      <c r="G54" s="26">
        <v>781200</v>
      </c>
      <c r="H54" s="26">
        <f t="shared" si="8"/>
        <v>614232.97051118792</v>
      </c>
      <c r="I54" s="27">
        <f t="shared" si="5"/>
        <v>24906003.211895056</v>
      </c>
      <c r="J54" s="27"/>
      <c r="K54" s="26">
        <f t="shared" si="0"/>
        <v>228305.02944237133</v>
      </c>
      <c r="L54" s="27">
        <f t="shared" si="1"/>
        <v>552894.97055762867</v>
      </c>
      <c r="M54" s="27">
        <f t="shared" si="2"/>
        <v>24353108.241337426</v>
      </c>
      <c r="N54" s="26">
        <v>538797.16232107917</v>
      </c>
      <c r="O54" s="27">
        <f t="shared" si="3"/>
        <v>767102.19176345051</v>
      </c>
      <c r="P54" s="27">
        <f t="shared" si="4"/>
        <v>-14097.808236549492</v>
      </c>
    </row>
    <row r="55" spans="2:16" ht="25" customHeight="1">
      <c r="B55" s="6">
        <v>31</v>
      </c>
      <c r="C55" s="28">
        <v>43890</v>
      </c>
      <c r="D55" s="28">
        <v>43871</v>
      </c>
      <c r="E55" s="30">
        <f t="shared" si="6"/>
        <v>872</v>
      </c>
      <c r="F55" s="29">
        <f t="shared" si="7"/>
        <v>2.3890410958904109</v>
      </c>
      <c r="G55" s="26">
        <v>781200</v>
      </c>
      <c r="H55" s="26">
        <f t="shared" si="8"/>
        <v>608812.80141947849</v>
      </c>
      <c r="I55" s="27">
        <f t="shared" si="5"/>
        <v>24353108.241337426</v>
      </c>
      <c r="J55" s="27"/>
      <c r="K55" s="26">
        <f t="shared" si="0"/>
        <v>223236.82554559308</v>
      </c>
      <c r="L55" s="27">
        <f t="shared" si="1"/>
        <v>557963.17445440695</v>
      </c>
      <c r="M55" s="27">
        <f t="shared" si="2"/>
        <v>23795145.06688302</v>
      </c>
      <c r="N55" s="26">
        <v>538797.16232107917</v>
      </c>
      <c r="O55" s="27">
        <f t="shared" si="3"/>
        <v>762033.98786667222</v>
      </c>
      <c r="P55" s="27">
        <f t="shared" si="4"/>
        <v>-19166.012133327778</v>
      </c>
    </row>
    <row r="56" spans="2:16" ht="25" customHeight="1">
      <c r="B56" s="6">
        <v>32</v>
      </c>
      <c r="C56" s="28">
        <v>43921</v>
      </c>
      <c r="D56" s="28">
        <v>43900</v>
      </c>
      <c r="E56" s="30">
        <f t="shared" si="6"/>
        <v>901</v>
      </c>
      <c r="F56" s="29">
        <f t="shared" si="7"/>
        <v>2.4684931506849317</v>
      </c>
      <c r="G56" s="26">
        <v>781200</v>
      </c>
      <c r="H56" s="26">
        <f t="shared" si="8"/>
        <v>603785.62894398288</v>
      </c>
      <c r="I56" s="27">
        <f t="shared" si="5"/>
        <v>23795145.06688302</v>
      </c>
      <c r="J56" s="27"/>
      <c r="K56" s="26">
        <f t="shared" si="0"/>
        <v>218122.16311309434</v>
      </c>
      <c r="L56" s="27">
        <f t="shared" si="1"/>
        <v>563077.8368869056</v>
      </c>
      <c r="M56" s="27">
        <f t="shared" si="2"/>
        <v>23232067.229996115</v>
      </c>
      <c r="N56" s="26">
        <v>538797.16232107917</v>
      </c>
      <c r="O56" s="27">
        <f t="shared" si="3"/>
        <v>756919.32543417346</v>
      </c>
      <c r="P56" s="27">
        <f t="shared" si="4"/>
        <v>-24280.674565826543</v>
      </c>
    </row>
    <row r="57" spans="2:16" ht="25" customHeight="1">
      <c r="B57" s="6">
        <v>33</v>
      </c>
      <c r="C57" s="28">
        <v>43951</v>
      </c>
      <c r="D57" s="28">
        <v>43931</v>
      </c>
      <c r="E57" s="30">
        <f t="shared" si="6"/>
        <v>932</v>
      </c>
      <c r="F57" s="29">
        <f t="shared" si="7"/>
        <v>2.5534246575342467</v>
      </c>
      <c r="G57" s="26">
        <v>781200</v>
      </c>
      <c r="H57" s="26">
        <f t="shared" si="8"/>
        <v>598457.65021093481</v>
      </c>
      <c r="I57" s="27">
        <f t="shared" si="5"/>
        <v>23232067.229996115</v>
      </c>
      <c r="J57" s="27"/>
      <c r="K57" s="26">
        <f t="shared" si="0"/>
        <v>212960.61627496438</v>
      </c>
      <c r="L57" s="27">
        <f t="shared" si="1"/>
        <v>568239.38372503559</v>
      </c>
      <c r="M57" s="27">
        <f t="shared" si="2"/>
        <v>22663827.846271079</v>
      </c>
      <c r="N57" s="26">
        <v>538797.16232107917</v>
      </c>
      <c r="O57" s="27">
        <f t="shared" si="3"/>
        <v>751757.77859604359</v>
      </c>
      <c r="P57" s="27">
        <f t="shared" si="4"/>
        <v>-29442.221403956413</v>
      </c>
    </row>
    <row r="58" spans="2:16" ht="25" customHeight="1">
      <c r="B58" s="6">
        <v>34</v>
      </c>
      <c r="C58" s="28">
        <v>43982</v>
      </c>
      <c r="D58" s="28">
        <v>43961</v>
      </c>
      <c r="E58" s="30">
        <f t="shared" si="6"/>
        <v>962</v>
      </c>
      <c r="F58" s="29">
        <f t="shared" si="7"/>
        <v>2.6356164383561644</v>
      </c>
      <c r="G58" s="26">
        <v>781200</v>
      </c>
      <c r="H58" s="26">
        <f t="shared" si="8"/>
        <v>593346.31115196552</v>
      </c>
      <c r="I58" s="27">
        <f t="shared" si="5"/>
        <v>22663827.846271079</v>
      </c>
      <c r="J58" s="27"/>
      <c r="K58" s="26">
        <f t="shared" si="0"/>
        <v>207751.75525748488</v>
      </c>
      <c r="L58" s="27">
        <f t="shared" si="1"/>
        <v>573448.24474251515</v>
      </c>
      <c r="M58" s="27">
        <f t="shared" si="2"/>
        <v>22090379.601528563</v>
      </c>
      <c r="N58" s="26">
        <v>538797.16232107917</v>
      </c>
      <c r="O58" s="27">
        <f t="shared" si="3"/>
        <v>746548.91757856403</v>
      </c>
      <c r="P58" s="27">
        <f t="shared" si="4"/>
        <v>-34651.082421435975</v>
      </c>
    </row>
    <row r="59" spans="2:16" ht="25" customHeight="1">
      <c r="B59" s="6">
        <v>35</v>
      </c>
      <c r="C59" s="28">
        <v>44012</v>
      </c>
      <c r="D59" s="28">
        <v>43992</v>
      </c>
      <c r="E59" s="30">
        <f t="shared" si="6"/>
        <v>993</v>
      </c>
      <c r="F59" s="29">
        <f t="shared" si="7"/>
        <v>2.7205479452054795</v>
      </c>
      <c r="G59" s="26">
        <v>781200</v>
      </c>
      <c r="H59" s="26">
        <f t="shared" si="8"/>
        <v>588110.4519734697</v>
      </c>
      <c r="I59" s="27">
        <f t="shared" si="5"/>
        <v>22090379.601528563</v>
      </c>
      <c r="J59" s="27"/>
      <c r="K59" s="26">
        <f t="shared" si="0"/>
        <v>202495.14634734514</v>
      </c>
      <c r="L59" s="27">
        <f t="shared" si="1"/>
        <v>578704.85365265491</v>
      </c>
      <c r="M59" s="27">
        <f t="shared" si="2"/>
        <v>21511674.747875907</v>
      </c>
      <c r="N59" s="26">
        <v>538797.16232107917</v>
      </c>
      <c r="O59" s="27">
        <f t="shared" si="3"/>
        <v>741292.30866842438</v>
      </c>
      <c r="P59" s="27">
        <f t="shared" si="4"/>
        <v>-39907.691331575625</v>
      </c>
    </row>
    <row r="60" spans="2:16" ht="25" customHeight="1">
      <c r="B60" s="6">
        <v>36</v>
      </c>
      <c r="C60" s="28">
        <v>44043</v>
      </c>
      <c r="D60" s="28">
        <v>44022</v>
      </c>
      <c r="E60" s="30">
        <f t="shared" si="6"/>
        <v>1023</v>
      </c>
      <c r="F60" s="29">
        <f t="shared" si="7"/>
        <v>2.8027397260273972</v>
      </c>
      <c r="G60" s="26">
        <v>781200</v>
      </c>
      <c r="H60" s="26">
        <f t="shared" si="8"/>
        <v>583087.48681778891</v>
      </c>
      <c r="I60" s="27">
        <f t="shared" si="5"/>
        <v>21511674.747875907</v>
      </c>
      <c r="J60" s="27"/>
      <c r="K60" s="26">
        <f t="shared" si="0"/>
        <v>197190.35185552915</v>
      </c>
      <c r="L60" s="27">
        <f t="shared" si="1"/>
        <v>584009.64814447088</v>
      </c>
      <c r="M60" s="27">
        <f t="shared" si="2"/>
        <v>20927665.099731434</v>
      </c>
      <c r="N60" s="26">
        <v>538797.16232107917</v>
      </c>
      <c r="O60" s="27">
        <f t="shared" si="3"/>
        <v>735987.5141766083</v>
      </c>
      <c r="P60" s="27">
        <f t="shared" si="4"/>
        <v>-45212.485823391704</v>
      </c>
    </row>
    <row r="61" spans="2:16" ht="25" customHeight="1">
      <c r="B61" s="6">
        <v>37</v>
      </c>
      <c r="C61" s="28">
        <v>44074</v>
      </c>
      <c r="D61" s="28">
        <v>44053</v>
      </c>
      <c r="E61" s="30">
        <f t="shared" si="6"/>
        <v>1054</v>
      </c>
      <c r="F61" s="29">
        <f t="shared" si="7"/>
        <v>2.8876712328767122</v>
      </c>
      <c r="G61" s="26">
        <v>781200</v>
      </c>
      <c r="H61" s="26">
        <f t="shared" si="8"/>
        <v>577942.15446745593</v>
      </c>
      <c r="I61" s="27">
        <f t="shared" si="5"/>
        <v>20927665.099731434</v>
      </c>
      <c r="J61" s="27"/>
      <c r="K61" s="26">
        <f t="shared" si="0"/>
        <v>191836.93008087148</v>
      </c>
      <c r="L61" s="27">
        <f t="shared" si="1"/>
        <v>589363.06991912855</v>
      </c>
      <c r="M61" s="27">
        <f t="shared" si="2"/>
        <v>20338302.029812306</v>
      </c>
      <c r="N61" s="26">
        <v>538797.16232107917</v>
      </c>
      <c r="O61" s="27">
        <f t="shared" si="3"/>
        <v>730634.09240195062</v>
      </c>
      <c r="P61" s="27">
        <f t="shared" si="4"/>
        <v>-50565.90759804938</v>
      </c>
    </row>
    <row r="62" spans="2:16" ht="25" customHeight="1">
      <c r="B62" s="6">
        <v>38</v>
      </c>
      <c r="C62" s="28">
        <v>44104</v>
      </c>
      <c r="D62" s="28">
        <v>44084</v>
      </c>
      <c r="E62" s="30">
        <f t="shared" si="6"/>
        <v>1085</v>
      </c>
      <c r="F62" s="29">
        <f t="shared" si="7"/>
        <v>2.9726027397260273</v>
      </c>
      <c r="G62" s="26">
        <v>781200</v>
      </c>
      <c r="H62" s="26">
        <f t="shared" si="8"/>
        <v>572842.22601549828</v>
      </c>
      <c r="I62" s="27">
        <f t="shared" si="5"/>
        <v>20338302.029812306</v>
      </c>
      <c r="J62" s="27"/>
      <c r="K62" s="26">
        <f t="shared" si="0"/>
        <v>186434.43527327947</v>
      </c>
      <c r="L62" s="27">
        <f t="shared" si="1"/>
        <v>594765.56472672056</v>
      </c>
      <c r="M62" s="27">
        <f t="shared" si="2"/>
        <v>19743536.465085585</v>
      </c>
      <c r="N62" s="26">
        <v>538797.16232107917</v>
      </c>
      <c r="O62" s="27">
        <f t="shared" si="3"/>
        <v>725231.59759435861</v>
      </c>
      <c r="P62" s="27">
        <f t="shared" si="4"/>
        <v>-55968.402405641391</v>
      </c>
    </row>
    <row r="63" spans="2:16" ht="25" customHeight="1">
      <c r="B63" s="6">
        <v>39</v>
      </c>
      <c r="C63" s="28">
        <v>44135</v>
      </c>
      <c r="D63" s="28">
        <v>44114</v>
      </c>
      <c r="E63" s="30">
        <f t="shared" si="6"/>
        <v>1115</v>
      </c>
      <c r="F63" s="29">
        <f t="shared" si="7"/>
        <v>3.0547945205479454</v>
      </c>
      <c r="G63" s="26">
        <v>781200</v>
      </c>
      <c r="H63" s="26">
        <f t="shared" si="8"/>
        <v>567949.66453946405</v>
      </c>
      <c r="I63" s="27">
        <f t="shared" si="5"/>
        <v>19743536.465085585</v>
      </c>
      <c r="J63" s="27"/>
      <c r="K63" s="26">
        <f t="shared" si="0"/>
        <v>180982.41759661786</v>
      </c>
      <c r="L63" s="27">
        <f t="shared" si="1"/>
        <v>600217.58240338217</v>
      </c>
      <c r="M63" s="27">
        <f t="shared" si="2"/>
        <v>19143318.882682204</v>
      </c>
      <c r="N63" s="26">
        <v>538797.16232107917</v>
      </c>
      <c r="O63" s="27">
        <f t="shared" si="3"/>
        <v>719779.579917697</v>
      </c>
      <c r="P63" s="27">
        <f t="shared" si="4"/>
        <v>-61420.420082302997</v>
      </c>
    </row>
    <row r="64" spans="2:16" ht="25" customHeight="1">
      <c r="B64" s="6">
        <v>40</v>
      </c>
      <c r="C64" s="28">
        <v>44165</v>
      </c>
      <c r="D64" s="28">
        <v>44145</v>
      </c>
      <c r="E64" s="30">
        <f t="shared" si="6"/>
        <v>1146</v>
      </c>
      <c r="F64" s="29">
        <f t="shared" si="7"/>
        <v>3.1397260273972605</v>
      </c>
      <c r="G64" s="26">
        <v>781200</v>
      </c>
      <c r="H64" s="26">
        <f t="shared" si="8"/>
        <v>562937.91270396498</v>
      </c>
      <c r="I64" s="27">
        <f t="shared" si="5"/>
        <v>19143318.882682204</v>
      </c>
      <c r="J64" s="27"/>
      <c r="K64" s="26">
        <f t="shared" si="0"/>
        <v>175480.42309125353</v>
      </c>
      <c r="L64" s="27">
        <f t="shared" si="1"/>
        <v>605719.5769087465</v>
      </c>
      <c r="M64" s="27">
        <f t="shared" si="2"/>
        <v>18537599.305773459</v>
      </c>
      <c r="N64" s="26">
        <v>538797.16232107917</v>
      </c>
      <c r="O64" s="27">
        <f t="shared" si="3"/>
        <v>714277.58541233267</v>
      </c>
      <c r="P64" s="27">
        <f t="shared" si="4"/>
        <v>-66922.414587667328</v>
      </c>
    </row>
    <row r="65" spans="2:16" ht="25" customHeight="1">
      <c r="B65" s="6">
        <v>41</v>
      </c>
      <c r="C65" s="28">
        <v>44196</v>
      </c>
      <c r="D65" s="28">
        <v>44175</v>
      </c>
      <c r="E65" s="30">
        <f t="shared" si="6"/>
        <v>1176</v>
      </c>
      <c r="F65" s="29">
        <f t="shared" si="7"/>
        <v>3.2219178082191782</v>
      </c>
      <c r="G65" s="26">
        <v>781200</v>
      </c>
      <c r="H65" s="26">
        <f t="shared" si="8"/>
        <v>558129.94251599209</v>
      </c>
      <c r="I65" s="27">
        <f t="shared" si="5"/>
        <v>18537599.305773459</v>
      </c>
      <c r="J65" s="27"/>
      <c r="K65" s="26">
        <f t="shared" si="0"/>
        <v>169927.99363625672</v>
      </c>
      <c r="L65" s="27">
        <f t="shared" si="1"/>
        <v>611272.00636374322</v>
      </c>
      <c r="M65" s="27">
        <f t="shared" si="2"/>
        <v>17926327.299409717</v>
      </c>
      <c r="N65" s="26">
        <v>538797.16232107917</v>
      </c>
      <c r="O65" s="27">
        <f t="shared" si="3"/>
        <v>708725.15595733584</v>
      </c>
      <c r="P65" s="27">
        <f t="shared" si="4"/>
        <v>-72474.844042664161</v>
      </c>
    </row>
    <row r="66" spans="2:16" ht="25" customHeight="1">
      <c r="B66" s="6">
        <v>42</v>
      </c>
      <c r="C66" s="28">
        <v>44227</v>
      </c>
      <c r="D66" s="28">
        <v>44206</v>
      </c>
      <c r="E66" s="30">
        <f t="shared" si="6"/>
        <v>1207</v>
      </c>
      <c r="F66" s="29">
        <f t="shared" si="7"/>
        <v>3.3068493150684932</v>
      </c>
      <c r="G66" s="26">
        <v>781200</v>
      </c>
      <c r="H66" s="26">
        <f t="shared" si="8"/>
        <v>553204.84274307522</v>
      </c>
      <c r="I66" s="27">
        <f t="shared" si="5"/>
        <v>17926327.299409717</v>
      </c>
      <c r="J66" s="27"/>
      <c r="K66" s="26">
        <f t="shared" si="0"/>
        <v>164324.66691125574</v>
      </c>
      <c r="L66" s="27">
        <f t="shared" si="1"/>
        <v>616875.3330887442</v>
      </c>
      <c r="M66" s="27">
        <f t="shared" si="2"/>
        <v>17309451.966320973</v>
      </c>
      <c r="N66" s="26">
        <v>538797.16232107917</v>
      </c>
      <c r="O66" s="27">
        <f t="shared" si="3"/>
        <v>703121.82923233486</v>
      </c>
      <c r="P66" s="27">
        <f t="shared" si="4"/>
        <v>-78078.170767665142</v>
      </c>
    </row>
    <row r="67" spans="2:16" ht="25" customHeight="1">
      <c r="B67" s="6">
        <v>43</v>
      </c>
      <c r="C67" s="28">
        <v>44255</v>
      </c>
      <c r="D67" s="28">
        <v>44237</v>
      </c>
      <c r="E67" s="30">
        <f t="shared" si="6"/>
        <v>1238</v>
      </c>
      <c r="F67" s="29">
        <f t="shared" si="7"/>
        <v>3.3917808219178083</v>
      </c>
      <c r="G67" s="26">
        <v>781200</v>
      </c>
      <c r="H67" s="26">
        <f t="shared" si="8"/>
        <v>548323.20347267808</v>
      </c>
      <c r="I67" s="27">
        <f t="shared" si="5"/>
        <v>17309451.966320973</v>
      </c>
      <c r="J67" s="27"/>
      <c r="K67" s="26">
        <f t="shared" si="0"/>
        <v>158669.97635794224</v>
      </c>
      <c r="L67" s="27">
        <f t="shared" si="1"/>
        <v>622530.02364205779</v>
      </c>
      <c r="M67" s="27">
        <f t="shared" si="2"/>
        <v>16686921.942678915</v>
      </c>
      <c r="N67" s="26">
        <v>538797.16232107917</v>
      </c>
      <c r="O67" s="27">
        <f t="shared" si="3"/>
        <v>697467.13867902139</v>
      </c>
      <c r="P67" s="27">
        <f t="shared" si="4"/>
        <v>-83732.861320978613</v>
      </c>
    </row>
    <row r="68" spans="2:16" ht="25" customHeight="1">
      <c r="B68" s="6">
        <v>44</v>
      </c>
      <c r="C68" s="28">
        <v>44286</v>
      </c>
      <c r="D68" s="28">
        <v>44265</v>
      </c>
      <c r="E68" s="30">
        <f t="shared" si="6"/>
        <v>1266</v>
      </c>
      <c r="F68" s="29">
        <f t="shared" si="7"/>
        <v>3.4684931506849317</v>
      </c>
      <c r="G68" s="26">
        <v>781200</v>
      </c>
      <c r="H68" s="26">
        <f t="shared" si="8"/>
        <v>543951.01706665114</v>
      </c>
      <c r="I68" s="27">
        <f t="shared" si="5"/>
        <v>16686921.942678915</v>
      </c>
      <c r="J68" s="27"/>
      <c r="K68" s="26">
        <f t="shared" si="0"/>
        <v>152963.4511412234</v>
      </c>
      <c r="L68" s="27">
        <f t="shared" si="1"/>
        <v>628236.54885877657</v>
      </c>
      <c r="M68" s="27">
        <f t="shared" si="2"/>
        <v>16058685.393820139</v>
      </c>
      <c r="N68" s="26">
        <v>538797.16232107917</v>
      </c>
      <c r="O68" s="27">
        <f t="shared" si="3"/>
        <v>691760.6134623026</v>
      </c>
      <c r="P68" s="27">
        <f t="shared" si="4"/>
        <v>-89439.386537697399</v>
      </c>
    </row>
    <row r="69" spans="2:16" ht="25" customHeight="1">
      <c r="B69" s="6">
        <v>45</v>
      </c>
      <c r="C69" s="28">
        <v>44316</v>
      </c>
      <c r="D69" s="28">
        <v>44296</v>
      </c>
      <c r="E69" s="30">
        <f t="shared" si="6"/>
        <v>1297</v>
      </c>
      <c r="F69" s="29">
        <f t="shared" si="7"/>
        <v>3.5534246575342467</v>
      </c>
      <c r="G69" s="26">
        <v>781200</v>
      </c>
      <c r="H69" s="26">
        <f t="shared" si="8"/>
        <v>539151.03622606734</v>
      </c>
      <c r="I69" s="27">
        <f t="shared" si="5"/>
        <v>16058685.393820139</v>
      </c>
      <c r="J69" s="27"/>
      <c r="K69" s="26">
        <f t="shared" si="0"/>
        <v>147204.61611001793</v>
      </c>
      <c r="L69" s="27">
        <f t="shared" si="1"/>
        <v>633995.38388998201</v>
      </c>
      <c r="M69" s="27">
        <f t="shared" si="2"/>
        <v>15424690.009930156</v>
      </c>
      <c r="N69" s="26">
        <v>538797.16232107917</v>
      </c>
      <c r="O69" s="27">
        <f t="shared" si="3"/>
        <v>686001.77843109705</v>
      </c>
      <c r="P69" s="27">
        <f t="shared" si="4"/>
        <v>-95198.221568902954</v>
      </c>
    </row>
    <row r="70" spans="2:16" ht="25" customHeight="1">
      <c r="B70" s="6">
        <v>46</v>
      </c>
      <c r="C70" s="28">
        <v>44347</v>
      </c>
      <c r="D70" s="28">
        <v>44326</v>
      </c>
      <c r="E70" s="30">
        <f t="shared" si="6"/>
        <v>1327</v>
      </c>
      <c r="F70" s="29">
        <f t="shared" si="7"/>
        <v>3.6356164383561644</v>
      </c>
      <c r="G70" s="26">
        <v>781200</v>
      </c>
      <c r="H70" s="26">
        <f t="shared" si="8"/>
        <v>534546.22626303183</v>
      </c>
      <c r="I70" s="27">
        <f t="shared" si="5"/>
        <v>15424690.009930156</v>
      </c>
      <c r="J70" s="27"/>
      <c r="K70" s="26">
        <f t="shared" si="0"/>
        <v>141392.99175769309</v>
      </c>
      <c r="L70" s="27">
        <f t="shared" si="1"/>
        <v>639807.00824230688</v>
      </c>
      <c r="M70" s="27">
        <f t="shared" si="2"/>
        <v>14784883.001687849</v>
      </c>
      <c r="N70" s="26">
        <v>538797.16232107917</v>
      </c>
      <c r="O70" s="27">
        <f t="shared" si="3"/>
        <v>680190.15407877229</v>
      </c>
      <c r="P70" s="27">
        <f t="shared" si="4"/>
        <v>-101009.84592122771</v>
      </c>
    </row>
    <row r="71" spans="2:16" ht="25" customHeight="1">
      <c r="B71" s="6">
        <v>47</v>
      </c>
      <c r="C71" s="28">
        <v>44377</v>
      </c>
      <c r="D71" s="28">
        <v>44357</v>
      </c>
      <c r="E71" s="30">
        <f t="shared" si="6"/>
        <v>1358</v>
      </c>
      <c r="F71" s="29">
        <f t="shared" si="7"/>
        <v>3.7205479452054795</v>
      </c>
      <c r="G71" s="26">
        <v>781200</v>
      </c>
      <c r="H71" s="26">
        <f t="shared" si="8"/>
        <v>529829.23601213482</v>
      </c>
      <c r="I71" s="27">
        <f t="shared" si="5"/>
        <v>14784883.001687849</v>
      </c>
      <c r="J71" s="27"/>
      <c r="K71" s="26">
        <f t="shared" si="0"/>
        <v>135528.09418213862</v>
      </c>
      <c r="L71" s="27">
        <f t="shared" si="1"/>
        <v>645671.90581786144</v>
      </c>
      <c r="M71" s="27">
        <f t="shared" si="2"/>
        <v>14139211.095869988</v>
      </c>
      <c r="N71" s="26">
        <v>538797.16232107917</v>
      </c>
      <c r="O71" s="27">
        <f t="shared" si="3"/>
        <v>674325.25650321785</v>
      </c>
      <c r="P71" s="27">
        <f t="shared" si="4"/>
        <v>-106874.74349678215</v>
      </c>
    </row>
    <row r="72" spans="2:16" ht="25" customHeight="1">
      <c r="B72" s="6">
        <v>48</v>
      </c>
      <c r="C72" s="28">
        <v>44408</v>
      </c>
      <c r="D72" s="28">
        <v>44387</v>
      </c>
      <c r="E72" s="30">
        <f t="shared" si="6"/>
        <v>1388</v>
      </c>
      <c r="F72" s="29">
        <f t="shared" si="7"/>
        <v>3.8027397260273972</v>
      </c>
      <c r="G72" s="26">
        <v>781200</v>
      </c>
      <c r="H72" s="26">
        <f t="shared" si="8"/>
        <v>525304.04217818822</v>
      </c>
      <c r="I72" s="27">
        <f t="shared" si="5"/>
        <v>14139211.095869988</v>
      </c>
      <c r="J72" s="27"/>
      <c r="K72" s="26">
        <f t="shared" si="0"/>
        <v>129609.43504547489</v>
      </c>
      <c r="L72" s="27">
        <f t="shared" si="1"/>
        <v>651590.56495452509</v>
      </c>
      <c r="M72" s="27">
        <f t="shared" si="2"/>
        <v>13487620.530915463</v>
      </c>
      <c r="N72" s="26">
        <v>538797.16232107917</v>
      </c>
      <c r="O72" s="27">
        <f t="shared" si="3"/>
        <v>668406.59736655408</v>
      </c>
      <c r="P72" s="27">
        <f t="shared" si="4"/>
        <v>-112793.40263344592</v>
      </c>
    </row>
    <row r="73" spans="2:16" ht="25" customHeight="1">
      <c r="B73" s="6">
        <v>49</v>
      </c>
      <c r="C73" s="28">
        <v>44439</v>
      </c>
      <c r="D73" s="28">
        <v>44418</v>
      </c>
      <c r="E73" s="30">
        <f t="shared" si="6"/>
        <v>1419</v>
      </c>
      <c r="F73" s="29">
        <f t="shared" si="7"/>
        <v>3.8876712328767122</v>
      </c>
      <c r="G73" s="26">
        <v>781200</v>
      </c>
      <c r="H73" s="26">
        <f t="shared" si="8"/>
        <v>520668.60762833868</v>
      </c>
      <c r="I73" s="27">
        <f t="shared" si="5"/>
        <v>13487620.530915463</v>
      </c>
      <c r="J73" s="27"/>
      <c r="K73" s="26">
        <f t="shared" si="0"/>
        <v>123636.52153339174</v>
      </c>
      <c r="L73" s="27">
        <f t="shared" si="1"/>
        <v>657563.47846660821</v>
      </c>
      <c r="M73" s="27">
        <f t="shared" si="2"/>
        <v>12830057.052448856</v>
      </c>
      <c r="N73" s="26">
        <v>538797.16232107917</v>
      </c>
      <c r="O73" s="27">
        <f t="shared" si="3"/>
        <v>662433.68385447096</v>
      </c>
      <c r="P73" s="27">
        <f t="shared" si="4"/>
        <v>-118766.31614552904</v>
      </c>
    </row>
    <row r="74" spans="2:16" ht="25" customHeight="1">
      <c r="B74" s="6">
        <v>50</v>
      </c>
      <c r="C74" s="28">
        <v>44469</v>
      </c>
      <c r="D74" s="28">
        <v>44449</v>
      </c>
      <c r="E74" s="30">
        <f t="shared" si="6"/>
        <v>1450</v>
      </c>
      <c r="F74" s="29">
        <f t="shared" si="7"/>
        <v>3.9726027397260273</v>
      </c>
      <c r="G74" s="26">
        <v>781200</v>
      </c>
      <c r="H74" s="26">
        <f t="shared" si="8"/>
        <v>516074.07749143988</v>
      </c>
      <c r="I74" s="27">
        <f t="shared" si="5"/>
        <v>12830057.052448856</v>
      </c>
      <c r="J74" s="27"/>
      <c r="K74" s="26">
        <f t="shared" si="0"/>
        <v>117608.85631411451</v>
      </c>
      <c r="L74" s="27">
        <f t="shared" si="1"/>
        <v>663591.14368588547</v>
      </c>
      <c r="M74" s="27">
        <f t="shared" si="2"/>
        <v>12166465.908762971</v>
      </c>
      <c r="N74" s="26">
        <v>538797.16232107917</v>
      </c>
      <c r="O74" s="27">
        <f t="shared" si="3"/>
        <v>656406.0186351937</v>
      </c>
      <c r="P74" s="27">
        <f t="shared" si="4"/>
        <v>-124793.9813648063</v>
      </c>
    </row>
    <row r="75" spans="2:16" ht="25" customHeight="1">
      <c r="B75" s="6">
        <v>51</v>
      </c>
      <c r="C75" s="32">
        <v>44500</v>
      </c>
      <c r="D75" s="28">
        <v>44479</v>
      </c>
      <c r="E75" s="30">
        <f t="shared" si="6"/>
        <v>1480</v>
      </c>
      <c r="F75" s="29">
        <f t="shared" si="7"/>
        <v>4.0547945205479454</v>
      </c>
      <c r="G75" s="26">
        <v>781200</v>
      </c>
      <c r="H75" s="26">
        <f t="shared" si="8"/>
        <v>511666.36444996763</v>
      </c>
      <c r="I75" s="27">
        <f t="shared" si="5"/>
        <v>12166465.908762971</v>
      </c>
      <c r="J75" s="27"/>
      <c r="K75" s="26">
        <f t="shared" si="0"/>
        <v>111525.93749699389</v>
      </c>
      <c r="L75" s="27">
        <f t="shared" si="1"/>
        <v>669674.06250300608</v>
      </c>
      <c r="M75" s="27">
        <f t="shared" si="2"/>
        <v>11496791.846259965</v>
      </c>
      <c r="N75" s="26">
        <v>538797.16232107917</v>
      </c>
      <c r="O75" s="27">
        <f t="shared" si="3"/>
        <v>650323.0998180731</v>
      </c>
      <c r="P75" s="27">
        <f t="shared" si="4"/>
        <v>-130876.9001819269</v>
      </c>
    </row>
    <row r="76" spans="2:16" ht="25" customHeight="1">
      <c r="B76" s="6">
        <v>52</v>
      </c>
      <c r="C76" s="28">
        <v>44530</v>
      </c>
      <c r="D76" s="28">
        <v>44510</v>
      </c>
      <c r="E76" s="30">
        <f t="shared" si="6"/>
        <v>1511</v>
      </c>
      <c r="F76" s="29">
        <f t="shared" si="7"/>
        <v>4.13972602739726</v>
      </c>
      <c r="G76" s="26">
        <v>874935</v>
      </c>
      <c r="H76" s="26">
        <f t="shared" si="8"/>
        <v>568003.58267442964</v>
      </c>
      <c r="I76" s="27">
        <f t="shared" si="5"/>
        <v>11496791.846259965</v>
      </c>
      <c r="J76" s="27"/>
      <c r="K76" s="26">
        <f t="shared" si="0"/>
        <v>105387.25859071634</v>
      </c>
      <c r="L76" s="27">
        <f t="shared" si="1"/>
        <v>769547.7414092836</v>
      </c>
      <c r="M76" s="27">
        <f t="shared" si="2"/>
        <v>10727244.104850681</v>
      </c>
      <c r="N76" s="26">
        <v>538797.16232107917</v>
      </c>
      <c r="O76" s="27">
        <f t="shared" si="3"/>
        <v>644184.42091179546</v>
      </c>
      <c r="P76" s="27">
        <f t="shared" si="4"/>
        <v>-230750.57908820454</v>
      </c>
    </row>
    <row r="77" spans="2:16" ht="25" customHeight="1">
      <c r="B77" s="6">
        <v>53</v>
      </c>
      <c r="C77" s="28">
        <v>44561</v>
      </c>
      <c r="D77" s="28">
        <v>44540</v>
      </c>
      <c r="E77" s="30">
        <f t="shared" si="6"/>
        <v>1541</v>
      </c>
      <c r="F77" s="29">
        <f t="shared" si="7"/>
        <v>4.2219178082191782</v>
      </c>
      <c r="G77" s="26">
        <v>874935</v>
      </c>
      <c r="H77" s="26">
        <f t="shared" si="8"/>
        <v>563152.34734184586</v>
      </c>
      <c r="I77" s="27">
        <f t="shared" si="5"/>
        <v>10727244.104850681</v>
      </c>
      <c r="J77" s="27"/>
      <c r="K77" s="26">
        <f t="shared" si="0"/>
        <v>98333.070961131249</v>
      </c>
      <c r="L77" s="27">
        <f t="shared" si="1"/>
        <v>776601.92903886875</v>
      </c>
      <c r="M77" s="27">
        <f t="shared" si="2"/>
        <v>9950642.1758118123</v>
      </c>
      <c r="N77" s="26">
        <v>538797.16232107917</v>
      </c>
      <c r="O77" s="27">
        <f t="shared" si="3"/>
        <v>637130.23328221042</v>
      </c>
      <c r="P77" s="27">
        <f t="shared" si="4"/>
        <v>-237804.76671778958</v>
      </c>
    </row>
    <row r="78" spans="2:16" ht="25" customHeight="1">
      <c r="B78" s="6">
        <v>54</v>
      </c>
      <c r="C78" s="28">
        <v>44592</v>
      </c>
      <c r="D78" s="28">
        <v>44571</v>
      </c>
      <c r="E78" s="30">
        <f t="shared" si="6"/>
        <v>1572</v>
      </c>
      <c r="F78" s="29">
        <f t="shared" si="7"/>
        <v>4.3068493150684928</v>
      </c>
      <c r="G78" s="26">
        <v>874935</v>
      </c>
      <c r="H78" s="26">
        <f t="shared" si="8"/>
        <v>558182.92841852503</v>
      </c>
      <c r="I78" s="27">
        <f t="shared" si="5"/>
        <v>9950642.1758118123</v>
      </c>
      <c r="J78" s="27"/>
      <c r="K78" s="26">
        <f t="shared" si="0"/>
        <v>91214.219944941608</v>
      </c>
      <c r="L78" s="27">
        <f t="shared" si="1"/>
        <v>783720.78005505842</v>
      </c>
      <c r="M78" s="27">
        <f t="shared" si="2"/>
        <v>9166921.3957567532</v>
      </c>
      <c r="N78" s="26">
        <v>538797.16232107917</v>
      </c>
      <c r="O78" s="27">
        <f t="shared" si="3"/>
        <v>630011.38226602075</v>
      </c>
      <c r="P78" s="27">
        <f t="shared" si="4"/>
        <v>-244923.61773397925</v>
      </c>
    </row>
    <row r="79" spans="2:16" ht="25" customHeight="1">
      <c r="B79" s="6">
        <v>55</v>
      </c>
      <c r="C79" s="28">
        <v>44620</v>
      </c>
      <c r="D79" s="28">
        <v>44602</v>
      </c>
      <c r="E79" s="30">
        <f t="shared" si="6"/>
        <v>1603</v>
      </c>
      <c r="F79" s="29">
        <f t="shared" si="7"/>
        <v>4.3917808219178083</v>
      </c>
      <c r="G79" s="26">
        <v>874935</v>
      </c>
      <c r="H79" s="26">
        <f t="shared" si="8"/>
        <v>553257.36108270439</v>
      </c>
      <c r="I79" s="27">
        <f t="shared" si="5"/>
        <v>9166921.3957567532</v>
      </c>
      <c r="J79" s="27"/>
      <c r="K79" s="26">
        <f t="shared" si="0"/>
        <v>84030.112794436907</v>
      </c>
      <c r="L79" s="27">
        <f t="shared" si="1"/>
        <v>790904.88720556314</v>
      </c>
      <c r="M79" s="27">
        <f t="shared" si="2"/>
        <v>8376016.5085511897</v>
      </c>
      <c r="N79" s="26">
        <v>538797.16232107917</v>
      </c>
      <c r="O79" s="27">
        <f t="shared" si="3"/>
        <v>622827.27511551604</v>
      </c>
      <c r="P79" s="27">
        <f t="shared" si="4"/>
        <v>-252107.72488448396</v>
      </c>
    </row>
    <row r="80" spans="2:16" ht="25" customHeight="1">
      <c r="B80" s="6">
        <v>56</v>
      </c>
      <c r="C80" s="28">
        <v>44651</v>
      </c>
      <c r="D80" s="28">
        <v>44630</v>
      </c>
      <c r="E80" s="30">
        <f t="shared" si="6"/>
        <v>1631</v>
      </c>
      <c r="F80" s="29">
        <f t="shared" si="7"/>
        <v>4.4684931506849317</v>
      </c>
      <c r="G80" s="26">
        <v>874935</v>
      </c>
      <c r="H80" s="26">
        <f t="shared" si="8"/>
        <v>548845.83098906558</v>
      </c>
      <c r="I80" s="27">
        <f t="shared" si="5"/>
        <v>8376016.5085511897</v>
      </c>
      <c r="J80" s="27"/>
      <c r="K80" s="26">
        <f t="shared" si="0"/>
        <v>76780.151328385909</v>
      </c>
      <c r="L80" s="27">
        <f t="shared" si="1"/>
        <v>798154.84867161408</v>
      </c>
      <c r="M80" s="27">
        <f t="shared" si="2"/>
        <v>7577861.6598795755</v>
      </c>
      <c r="N80" s="26">
        <v>538797.16232107917</v>
      </c>
      <c r="O80" s="27">
        <f t="shared" si="3"/>
        <v>615577.3136494651</v>
      </c>
      <c r="P80" s="27">
        <f t="shared" si="4"/>
        <v>-259357.6863505349</v>
      </c>
    </row>
    <row r="81" spans="2:16" ht="25" customHeight="1">
      <c r="B81" s="6">
        <v>57</v>
      </c>
      <c r="C81" s="28">
        <v>44681</v>
      </c>
      <c r="D81" s="28">
        <v>44661</v>
      </c>
      <c r="E81" s="30">
        <f t="shared" si="6"/>
        <v>1662</v>
      </c>
      <c r="F81" s="29">
        <f t="shared" si="7"/>
        <v>4.5534246575342463</v>
      </c>
      <c r="G81" s="26">
        <v>874935</v>
      </c>
      <c r="H81" s="26">
        <f t="shared" si="8"/>
        <v>544002.65689705173</v>
      </c>
      <c r="I81" s="27">
        <f t="shared" si="5"/>
        <v>7577861.6598795755</v>
      </c>
      <c r="J81" s="27"/>
      <c r="K81" s="26">
        <f t="shared" si="0"/>
        <v>69463.731882229447</v>
      </c>
      <c r="L81" s="27">
        <f t="shared" si="1"/>
        <v>805471.26811777055</v>
      </c>
      <c r="M81" s="27">
        <f t="shared" si="2"/>
        <v>6772390.3917618049</v>
      </c>
      <c r="N81" s="26">
        <v>538797.16232107917</v>
      </c>
      <c r="O81" s="27">
        <f t="shared" si="3"/>
        <v>608260.89420330862</v>
      </c>
      <c r="P81" s="27">
        <f t="shared" si="4"/>
        <v>-266674.10579669138</v>
      </c>
    </row>
    <row r="82" spans="2:16" ht="25" customHeight="1">
      <c r="B82" s="6">
        <v>58</v>
      </c>
      <c r="C82" s="28">
        <v>44712</v>
      </c>
      <c r="D82" s="28">
        <v>44691</v>
      </c>
      <c r="E82" s="30">
        <f t="shared" si="6"/>
        <v>1692</v>
      </c>
      <c r="F82" s="29">
        <f t="shared" si="7"/>
        <v>4.6356164383561644</v>
      </c>
      <c r="G82" s="26">
        <v>874935</v>
      </c>
      <c r="H82" s="26">
        <f t="shared" si="8"/>
        <v>539356.40995309339</v>
      </c>
      <c r="I82" s="27">
        <f t="shared" si="5"/>
        <v>6772390.3917618049</v>
      </c>
      <c r="J82" s="27"/>
      <c r="K82" s="26">
        <f t="shared" si="0"/>
        <v>62080.245257816547</v>
      </c>
      <c r="L82" s="27">
        <f t="shared" si="1"/>
        <v>812854.75474218349</v>
      </c>
      <c r="M82" s="27">
        <f t="shared" si="2"/>
        <v>5959535.6370196212</v>
      </c>
      <c r="N82" s="26">
        <v>538797.16232107917</v>
      </c>
      <c r="O82" s="27">
        <f t="shared" si="3"/>
        <v>600877.40757889568</v>
      </c>
      <c r="P82" s="27">
        <f t="shared" si="4"/>
        <v>-274057.59242110432</v>
      </c>
    </row>
    <row r="83" spans="2:16" ht="25" customHeight="1">
      <c r="B83" s="6">
        <v>59</v>
      </c>
      <c r="C83" s="28">
        <v>44742</v>
      </c>
      <c r="D83" s="28">
        <v>44722</v>
      </c>
      <c r="E83" s="30">
        <f t="shared" si="6"/>
        <v>1723</v>
      </c>
      <c r="F83" s="29">
        <f t="shared" si="7"/>
        <v>4.720547945205479</v>
      </c>
      <c r="G83" s="26">
        <v>874935</v>
      </c>
      <c r="H83" s="26">
        <f t="shared" si="8"/>
        <v>534596.97325237351</v>
      </c>
      <c r="I83" s="27">
        <f t="shared" si="5"/>
        <v>5959535.6370196212</v>
      </c>
      <c r="J83" s="27"/>
      <c r="K83" s="26">
        <f t="shared" si="0"/>
        <v>54629.076672679861</v>
      </c>
      <c r="L83" s="27">
        <f t="shared" si="1"/>
        <v>820305.92332732014</v>
      </c>
      <c r="M83" s="27">
        <f t="shared" si="2"/>
        <v>5139229.713692301</v>
      </c>
      <c r="N83" s="26">
        <v>538797.16232107917</v>
      </c>
      <c r="O83" s="27">
        <f t="shared" si="3"/>
        <v>593426.23899375903</v>
      </c>
      <c r="P83" s="27">
        <f t="shared" si="4"/>
        <v>-281508.76100624097</v>
      </c>
    </row>
    <row r="84" spans="2:16" ht="25" customHeight="1">
      <c r="B84" s="6">
        <v>60</v>
      </c>
      <c r="C84" s="28">
        <v>44773</v>
      </c>
      <c r="D84" s="28">
        <v>44752</v>
      </c>
      <c r="E84" s="30">
        <f t="shared" si="6"/>
        <v>1753</v>
      </c>
      <c r="F84" s="29">
        <f t="shared" si="7"/>
        <v>4.8027397260273972</v>
      </c>
      <c r="G84" s="26">
        <v>874935</v>
      </c>
      <c r="H84" s="26">
        <f t="shared" si="8"/>
        <v>530031.05887358915</v>
      </c>
      <c r="I84" s="27">
        <f t="shared" si="5"/>
        <v>5139229.713692301</v>
      </c>
      <c r="J84" s="27"/>
      <c r="K84" s="26">
        <f t="shared" si="0"/>
        <v>47109.605708846095</v>
      </c>
      <c r="L84" s="27">
        <f t="shared" si="1"/>
        <v>827825.39429115388</v>
      </c>
      <c r="M84" s="27">
        <f t="shared" si="2"/>
        <v>4311404.3194011468</v>
      </c>
      <c r="N84" s="26">
        <v>538797.16232107917</v>
      </c>
      <c r="O84" s="27">
        <f t="shared" si="3"/>
        <v>585906.7680299253</v>
      </c>
      <c r="P84" s="27">
        <f t="shared" si="4"/>
        <v>-289028.2319700747</v>
      </c>
    </row>
    <row r="85" spans="2:16" ht="25" customHeight="1">
      <c r="B85" s="6">
        <v>61</v>
      </c>
      <c r="C85" s="28">
        <v>44804</v>
      </c>
      <c r="D85" s="28">
        <v>44783</v>
      </c>
      <c r="E85" s="30">
        <f t="shared" si="6"/>
        <v>1784</v>
      </c>
      <c r="F85" s="29">
        <f t="shared" si="7"/>
        <v>4.8876712328767127</v>
      </c>
      <c r="G85" s="26">
        <v>874935</v>
      </c>
      <c r="H85" s="26">
        <f t="shared" si="8"/>
        <v>525353.91176349204</v>
      </c>
      <c r="I85" s="27">
        <f t="shared" si="5"/>
        <v>4311404.3194011468</v>
      </c>
      <c r="J85" s="27"/>
      <c r="K85" s="26">
        <f t="shared" si="0"/>
        <v>39521.206261177176</v>
      </c>
      <c r="L85" s="27">
        <f t="shared" si="1"/>
        <v>835413.7937388228</v>
      </c>
      <c r="M85" s="27">
        <f t="shared" si="2"/>
        <v>3475990.5256623239</v>
      </c>
      <c r="N85" s="26">
        <v>538797.16232107917</v>
      </c>
      <c r="O85" s="27">
        <f t="shared" si="3"/>
        <v>578318.36858225637</v>
      </c>
      <c r="P85" s="27">
        <f t="shared" si="4"/>
        <v>-296616.63141774363</v>
      </c>
    </row>
    <row r="86" spans="2:16" ht="25" customHeight="1">
      <c r="B86" s="6">
        <v>62</v>
      </c>
      <c r="C86" s="32">
        <v>44834</v>
      </c>
      <c r="D86" s="28">
        <v>44814</v>
      </c>
      <c r="E86" s="30">
        <f t="shared" si="6"/>
        <v>1815</v>
      </c>
      <c r="F86" s="29">
        <f t="shared" si="7"/>
        <v>4.9726027397260273</v>
      </c>
      <c r="G86" s="26">
        <v>874935</v>
      </c>
      <c r="H86" s="26">
        <f t="shared" si="8"/>
        <v>520718.03715002205</v>
      </c>
      <c r="I86" s="27">
        <f t="shared" si="5"/>
        <v>3475990.5256623239</v>
      </c>
      <c r="J86" s="27"/>
      <c r="K86" s="26">
        <f t="shared" si="0"/>
        <v>31863.246485237971</v>
      </c>
      <c r="L86" s="27">
        <f t="shared" si="1"/>
        <v>843071.75351476204</v>
      </c>
      <c r="M86" s="27">
        <f t="shared" si="2"/>
        <v>2632918.7721475619</v>
      </c>
      <c r="N86" s="26">
        <v>538797.16232107917</v>
      </c>
      <c r="O86" s="27">
        <f t="shared" si="3"/>
        <v>570660.40880631714</v>
      </c>
      <c r="P86" s="27">
        <f t="shared" si="4"/>
        <v>-304274.59119368286</v>
      </c>
    </row>
    <row r="87" spans="2:16" ht="25" customHeight="1">
      <c r="B87" s="6">
        <v>63</v>
      </c>
      <c r="C87" s="28">
        <v>44854</v>
      </c>
      <c r="D87" s="28">
        <v>44844</v>
      </c>
      <c r="E87" s="30">
        <f t="shared" si="6"/>
        <v>1845</v>
      </c>
      <c r="F87" s="29">
        <f t="shared" si="7"/>
        <v>5.0547945205479454</v>
      </c>
      <c r="G87" s="26">
        <v>564475</v>
      </c>
      <c r="H87" s="26">
        <f t="shared" si="8"/>
        <v>333078.32149303157</v>
      </c>
      <c r="I87" s="27">
        <f t="shared" si="5"/>
        <v>2632918.7721475619</v>
      </c>
      <c r="J87" s="27"/>
      <c r="K87" s="26">
        <f t="shared" si="0"/>
        <v>24135.088744685985</v>
      </c>
      <c r="L87" s="27">
        <f t="shared" si="1"/>
        <v>540339.91125531401</v>
      </c>
      <c r="M87" s="27">
        <f t="shared" si="2"/>
        <v>2092578.8608922479</v>
      </c>
      <c r="N87" s="26">
        <v>538797.16232107917</v>
      </c>
      <c r="O87" s="27">
        <f t="shared" si="3"/>
        <v>562932.25106576516</v>
      </c>
      <c r="P87" s="27">
        <f t="shared" si="4"/>
        <v>-1542.7489342348417</v>
      </c>
    </row>
    <row r="88" spans="2:16">
      <c r="C88" s="33"/>
      <c r="D88" s="33"/>
      <c r="E88" s="33"/>
      <c r="F88" s="34"/>
      <c r="G88" s="1" t="s">
        <v>31</v>
      </c>
      <c r="H88" s="35">
        <f>SUM(H25:H87)</f>
        <v>35121879.579086304</v>
      </c>
      <c r="I88" s="35"/>
      <c r="J88" s="35"/>
      <c r="K88" s="3">
        <f>SUM(K25:K87)</f>
        <v>12895759.281805944</v>
      </c>
      <c r="L88" s="35"/>
      <c r="M88" s="35"/>
    </row>
    <row r="90" spans="2:16">
      <c r="H90" s="35">
        <f>H88-H92</f>
        <v>1177658.3528583124</v>
      </c>
    </row>
    <row r="92" spans="2:16">
      <c r="G92" s="1" t="s">
        <v>32</v>
      </c>
      <c r="H92" s="3">
        <v>33944221.226227991</v>
      </c>
    </row>
    <row r="93" spans="2:16">
      <c r="G93" s="1" t="s">
        <v>33</v>
      </c>
      <c r="H93" s="36">
        <f>H92/63</f>
        <v>538797.16232107917</v>
      </c>
    </row>
  </sheetData>
  <mergeCells count="3">
    <mergeCell ref="A1:L1"/>
    <mergeCell ref="A2:L2"/>
    <mergeCell ref="B22:P22"/>
  </mergeCells>
  <conditionalFormatting sqref="A1:A2 A4">
    <cfRule type="duplicateValues" dxfId="3" priority="3"/>
  </conditionalFormatting>
  <conditionalFormatting sqref="A6">
    <cfRule type="duplicateValues" dxfId="2" priority="2"/>
  </conditionalFormatting>
  <conditionalFormatting sqref="A3">
    <cfRule type="duplicateValues" dxfId="1" priority="1"/>
  </conditionalFormatting>
  <conditionalFormatting sqref="A7">
    <cfRule type="duplicateValues" dxfId="0" priority="4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DF4A-9812-45B1-8F35-5764F0A0A15C}">
  <dimension ref="A1:K146"/>
  <sheetViews>
    <sheetView view="pageBreakPreview" topLeftCell="A91" zoomScaleNormal="100" zoomScaleSheetLayoutView="100" workbookViewId="0">
      <selection activeCell="J32" sqref="J32"/>
    </sheetView>
  </sheetViews>
  <sheetFormatPr defaultColWidth="19.81640625" defaultRowHeight="12.5"/>
  <cols>
    <col min="1" max="1" width="19.1796875" style="37" customWidth="1"/>
    <col min="2" max="2" width="6.7265625" style="88" customWidth="1"/>
    <col min="3" max="3" width="10.1796875" style="37" customWidth="1"/>
    <col min="4" max="4" width="17" style="38" customWidth="1"/>
    <col min="5" max="5" width="12.1796875" style="38" customWidth="1"/>
    <col min="6" max="6" width="12" style="38" customWidth="1"/>
    <col min="7" max="7" width="12.81640625" style="38" customWidth="1"/>
    <col min="8" max="8" width="12.54296875" style="37" customWidth="1"/>
    <col min="9" max="9" width="10.453125" style="37" customWidth="1"/>
    <col min="10" max="10" width="13.453125" style="37" customWidth="1"/>
    <col min="11" max="11" width="13.08984375" style="37" customWidth="1"/>
    <col min="12" max="16384" width="19.81640625" style="37"/>
  </cols>
  <sheetData>
    <row r="1" spans="1:11" ht="13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</row>
    <row r="2" spans="1:11">
      <c r="A2" s="280" t="s">
        <v>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</row>
    <row r="4" spans="1:11" ht="13">
      <c r="A4" s="39" t="s">
        <v>35</v>
      </c>
      <c r="B4" s="91" t="s">
        <v>36</v>
      </c>
      <c r="C4" s="92" t="str">
        <f>'0.0 Top Sheet'!C4</f>
        <v xml:space="preserve">EPIC Apparels Company Limited </v>
      </c>
      <c r="D4" s="93"/>
    </row>
    <row r="5" spans="1:11" ht="13">
      <c r="A5" s="90" t="s">
        <v>37</v>
      </c>
      <c r="B5" s="95" t="s">
        <v>38</v>
      </c>
      <c r="C5" s="92" t="str">
        <f>'0.0 Top Sheet'!C5</f>
        <v>01 July 2022 to 30 June 2023</v>
      </c>
      <c r="D5" s="93"/>
    </row>
    <row r="6" spans="1:11" ht="13">
      <c r="A6" s="39" t="s">
        <v>39</v>
      </c>
      <c r="B6" s="91" t="s">
        <v>38</v>
      </c>
      <c r="C6" s="92" t="s">
        <v>135</v>
      </c>
      <c r="D6" s="93"/>
    </row>
    <row r="7" spans="1:11" ht="13">
      <c r="A7" s="39" t="s">
        <v>40</v>
      </c>
      <c r="B7" s="91" t="s">
        <v>38</v>
      </c>
      <c r="C7" s="92" t="s">
        <v>88</v>
      </c>
      <c r="D7" s="93"/>
    </row>
    <row r="8" spans="1:11" ht="13">
      <c r="A8" s="39" t="s">
        <v>41</v>
      </c>
      <c r="B8" s="91" t="s">
        <v>38</v>
      </c>
      <c r="C8" s="92" t="str">
        <f>'0.0 Top Sheet'!C8</f>
        <v>Faruk Uddin Ahammed, FCA</v>
      </c>
      <c r="D8" s="93"/>
    </row>
    <row r="10" spans="1:11" ht="13">
      <c r="A10" s="97" t="s">
        <v>90</v>
      </c>
    </row>
    <row r="12" spans="1:11">
      <c r="A12" s="98" t="s">
        <v>91</v>
      </c>
      <c r="B12" s="99" t="s">
        <v>36</v>
      </c>
      <c r="C12" s="100" t="s">
        <v>136</v>
      </c>
      <c r="D12" s="101"/>
    </row>
    <row r="13" spans="1:11" ht="25">
      <c r="A13" s="98" t="s">
        <v>92</v>
      </c>
      <c r="B13" s="99" t="s">
        <v>36</v>
      </c>
      <c r="C13" s="100" t="s">
        <v>137</v>
      </c>
      <c r="D13" s="101"/>
    </row>
    <row r="14" spans="1:11">
      <c r="A14" s="98" t="s">
        <v>93</v>
      </c>
      <c r="B14" s="99" t="s">
        <v>36</v>
      </c>
      <c r="C14" s="100" t="s">
        <v>138</v>
      </c>
      <c r="D14" s="101"/>
    </row>
    <row r="15" spans="1:11">
      <c r="A15" s="98" t="s">
        <v>44</v>
      </c>
      <c r="B15" s="102" t="s">
        <v>36</v>
      </c>
      <c r="C15" s="103">
        <v>0.03</v>
      </c>
      <c r="D15" s="101"/>
    </row>
    <row r="16" spans="1:11" ht="25">
      <c r="A16" s="98" t="s">
        <v>266</v>
      </c>
      <c r="B16" s="102" t="s">
        <v>36</v>
      </c>
      <c r="C16" s="106">
        <f>(C15/12)*3</f>
        <v>7.4999999999999997E-3</v>
      </c>
      <c r="D16" s="101"/>
    </row>
    <row r="17" spans="2:10">
      <c r="B17" s="49"/>
      <c r="C17" s="40"/>
    </row>
    <row r="18" spans="2:10" ht="13">
      <c r="B18" s="275" t="s">
        <v>94</v>
      </c>
      <c r="C18" s="276"/>
      <c r="D18" s="276"/>
      <c r="E18" s="276"/>
      <c r="F18" s="276"/>
      <c r="G18" s="277"/>
    </row>
    <row r="19" spans="2:10" ht="39">
      <c r="B19" s="41" t="s">
        <v>12</v>
      </c>
      <c r="C19" s="41" t="s">
        <v>13</v>
      </c>
      <c r="D19" s="78" t="s">
        <v>278</v>
      </c>
      <c r="E19" s="78" t="s">
        <v>279</v>
      </c>
      <c r="F19" s="78" t="s">
        <v>89</v>
      </c>
      <c r="G19" s="78" t="s">
        <v>15</v>
      </c>
    </row>
    <row r="20" spans="2:10">
      <c r="B20" s="50">
        <v>0</v>
      </c>
      <c r="C20" s="170" t="s">
        <v>139</v>
      </c>
      <c r="D20" s="44">
        <v>2739.89</v>
      </c>
      <c r="E20" s="44">
        <v>0</v>
      </c>
      <c r="F20" s="44">
        <f>2740</f>
        <v>2740</v>
      </c>
      <c r="G20" s="44">
        <f>D20/(1+$C$16)^B20</f>
        <v>2739.89</v>
      </c>
      <c r="J20" s="38"/>
    </row>
    <row r="21" spans="2:10">
      <c r="B21" s="169">
        <v>1</v>
      </c>
      <c r="C21" s="172" t="s">
        <v>140</v>
      </c>
      <c r="D21" s="44">
        <v>2739.89</v>
      </c>
      <c r="E21" s="96">
        <v>0</v>
      </c>
      <c r="F21" s="44">
        <f>D21-E21</f>
        <v>2739.89</v>
      </c>
      <c r="G21" s="44">
        <f t="shared" ref="G21:G84" si="0">D21/(1+$C$16)^B21</f>
        <v>2719.4937965260542</v>
      </c>
    </row>
    <row r="22" spans="2:10">
      <c r="B22" s="169">
        <v>2</v>
      </c>
      <c r="C22" s="173" t="s">
        <v>141</v>
      </c>
      <c r="D22" s="44">
        <v>2739.89</v>
      </c>
      <c r="E22" s="96">
        <v>0</v>
      </c>
      <c r="F22" s="44">
        <f t="shared" ref="F22:F139" si="1">D22-E22</f>
        <v>2739.89</v>
      </c>
      <c r="G22" s="44">
        <f t="shared" si="0"/>
        <v>2699.2494258323118</v>
      </c>
    </row>
    <row r="23" spans="2:10">
      <c r="B23" s="169">
        <v>3</v>
      </c>
      <c r="C23" s="173" t="s">
        <v>142</v>
      </c>
      <c r="D23" s="44">
        <v>2739.89</v>
      </c>
      <c r="E23" s="96">
        <v>0</v>
      </c>
      <c r="F23" s="44">
        <f t="shared" si="1"/>
        <v>2739.89</v>
      </c>
      <c r="G23" s="44">
        <f t="shared" si="0"/>
        <v>2679.1557576499367</v>
      </c>
      <c r="J23" s="46"/>
    </row>
    <row r="24" spans="2:10">
      <c r="B24" s="169">
        <v>4</v>
      </c>
      <c r="C24" s="173" t="s">
        <v>143</v>
      </c>
      <c r="D24" s="44">
        <v>2739.89</v>
      </c>
      <c r="E24" s="96">
        <v>0</v>
      </c>
      <c r="F24" s="44">
        <f t="shared" si="1"/>
        <v>2739.89</v>
      </c>
      <c r="G24" s="44">
        <f t="shared" si="0"/>
        <v>2659.2116701240066</v>
      </c>
      <c r="J24" s="46"/>
    </row>
    <row r="25" spans="2:10">
      <c r="B25" s="169">
        <v>5</v>
      </c>
      <c r="C25" s="173" t="s">
        <v>144</v>
      </c>
      <c r="D25" s="44">
        <v>2739.89</v>
      </c>
      <c r="E25" s="96">
        <v>0</v>
      </c>
      <c r="F25" s="44">
        <f t="shared" si="1"/>
        <v>2739.89</v>
      </c>
      <c r="G25" s="44">
        <f t="shared" si="0"/>
        <v>2639.4160497508751</v>
      </c>
      <c r="J25" s="46"/>
    </row>
    <row r="26" spans="2:10">
      <c r="B26" s="169">
        <v>6</v>
      </c>
      <c r="C26" s="173" t="s">
        <v>145</v>
      </c>
      <c r="D26" s="44">
        <v>2739.89</v>
      </c>
      <c r="E26" s="96">
        <v>0</v>
      </c>
      <c r="F26" s="44">
        <f t="shared" si="1"/>
        <v>2739.89</v>
      </c>
      <c r="G26" s="44">
        <f t="shared" si="0"/>
        <v>2619.7677913160046</v>
      </c>
      <c r="J26" s="46"/>
    </row>
    <row r="27" spans="2:10">
      <c r="B27" s="169">
        <v>7</v>
      </c>
      <c r="C27" s="173" t="s">
        <v>146</v>
      </c>
      <c r="D27" s="44">
        <v>2739.89</v>
      </c>
      <c r="E27" s="96">
        <v>0</v>
      </c>
      <c r="F27" s="44">
        <f t="shared" si="1"/>
        <v>2739.89</v>
      </c>
      <c r="G27" s="44">
        <f t="shared" si="0"/>
        <v>2600.2657978322623</v>
      </c>
      <c r="J27" s="46"/>
    </row>
    <row r="28" spans="2:10">
      <c r="B28" s="169">
        <v>8</v>
      </c>
      <c r="C28" s="173" t="s">
        <v>147</v>
      </c>
      <c r="D28" s="44">
        <v>2739.89</v>
      </c>
      <c r="E28" s="96">
        <v>0</v>
      </c>
      <c r="F28" s="44">
        <f t="shared" si="1"/>
        <v>2739.89</v>
      </c>
      <c r="G28" s="44">
        <f t="shared" si="0"/>
        <v>2580.9089804786722</v>
      </c>
      <c r="J28" s="46"/>
    </row>
    <row r="29" spans="2:10">
      <c r="B29" s="169">
        <v>9</v>
      </c>
      <c r="C29" s="173" t="s">
        <v>148</v>
      </c>
      <c r="D29" s="44">
        <v>2739.89</v>
      </c>
      <c r="E29" s="96">
        <v>0</v>
      </c>
      <c r="F29" s="44">
        <f t="shared" si="1"/>
        <v>2739.89</v>
      </c>
      <c r="G29" s="44">
        <f t="shared" si="0"/>
        <v>2561.696258539625</v>
      </c>
      <c r="J29" s="46"/>
    </row>
    <row r="30" spans="2:10">
      <c r="B30" s="169">
        <v>10</v>
      </c>
      <c r="C30" s="173" t="s">
        <v>149</v>
      </c>
      <c r="D30" s="44">
        <v>2739.89</v>
      </c>
      <c r="E30" s="96">
        <v>0</v>
      </c>
      <c r="F30" s="44">
        <f t="shared" si="1"/>
        <v>2739.89</v>
      </c>
      <c r="G30" s="44">
        <f t="shared" si="0"/>
        <v>2542.6265593445405</v>
      </c>
    </row>
    <row r="31" spans="2:10">
      <c r="B31" s="169">
        <v>11</v>
      </c>
      <c r="C31" s="173" t="s">
        <v>150</v>
      </c>
      <c r="D31" s="44">
        <v>2739.89</v>
      </c>
      <c r="E31" s="96">
        <v>0</v>
      </c>
      <c r="F31" s="44">
        <f t="shared" si="1"/>
        <v>2739.89</v>
      </c>
      <c r="G31" s="44">
        <f t="shared" si="0"/>
        <v>2523.6988182079804</v>
      </c>
    </row>
    <row r="32" spans="2:10">
      <c r="B32" s="169">
        <v>12</v>
      </c>
      <c r="C32" s="173" t="s">
        <v>151</v>
      </c>
      <c r="D32" s="44">
        <v>2739.89</v>
      </c>
      <c r="E32" s="96">
        <v>0</v>
      </c>
      <c r="F32" s="44">
        <f t="shared" si="1"/>
        <v>2739.89</v>
      </c>
      <c r="G32" s="44">
        <f t="shared" si="0"/>
        <v>2504.9119783702035</v>
      </c>
    </row>
    <row r="33" spans="2:7">
      <c r="B33" s="169">
        <v>13</v>
      </c>
      <c r="C33" s="173" t="s">
        <v>152</v>
      </c>
      <c r="D33" s="44">
        <v>2739.89</v>
      </c>
      <c r="E33" s="96">
        <v>0</v>
      </c>
      <c r="F33" s="44">
        <f t="shared" si="1"/>
        <v>2739.89</v>
      </c>
      <c r="G33" s="44">
        <f t="shared" si="0"/>
        <v>2486.2649909381676</v>
      </c>
    </row>
    <row r="34" spans="2:7">
      <c r="B34" s="169">
        <v>14</v>
      </c>
      <c r="C34" s="173" t="s">
        <v>153</v>
      </c>
      <c r="D34" s="61">
        <v>2739.89</v>
      </c>
      <c r="E34" s="142">
        <v>0</v>
      </c>
      <c r="F34" s="61">
        <f t="shared" si="1"/>
        <v>2739.89</v>
      </c>
      <c r="G34" s="44">
        <f t="shared" si="0"/>
        <v>2467.7568148269643</v>
      </c>
    </row>
    <row r="35" spans="2:7">
      <c r="B35" s="169">
        <v>15</v>
      </c>
      <c r="C35" s="173" t="s">
        <v>154</v>
      </c>
      <c r="D35" s="61">
        <v>2739.89</v>
      </c>
      <c r="E35" s="142">
        <v>0</v>
      </c>
      <c r="F35" s="61">
        <f t="shared" si="1"/>
        <v>2739.89</v>
      </c>
      <c r="G35" s="44">
        <f t="shared" si="0"/>
        <v>2449.3864167017014</v>
      </c>
    </row>
    <row r="36" spans="2:7">
      <c r="B36" s="169">
        <v>16</v>
      </c>
      <c r="C36" s="173" t="s">
        <v>155</v>
      </c>
      <c r="D36" s="61">
        <v>2739.89</v>
      </c>
      <c r="E36" s="142">
        <v>0</v>
      </c>
      <c r="F36" s="61">
        <f t="shared" si="1"/>
        <v>2739.89</v>
      </c>
      <c r="G36" s="44">
        <f t="shared" si="0"/>
        <v>2431.1527709198031</v>
      </c>
    </row>
    <row r="37" spans="2:7">
      <c r="B37" s="169">
        <v>17</v>
      </c>
      <c r="C37" s="173" t="s">
        <v>156</v>
      </c>
      <c r="D37" s="61">
        <v>2739.89</v>
      </c>
      <c r="E37" s="142">
        <v>0</v>
      </c>
      <c r="F37" s="61">
        <f t="shared" si="1"/>
        <v>2739.89</v>
      </c>
      <c r="G37" s="44">
        <f t="shared" si="0"/>
        <v>2413.0548594737497</v>
      </c>
    </row>
    <row r="38" spans="2:7">
      <c r="B38" s="169">
        <v>18</v>
      </c>
      <c r="C38" s="173" t="s">
        <v>157</v>
      </c>
      <c r="D38" s="61">
        <v>2739.89</v>
      </c>
      <c r="E38" s="142">
        <v>0</v>
      </c>
      <c r="F38" s="61">
        <f t="shared" si="1"/>
        <v>2739.89</v>
      </c>
      <c r="G38" s="44">
        <f t="shared" si="0"/>
        <v>2395.0916719342426</v>
      </c>
    </row>
    <row r="39" spans="2:7">
      <c r="B39" s="169">
        <v>19</v>
      </c>
      <c r="C39" s="173" t="s">
        <v>158</v>
      </c>
      <c r="D39" s="61">
        <v>2739.89</v>
      </c>
      <c r="E39" s="142">
        <v>0</v>
      </c>
      <c r="F39" s="61">
        <f t="shared" si="1"/>
        <v>2739.89</v>
      </c>
      <c r="G39" s="44">
        <f t="shared" si="0"/>
        <v>2377.2622053937889</v>
      </c>
    </row>
    <row r="40" spans="2:7">
      <c r="B40" s="169">
        <v>20</v>
      </c>
      <c r="C40" s="173" t="s">
        <v>159</v>
      </c>
      <c r="D40" s="61">
        <v>2739.89</v>
      </c>
      <c r="E40" s="142">
        <v>0</v>
      </c>
      <c r="F40" s="61">
        <f t="shared" si="1"/>
        <v>2739.89</v>
      </c>
      <c r="G40" s="44">
        <f t="shared" si="0"/>
        <v>2359.5654644107085</v>
      </c>
    </row>
    <row r="41" spans="2:7">
      <c r="B41" s="169">
        <v>21</v>
      </c>
      <c r="C41" s="173" t="s">
        <v>160</v>
      </c>
      <c r="D41" s="61">
        <v>2739.89</v>
      </c>
      <c r="E41" s="142">
        <v>0</v>
      </c>
      <c r="F41" s="61">
        <f t="shared" si="1"/>
        <v>2739.89</v>
      </c>
      <c r="G41" s="44">
        <f t="shared" si="0"/>
        <v>2342.0004609535567</v>
      </c>
    </row>
    <row r="42" spans="2:7">
      <c r="B42" s="169">
        <v>22</v>
      </c>
      <c r="C42" s="173" t="s">
        <v>161</v>
      </c>
      <c r="D42" s="61">
        <v>2739.89</v>
      </c>
      <c r="E42" s="142">
        <v>0</v>
      </c>
      <c r="F42" s="61">
        <f t="shared" si="1"/>
        <v>2739.89</v>
      </c>
      <c r="G42" s="44">
        <f t="shared" si="0"/>
        <v>2324.5662143459613</v>
      </c>
    </row>
    <row r="43" spans="2:7">
      <c r="B43" s="169">
        <v>23</v>
      </c>
      <c r="C43" s="173" t="s">
        <v>162</v>
      </c>
      <c r="D43" s="61">
        <v>2739.89</v>
      </c>
      <c r="E43" s="142">
        <v>0</v>
      </c>
      <c r="F43" s="61">
        <f t="shared" si="1"/>
        <v>2739.89</v>
      </c>
      <c r="G43" s="44">
        <f t="shared" si="0"/>
        <v>2307.2617512118723</v>
      </c>
    </row>
    <row r="44" spans="2:7">
      <c r="B44" s="169">
        <v>24</v>
      </c>
      <c r="C44" s="173" t="s">
        <v>163</v>
      </c>
      <c r="D44" s="61">
        <v>2739.89</v>
      </c>
      <c r="E44" s="142">
        <v>0</v>
      </c>
      <c r="F44" s="61">
        <f t="shared" si="1"/>
        <v>2739.89</v>
      </c>
      <c r="G44" s="44">
        <f t="shared" si="0"/>
        <v>2290.0861054212132</v>
      </c>
    </row>
    <row r="45" spans="2:7">
      <c r="B45" s="169">
        <v>25</v>
      </c>
      <c r="C45" s="173" t="s">
        <v>164</v>
      </c>
      <c r="D45" s="61">
        <v>2739.89</v>
      </c>
      <c r="E45" s="142">
        <v>0</v>
      </c>
      <c r="F45" s="61">
        <f t="shared" si="1"/>
        <v>2739.89</v>
      </c>
      <c r="G45" s="44">
        <f t="shared" si="0"/>
        <v>2273.0383180359436</v>
      </c>
    </row>
    <row r="46" spans="2:7">
      <c r="B46" s="169">
        <v>26</v>
      </c>
      <c r="C46" s="173" t="s">
        <v>165</v>
      </c>
      <c r="D46" s="44">
        <v>2739.89</v>
      </c>
      <c r="E46" s="96">
        <v>0</v>
      </c>
      <c r="F46" s="44">
        <f t="shared" si="1"/>
        <v>2739.89</v>
      </c>
      <c r="G46" s="44">
        <f t="shared" si="0"/>
        <v>2256.1174372565192</v>
      </c>
    </row>
    <row r="47" spans="2:7">
      <c r="B47" s="169">
        <v>27</v>
      </c>
      <c r="C47" s="173" t="s">
        <v>166</v>
      </c>
      <c r="D47" s="44">
        <v>2739.89</v>
      </c>
      <c r="E47" s="96">
        <v>0</v>
      </c>
      <c r="F47" s="44">
        <f t="shared" si="1"/>
        <v>2739.89</v>
      </c>
      <c r="G47" s="44">
        <f t="shared" si="0"/>
        <v>2239.3225183687537</v>
      </c>
    </row>
    <row r="48" spans="2:7">
      <c r="B48" s="169">
        <v>28</v>
      </c>
      <c r="C48" s="173" t="s">
        <v>167</v>
      </c>
      <c r="D48" s="44">
        <v>2739.89</v>
      </c>
      <c r="E48" s="96">
        <v>0</v>
      </c>
      <c r="F48" s="44">
        <f t="shared" si="1"/>
        <v>2739.89</v>
      </c>
      <c r="G48" s="44">
        <f t="shared" si="0"/>
        <v>2222.6526236910699</v>
      </c>
    </row>
    <row r="49" spans="2:7">
      <c r="B49" s="169">
        <v>29</v>
      </c>
      <c r="C49" s="173" t="s">
        <v>168</v>
      </c>
      <c r="D49" s="44">
        <v>2739.89</v>
      </c>
      <c r="E49" s="96">
        <v>0</v>
      </c>
      <c r="F49" s="44">
        <f t="shared" si="1"/>
        <v>2739.89</v>
      </c>
      <c r="G49" s="44">
        <f t="shared" si="0"/>
        <v>2206.1068225221543</v>
      </c>
    </row>
    <row r="50" spans="2:7">
      <c r="B50" s="169">
        <v>30</v>
      </c>
      <c r="C50" s="173" t="s">
        <v>169</v>
      </c>
      <c r="D50" s="44">
        <v>2739.89</v>
      </c>
      <c r="E50" s="96">
        <v>0</v>
      </c>
      <c r="F50" s="44">
        <f t="shared" si="1"/>
        <v>2739.89</v>
      </c>
      <c r="G50" s="44">
        <f t="shared" si="0"/>
        <v>2189.6841910889862</v>
      </c>
    </row>
    <row r="51" spans="2:7">
      <c r="B51" s="169">
        <v>31</v>
      </c>
      <c r="C51" s="173" t="s">
        <v>170</v>
      </c>
      <c r="D51" s="44">
        <v>2739.89</v>
      </c>
      <c r="E51" s="96">
        <v>0</v>
      </c>
      <c r="F51" s="44">
        <f t="shared" si="1"/>
        <v>2739.89</v>
      </c>
      <c r="G51" s="44">
        <f t="shared" si="0"/>
        <v>2173.3838124952713</v>
      </c>
    </row>
    <row r="52" spans="2:7">
      <c r="B52" s="169">
        <v>32</v>
      </c>
      <c r="C52" s="171" t="s">
        <v>171</v>
      </c>
      <c r="D52" s="44">
        <v>2739.89</v>
      </c>
      <c r="E52" s="96">
        <v>0</v>
      </c>
      <c r="F52" s="44">
        <f t="shared" si="1"/>
        <v>2739.89</v>
      </c>
      <c r="G52" s="44">
        <f t="shared" si="0"/>
        <v>2157.2047766702449</v>
      </c>
    </row>
    <row r="53" spans="2:7">
      <c r="B53" s="169">
        <v>33</v>
      </c>
      <c r="C53" s="171" t="s">
        <v>172</v>
      </c>
      <c r="D53" s="44">
        <v>2739.89</v>
      </c>
      <c r="E53" s="96">
        <v>0</v>
      </c>
      <c r="F53" s="44">
        <f t="shared" si="1"/>
        <v>2739.89</v>
      </c>
      <c r="G53" s="44">
        <f t="shared" si="0"/>
        <v>2141.1461803178609</v>
      </c>
    </row>
    <row r="54" spans="2:7">
      <c r="B54" s="169">
        <v>34</v>
      </c>
      <c r="C54" s="171" t="s">
        <v>173</v>
      </c>
      <c r="D54" s="44">
        <v>2739.89</v>
      </c>
      <c r="E54" s="96">
        <v>0</v>
      </c>
      <c r="F54" s="44">
        <f t="shared" si="1"/>
        <v>2739.89</v>
      </c>
      <c r="G54" s="44">
        <f t="shared" si="0"/>
        <v>2125.2071268663626</v>
      </c>
    </row>
    <row r="55" spans="2:7">
      <c r="B55" s="169">
        <v>35</v>
      </c>
      <c r="C55" s="171" t="s">
        <v>174</v>
      </c>
      <c r="D55" s="44">
        <v>2739.89</v>
      </c>
      <c r="E55" s="96">
        <v>0</v>
      </c>
      <c r="F55" s="44">
        <f t="shared" si="1"/>
        <v>2739.89</v>
      </c>
      <c r="G55" s="44">
        <f t="shared" si="0"/>
        <v>2109.3867264182259</v>
      </c>
    </row>
    <row r="56" spans="2:7">
      <c r="B56" s="169">
        <v>36</v>
      </c>
      <c r="C56" s="171" t="s">
        <v>175</v>
      </c>
      <c r="D56" s="44">
        <v>2739.89</v>
      </c>
      <c r="E56" s="96">
        <v>0</v>
      </c>
      <c r="F56" s="44">
        <f t="shared" si="1"/>
        <v>2739.89</v>
      </c>
      <c r="G56" s="44">
        <f t="shared" si="0"/>
        <v>2093.684095700472</v>
      </c>
    </row>
    <row r="57" spans="2:7">
      <c r="B57" s="169">
        <v>37</v>
      </c>
      <c r="C57" s="171" t="s">
        <v>176</v>
      </c>
      <c r="D57" s="44">
        <v>2739.89</v>
      </c>
      <c r="E57" s="96">
        <v>0</v>
      </c>
      <c r="F57" s="44">
        <f t="shared" si="1"/>
        <v>2739.89</v>
      </c>
      <c r="G57" s="44">
        <f t="shared" si="0"/>
        <v>2078.098358015357</v>
      </c>
    </row>
    <row r="58" spans="2:7">
      <c r="B58" s="169">
        <v>38</v>
      </c>
      <c r="C58" s="171" t="s">
        <v>177</v>
      </c>
      <c r="D58" s="44">
        <v>2739.89</v>
      </c>
      <c r="E58" s="96">
        <v>0</v>
      </c>
      <c r="F58" s="44">
        <f t="shared" si="1"/>
        <v>2739.89</v>
      </c>
      <c r="G58" s="44">
        <f t="shared" si="0"/>
        <v>2062.6286431914209</v>
      </c>
    </row>
    <row r="59" spans="2:7">
      <c r="B59" s="169">
        <v>39</v>
      </c>
      <c r="C59" s="171" t="s">
        <v>178</v>
      </c>
      <c r="D59" s="44">
        <v>2739.89</v>
      </c>
      <c r="E59" s="96">
        <v>0</v>
      </c>
      <c r="F59" s="44">
        <f t="shared" si="1"/>
        <v>2739.89</v>
      </c>
      <c r="G59" s="44">
        <f t="shared" si="0"/>
        <v>2047.2740875349086</v>
      </c>
    </row>
    <row r="60" spans="2:7">
      <c r="B60" s="169">
        <v>40</v>
      </c>
      <c r="C60" s="171" t="s">
        <v>179</v>
      </c>
      <c r="D60" s="44">
        <v>2739.89</v>
      </c>
      <c r="E60" s="96">
        <v>0</v>
      </c>
      <c r="F60" s="44">
        <f t="shared" si="1"/>
        <v>2739.89</v>
      </c>
      <c r="G60" s="44">
        <f t="shared" si="0"/>
        <v>2032.0338337815472</v>
      </c>
    </row>
    <row r="61" spans="2:7">
      <c r="B61" s="169">
        <v>41</v>
      </c>
      <c r="C61" s="171" t="s">
        <v>180</v>
      </c>
      <c r="D61" s="44">
        <v>2739.89</v>
      </c>
      <c r="E61" s="96">
        <v>0</v>
      </c>
      <c r="F61" s="44">
        <f t="shared" si="1"/>
        <v>2739.89</v>
      </c>
      <c r="G61" s="44">
        <f t="shared" si="0"/>
        <v>2016.9070310486818</v>
      </c>
    </row>
    <row r="62" spans="2:7">
      <c r="B62" s="169">
        <v>42</v>
      </c>
      <c r="C62" s="171" t="s">
        <v>181</v>
      </c>
      <c r="D62" s="44">
        <v>2739.89</v>
      </c>
      <c r="E62" s="96">
        <v>0</v>
      </c>
      <c r="F62" s="44">
        <f t="shared" si="1"/>
        <v>2739.89</v>
      </c>
      <c r="G62" s="44">
        <f t="shared" si="0"/>
        <v>2001.8928347877734</v>
      </c>
    </row>
    <row r="63" spans="2:7">
      <c r="B63" s="169">
        <v>43</v>
      </c>
      <c r="C63" s="171" t="s">
        <v>182</v>
      </c>
      <c r="D63" s="44">
        <v>2739.89</v>
      </c>
      <c r="E63" s="96">
        <v>0</v>
      </c>
      <c r="F63" s="44">
        <f t="shared" si="1"/>
        <v>2739.89</v>
      </c>
      <c r="G63" s="44">
        <f t="shared" si="0"/>
        <v>1986.9904067372438</v>
      </c>
    </row>
    <row r="64" spans="2:7">
      <c r="B64" s="169">
        <v>44</v>
      </c>
      <c r="C64" s="171" t="s">
        <v>183</v>
      </c>
      <c r="D64" s="44">
        <v>2739.89</v>
      </c>
      <c r="E64" s="96">
        <v>0</v>
      </c>
      <c r="F64" s="44">
        <f t="shared" si="1"/>
        <v>2739.89</v>
      </c>
      <c r="G64" s="44">
        <f t="shared" si="0"/>
        <v>1972.1989148756759</v>
      </c>
    </row>
    <row r="65" spans="2:7">
      <c r="B65" s="169">
        <v>45</v>
      </c>
      <c r="C65" s="171" t="s">
        <v>184</v>
      </c>
      <c r="D65" s="44">
        <v>2739.89</v>
      </c>
      <c r="E65" s="96">
        <v>0</v>
      </c>
      <c r="F65" s="44">
        <f t="shared" si="1"/>
        <v>2739.89</v>
      </c>
      <c r="G65" s="44">
        <f t="shared" si="0"/>
        <v>1957.5175333753607</v>
      </c>
    </row>
    <row r="66" spans="2:7">
      <c r="B66" s="169">
        <v>46</v>
      </c>
      <c r="C66" s="171" t="s">
        <v>185</v>
      </c>
      <c r="D66" s="44">
        <v>2739.89</v>
      </c>
      <c r="E66" s="96">
        <v>0</v>
      </c>
      <c r="F66" s="44">
        <f t="shared" si="1"/>
        <v>2739.89</v>
      </c>
      <c r="G66" s="44">
        <f t="shared" si="0"/>
        <v>1942.9454425561889</v>
      </c>
    </row>
    <row r="67" spans="2:7">
      <c r="B67" s="169">
        <v>47</v>
      </c>
      <c r="C67" s="171" t="s">
        <v>186</v>
      </c>
      <c r="D67" s="44">
        <v>2739.89</v>
      </c>
      <c r="E67" s="96">
        <v>0</v>
      </c>
      <c r="F67" s="44">
        <f t="shared" si="1"/>
        <v>2739.89</v>
      </c>
      <c r="G67" s="44">
        <f t="shared" si="0"/>
        <v>1928.4818288398897</v>
      </c>
    </row>
    <row r="68" spans="2:7">
      <c r="B68" s="169">
        <v>48</v>
      </c>
      <c r="C68" s="171" t="s">
        <v>187</v>
      </c>
      <c r="D68" s="44">
        <v>2739.89</v>
      </c>
      <c r="E68" s="96">
        <v>0</v>
      </c>
      <c r="F68" s="44">
        <f t="shared" si="1"/>
        <v>2739.89</v>
      </c>
      <c r="G68" s="44">
        <f t="shared" si="0"/>
        <v>1914.1258847046049</v>
      </c>
    </row>
    <row r="69" spans="2:7">
      <c r="B69" s="169">
        <v>49</v>
      </c>
      <c r="C69" s="171" t="s">
        <v>188</v>
      </c>
      <c r="D69" s="44">
        <v>2739.89</v>
      </c>
      <c r="E69" s="96">
        <v>0</v>
      </c>
      <c r="F69" s="44">
        <f t="shared" si="1"/>
        <v>2739.89</v>
      </c>
      <c r="G69" s="44">
        <f t="shared" si="0"/>
        <v>1899.8768086398065</v>
      </c>
    </row>
    <row r="70" spans="2:7">
      <c r="B70" s="169">
        <v>50</v>
      </c>
      <c r="C70" s="171" t="s">
        <v>189</v>
      </c>
      <c r="D70" s="44">
        <v>2739.89</v>
      </c>
      <c r="E70" s="96">
        <v>0</v>
      </c>
      <c r="F70" s="44">
        <f t="shared" si="1"/>
        <v>2739.89</v>
      </c>
      <c r="G70" s="44">
        <f t="shared" si="0"/>
        <v>1885.7338051015445</v>
      </c>
    </row>
    <row r="71" spans="2:7">
      <c r="B71" s="169">
        <v>51</v>
      </c>
      <c r="C71" s="171" t="s">
        <v>190</v>
      </c>
      <c r="D71" s="44">
        <v>2739.89</v>
      </c>
      <c r="E71" s="96">
        <v>0</v>
      </c>
      <c r="F71" s="44">
        <f t="shared" si="1"/>
        <v>2739.89</v>
      </c>
      <c r="G71" s="44">
        <f t="shared" si="0"/>
        <v>1871.6960844680343</v>
      </c>
    </row>
    <row r="72" spans="2:7">
      <c r="B72" s="169">
        <v>52</v>
      </c>
      <c r="C72" s="171" t="s">
        <v>191</v>
      </c>
      <c r="D72" s="44">
        <v>2739.89</v>
      </c>
      <c r="E72" s="96">
        <v>0</v>
      </c>
      <c r="F72" s="44">
        <f t="shared" si="1"/>
        <v>2739.89</v>
      </c>
      <c r="G72" s="44">
        <f t="shared" si="0"/>
        <v>1857.762862995567</v>
      </c>
    </row>
    <row r="73" spans="2:7">
      <c r="B73" s="169">
        <v>53</v>
      </c>
      <c r="C73" s="171" t="s">
        <v>192</v>
      </c>
      <c r="D73" s="44">
        <v>2739.89</v>
      </c>
      <c r="E73" s="96">
        <v>0</v>
      </c>
      <c r="F73" s="44">
        <f t="shared" si="1"/>
        <v>2739.89</v>
      </c>
      <c r="G73" s="44">
        <f t="shared" si="0"/>
        <v>1843.9333627747565</v>
      </c>
    </row>
    <row r="74" spans="2:7">
      <c r="B74" s="169">
        <v>54</v>
      </c>
      <c r="C74" s="171" t="s">
        <v>193</v>
      </c>
      <c r="D74" s="44">
        <v>2739.89</v>
      </c>
      <c r="E74" s="96">
        <v>0</v>
      </c>
      <c r="F74" s="44">
        <f t="shared" si="1"/>
        <v>2739.89</v>
      </c>
      <c r="G74" s="44">
        <f t="shared" si="0"/>
        <v>1830.2068116871028</v>
      </c>
    </row>
    <row r="75" spans="2:7">
      <c r="B75" s="169">
        <v>55</v>
      </c>
      <c r="C75" s="171" t="s">
        <v>194</v>
      </c>
      <c r="D75" s="44">
        <v>2739.89</v>
      </c>
      <c r="E75" s="96">
        <v>0</v>
      </c>
      <c r="F75" s="44">
        <f t="shared" si="1"/>
        <v>2739.89</v>
      </c>
      <c r="G75" s="44">
        <f t="shared" si="0"/>
        <v>1816.5824433618886</v>
      </c>
    </row>
    <row r="76" spans="2:7">
      <c r="B76" s="169">
        <v>56</v>
      </c>
      <c r="C76" s="171" t="s">
        <v>195</v>
      </c>
      <c r="D76" s="44">
        <v>2739.89</v>
      </c>
      <c r="E76" s="96">
        <v>0</v>
      </c>
      <c r="F76" s="44">
        <f t="shared" si="1"/>
        <v>2739.89</v>
      </c>
      <c r="G76" s="44">
        <f t="shared" si="0"/>
        <v>1803.059497133388</v>
      </c>
    </row>
    <row r="77" spans="2:7">
      <c r="B77" s="169">
        <v>57</v>
      </c>
      <c r="C77" s="171" t="s">
        <v>196</v>
      </c>
      <c r="D77" s="44">
        <v>2739.89</v>
      </c>
      <c r="E77" s="96">
        <v>0</v>
      </c>
      <c r="F77" s="44">
        <f t="shared" si="1"/>
        <v>2739.89</v>
      </c>
      <c r="G77" s="44">
        <f t="shared" si="0"/>
        <v>1789.6372179984</v>
      </c>
    </row>
    <row r="78" spans="2:7">
      <c r="B78" s="169">
        <v>58</v>
      </c>
      <c r="C78" s="171" t="s">
        <v>197</v>
      </c>
      <c r="D78" s="44">
        <v>2739.89</v>
      </c>
      <c r="E78" s="96">
        <v>0</v>
      </c>
      <c r="F78" s="44">
        <f t="shared" si="1"/>
        <v>2739.89</v>
      </c>
      <c r="G78" s="44">
        <f t="shared" si="0"/>
        <v>1776.3148565740942</v>
      </c>
    </row>
    <row r="79" spans="2:7">
      <c r="B79" s="169">
        <v>59</v>
      </c>
      <c r="C79" s="171" t="s">
        <v>198</v>
      </c>
      <c r="D79" s="44">
        <v>2739.89</v>
      </c>
      <c r="E79" s="96">
        <v>0</v>
      </c>
      <c r="F79" s="44">
        <f t="shared" si="1"/>
        <v>2739.89</v>
      </c>
      <c r="G79" s="44">
        <f t="shared" si="0"/>
        <v>1763.0916690561726</v>
      </c>
    </row>
    <row r="80" spans="2:7">
      <c r="B80" s="169">
        <v>60</v>
      </c>
      <c r="C80" s="171" t="s">
        <v>199</v>
      </c>
      <c r="D80" s="44">
        <v>2739.89</v>
      </c>
      <c r="E80" s="96">
        <v>0</v>
      </c>
      <c r="F80" s="44">
        <f t="shared" si="1"/>
        <v>2739.89</v>
      </c>
      <c r="G80" s="44">
        <f t="shared" si="0"/>
        <v>1749.9669171773421</v>
      </c>
    </row>
    <row r="81" spans="2:7">
      <c r="B81" s="169">
        <v>61</v>
      </c>
      <c r="C81" s="171" t="s">
        <v>200</v>
      </c>
      <c r="D81" s="44">
        <v>2739.89</v>
      </c>
      <c r="E81" s="96">
        <v>0</v>
      </c>
      <c r="F81" s="44">
        <f t="shared" si="1"/>
        <v>2739.89</v>
      </c>
      <c r="G81" s="44">
        <f t="shared" si="0"/>
        <v>1736.9398681660969</v>
      </c>
    </row>
    <row r="82" spans="2:7">
      <c r="B82" s="169">
        <v>62</v>
      </c>
      <c r="C82" s="171" t="s">
        <v>201</v>
      </c>
      <c r="D82" s="44">
        <v>2739.89</v>
      </c>
      <c r="E82" s="96">
        <v>0</v>
      </c>
      <c r="F82" s="44">
        <f t="shared" si="1"/>
        <v>2739.89</v>
      </c>
      <c r="G82" s="44">
        <f t="shared" si="0"/>
        <v>1724.0097947058027</v>
      </c>
    </row>
    <row r="83" spans="2:7">
      <c r="B83" s="169">
        <v>63</v>
      </c>
      <c r="C83" s="171" t="s">
        <v>202</v>
      </c>
      <c r="D83" s="44">
        <v>2739.89</v>
      </c>
      <c r="E83" s="96">
        <v>0</v>
      </c>
      <c r="F83" s="44">
        <f t="shared" si="1"/>
        <v>2739.89</v>
      </c>
      <c r="G83" s="44">
        <f t="shared" si="0"/>
        <v>1711.1759748940967</v>
      </c>
    </row>
    <row r="84" spans="2:7">
      <c r="B84" s="169">
        <v>64</v>
      </c>
      <c r="C84" s="171" t="s">
        <v>203</v>
      </c>
      <c r="D84" s="44">
        <v>2739.89</v>
      </c>
      <c r="E84" s="96">
        <v>0</v>
      </c>
      <c r="F84" s="44">
        <f t="shared" si="1"/>
        <v>2739.89</v>
      </c>
      <c r="G84" s="44">
        <f t="shared" si="0"/>
        <v>1698.4376922025776</v>
      </c>
    </row>
    <row r="85" spans="2:7">
      <c r="B85" s="169">
        <v>65</v>
      </c>
      <c r="C85" s="171" t="s">
        <v>204</v>
      </c>
      <c r="D85" s="44">
        <v>2739.89</v>
      </c>
      <c r="E85" s="96">
        <v>0</v>
      </c>
      <c r="F85" s="44">
        <f t="shared" si="1"/>
        <v>2739.89</v>
      </c>
      <c r="G85" s="44">
        <f t="shared" ref="G85:G139" si="2">D85/(1+$C$16)^B85</f>
        <v>1685.7942354368017</v>
      </c>
    </row>
    <row r="86" spans="2:7">
      <c r="B86" s="169">
        <v>66</v>
      </c>
      <c r="C86" s="171" t="s">
        <v>205</v>
      </c>
      <c r="D86" s="44">
        <v>2739.89</v>
      </c>
      <c r="E86" s="96">
        <v>0</v>
      </c>
      <c r="F86" s="44">
        <f t="shared" si="1"/>
        <v>2739.89</v>
      </c>
      <c r="G86" s="44">
        <f t="shared" si="2"/>
        <v>1673.2448986965769</v>
      </c>
    </row>
    <row r="87" spans="2:7">
      <c r="B87" s="169">
        <v>67</v>
      </c>
      <c r="C87" s="171" t="s">
        <v>206</v>
      </c>
      <c r="D87" s="44">
        <v>2739.89</v>
      </c>
      <c r="E87" s="96">
        <v>0</v>
      </c>
      <c r="F87" s="44">
        <f t="shared" si="1"/>
        <v>2739.89</v>
      </c>
      <c r="G87" s="44">
        <f t="shared" si="2"/>
        <v>1660.7889813365528</v>
      </c>
    </row>
    <row r="88" spans="2:7">
      <c r="B88" s="169">
        <v>68</v>
      </c>
      <c r="C88" s="171" t="s">
        <v>207</v>
      </c>
      <c r="D88" s="44">
        <v>2739.89</v>
      </c>
      <c r="E88" s="96">
        <v>0</v>
      </c>
      <c r="F88" s="44">
        <f t="shared" si="1"/>
        <v>2739.89</v>
      </c>
      <c r="G88" s="44">
        <f t="shared" si="2"/>
        <v>1648.4257879270995</v>
      </c>
    </row>
    <row r="89" spans="2:7">
      <c r="B89" s="169">
        <v>69</v>
      </c>
      <c r="C89" s="171" t="s">
        <v>208</v>
      </c>
      <c r="D89" s="44">
        <v>2739.89</v>
      </c>
      <c r="E89" s="96">
        <v>0</v>
      </c>
      <c r="F89" s="44">
        <f t="shared" si="1"/>
        <v>2739.89</v>
      </c>
      <c r="G89" s="44">
        <f t="shared" si="2"/>
        <v>1636.1546282154832</v>
      </c>
    </row>
    <row r="90" spans="2:7">
      <c r="B90" s="169">
        <v>70</v>
      </c>
      <c r="C90" s="171" t="s">
        <v>209</v>
      </c>
      <c r="D90" s="44">
        <v>2739.89</v>
      </c>
      <c r="E90" s="96">
        <v>0</v>
      </c>
      <c r="F90" s="44">
        <f t="shared" si="1"/>
        <v>2739.89</v>
      </c>
      <c r="G90" s="44">
        <f t="shared" si="2"/>
        <v>1623.9748170873279</v>
      </c>
    </row>
    <row r="91" spans="2:7">
      <c r="B91" s="169">
        <v>71</v>
      </c>
      <c r="C91" s="171" t="s">
        <v>210</v>
      </c>
      <c r="D91" s="44">
        <v>2739.89</v>
      </c>
      <c r="E91" s="96">
        <v>0</v>
      </c>
      <c r="F91" s="44">
        <f t="shared" si="1"/>
        <v>2739.89</v>
      </c>
      <c r="G91" s="44">
        <f t="shared" si="2"/>
        <v>1611.8856745283649</v>
      </c>
    </row>
    <row r="92" spans="2:7">
      <c r="B92" s="169">
        <v>72</v>
      </c>
      <c r="C92" s="171" t="s">
        <v>211</v>
      </c>
      <c r="D92" s="44">
        <v>2739.89</v>
      </c>
      <c r="E92" s="96">
        <v>0</v>
      </c>
      <c r="F92" s="44">
        <f t="shared" si="1"/>
        <v>2739.89</v>
      </c>
      <c r="G92" s="44">
        <f t="shared" si="2"/>
        <v>1599.8865255864666</v>
      </c>
    </row>
    <row r="93" spans="2:7">
      <c r="B93" s="169">
        <v>73</v>
      </c>
      <c r="C93" s="171" t="s">
        <v>212</v>
      </c>
      <c r="D93" s="44">
        <v>2739.89</v>
      </c>
      <c r="E93" s="96">
        <v>0</v>
      </c>
      <c r="F93" s="44">
        <f t="shared" si="1"/>
        <v>2739.89</v>
      </c>
      <c r="G93" s="44">
        <f t="shared" si="2"/>
        <v>1587.9767003339618</v>
      </c>
    </row>
    <row r="94" spans="2:7">
      <c r="B94" s="169">
        <v>74</v>
      </c>
      <c r="C94" s="171" t="s">
        <v>213</v>
      </c>
      <c r="D94" s="44">
        <v>2739.89</v>
      </c>
      <c r="E94" s="96">
        <v>0</v>
      </c>
      <c r="F94" s="44">
        <f t="shared" si="1"/>
        <v>2739.89</v>
      </c>
      <c r="G94" s="44">
        <f t="shared" si="2"/>
        <v>1576.1555338302346</v>
      </c>
    </row>
    <row r="95" spans="2:7">
      <c r="B95" s="169">
        <v>75</v>
      </c>
      <c r="C95" s="171" t="s">
        <v>214</v>
      </c>
      <c r="D95" s="44">
        <v>2739.89</v>
      </c>
      <c r="E95" s="96">
        <v>0</v>
      </c>
      <c r="F95" s="44">
        <f t="shared" si="1"/>
        <v>2739.89</v>
      </c>
      <c r="G95" s="44">
        <f t="shared" si="2"/>
        <v>1564.4223660846001</v>
      </c>
    </row>
    <row r="96" spans="2:7">
      <c r="B96" s="169">
        <v>76</v>
      </c>
      <c r="C96" s="171" t="s">
        <v>215</v>
      </c>
      <c r="D96" s="44">
        <v>2739.89</v>
      </c>
      <c r="E96" s="96">
        <v>0</v>
      </c>
      <c r="F96" s="44">
        <f t="shared" si="1"/>
        <v>2739.89</v>
      </c>
      <c r="G96" s="44">
        <f t="shared" si="2"/>
        <v>1552.7765420194539</v>
      </c>
    </row>
    <row r="97" spans="2:7">
      <c r="B97" s="169">
        <v>77</v>
      </c>
      <c r="C97" s="171" t="s">
        <v>216</v>
      </c>
      <c r="D97" s="44">
        <v>2739.89</v>
      </c>
      <c r="E97" s="96">
        <v>0</v>
      </c>
      <c r="F97" s="44">
        <f t="shared" si="1"/>
        <v>2739.89</v>
      </c>
      <c r="G97" s="44">
        <f t="shared" si="2"/>
        <v>1541.2174114337013</v>
      </c>
    </row>
    <row r="98" spans="2:7">
      <c r="B98" s="169">
        <v>78</v>
      </c>
      <c r="C98" s="171" t="s">
        <v>217</v>
      </c>
      <c r="D98" s="44">
        <v>2739.89</v>
      </c>
      <c r="E98" s="96">
        <v>0</v>
      </c>
      <c r="F98" s="44">
        <f t="shared" si="1"/>
        <v>2739.89</v>
      </c>
      <c r="G98" s="44">
        <f t="shared" si="2"/>
        <v>1529.7443289664525</v>
      </c>
    </row>
    <row r="99" spans="2:7">
      <c r="B99" s="169">
        <v>79</v>
      </c>
      <c r="C99" s="171" t="s">
        <v>218</v>
      </c>
      <c r="D99" s="44">
        <v>2739.89</v>
      </c>
      <c r="E99" s="96">
        <v>0</v>
      </c>
      <c r="F99" s="44">
        <f t="shared" si="1"/>
        <v>2739.89</v>
      </c>
      <c r="G99" s="44">
        <f t="shared" si="2"/>
        <v>1518.356654060995</v>
      </c>
    </row>
    <row r="100" spans="2:7">
      <c r="B100" s="169">
        <v>80</v>
      </c>
      <c r="C100" s="171" t="s">
        <v>219</v>
      </c>
      <c r="D100" s="44">
        <v>2739.89</v>
      </c>
      <c r="E100" s="96">
        <v>0</v>
      </c>
      <c r="F100" s="44">
        <f t="shared" si="1"/>
        <v>2739.89</v>
      </c>
      <c r="G100" s="44">
        <f t="shared" si="2"/>
        <v>1507.0537509290273</v>
      </c>
    </row>
    <row r="101" spans="2:7">
      <c r="B101" s="169">
        <v>81</v>
      </c>
      <c r="C101" s="171" t="s">
        <v>220</v>
      </c>
      <c r="D101" s="44">
        <v>2739.89</v>
      </c>
      <c r="E101" s="96">
        <v>0</v>
      </c>
      <c r="F101" s="44">
        <f t="shared" si="1"/>
        <v>2739.89</v>
      </c>
      <c r="G101" s="44">
        <f t="shared" si="2"/>
        <v>1495.8349885151633</v>
      </c>
    </row>
    <row r="102" spans="2:7">
      <c r="B102" s="169">
        <v>82</v>
      </c>
      <c r="C102" s="171" t="s">
        <v>221</v>
      </c>
      <c r="D102" s="44">
        <v>2739.89</v>
      </c>
      <c r="E102" s="96">
        <v>0</v>
      </c>
      <c r="F102" s="44">
        <f t="shared" si="1"/>
        <v>2739.89</v>
      </c>
      <c r="G102" s="44">
        <f t="shared" si="2"/>
        <v>1484.6997404617005</v>
      </c>
    </row>
    <row r="103" spans="2:7">
      <c r="B103" s="169">
        <v>83</v>
      </c>
      <c r="C103" s="171" t="s">
        <v>222</v>
      </c>
      <c r="D103" s="44">
        <v>2739.89</v>
      </c>
      <c r="E103" s="96">
        <v>0</v>
      </c>
      <c r="F103" s="44">
        <f t="shared" si="1"/>
        <v>2739.89</v>
      </c>
      <c r="G103" s="44">
        <f t="shared" si="2"/>
        <v>1473.6473850736481</v>
      </c>
    </row>
    <row r="104" spans="2:7">
      <c r="B104" s="169">
        <v>84</v>
      </c>
      <c r="C104" s="171" t="s">
        <v>223</v>
      </c>
      <c r="D104" s="44">
        <v>2739.89</v>
      </c>
      <c r="E104" s="96">
        <v>0</v>
      </c>
      <c r="F104" s="44">
        <f t="shared" si="1"/>
        <v>2739.89</v>
      </c>
      <c r="G104" s="44">
        <f t="shared" si="2"/>
        <v>1462.6773052840176</v>
      </c>
    </row>
    <row r="105" spans="2:7">
      <c r="B105" s="169">
        <v>85</v>
      </c>
      <c r="C105" s="171" t="s">
        <v>224</v>
      </c>
      <c r="D105" s="44">
        <v>2739.89</v>
      </c>
      <c r="E105" s="96">
        <v>0</v>
      </c>
      <c r="F105" s="44">
        <f t="shared" si="1"/>
        <v>2739.89</v>
      </c>
      <c r="G105" s="44">
        <f t="shared" si="2"/>
        <v>1451.7888886193725</v>
      </c>
    </row>
    <row r="106" spans="2:7">
      <c r="B106" s="169">
        <v>86</v>
      </c>
      <c r="C106" s="171" t="s">
        <v>225</v>
      </c>
      <c r="D106" s="44">
        <v>2739.89</v>
      </c>
      <c r="E106" s="96">
        <v>0</v>
      </c>
      <c r="F106" s="44">
        <f t="shared" si="1"/>
        <v>2739.89</v>
      </c>
      <c r="G106" s="44">
        <f t="shared" si="2"/>
        <v>1440.9815271656298</v>
      </c>
    </row>
    <row r="107" spans="2:7">
      <c r="B107" s="169">
        <v>87</v>
      </c>
      <c r="C107" s="171" t="s">
        <v>226</v>
      </c>
      <c r="D107" s="44">
        <v>2739.89</v>
      </c>
      <c r="E107" s="96">
        <v>0</v>
      </c>
      <c r="F107" s="44">
        <f t="shared" si="1"/>
        <v>2739.89</v>
      </c>
      <c r="G107" s="44">
        <f t="shared" si="2"/>
        <v>1430.2546175341238</v>
      </c>
    </row>
    <row r="108" spans="2:7">
      <c r="B108" s="169">
        <v>88</v>
      </c>
      <c r="C108" s="171" t="s">
        <v>227</v>
      </c>
      <c r="D108" s="44">
        <v>2739.89</v>
      </c>
      <c r="E108" s="96">
        <v>0</v>
      </c>
      <c r="F108" s="44">
        <f t="shared" si="1"/>
        <v>2739.89</v>
      </c>
      <c r="G108" s="44">
        <f t="shared" si="2"/>
        <v>1419.6075608279145</v>
      </c>
    </row>
    <row r="109" spans="2:7">
      <c r="B109" s="169">
        <v>89</v>
      </c>
      <c r="C109" s="171" t="s">
        <v>228</v>
      </c>
      <c r="D109" s="44">
        <v>2739.89</v>
      </c>
      <c r="E109" s="96">
        <v>0</v>
      </c>
      <c r="F109" s="44">
        <f t="shared" si="1"/>
        <v>2739.89</v>
      </c>
      <c r="G109" s="44">
        <f t="shared" si="2"/>
        <v>1409.0397626083516</v>
      </c>
    </row>
    <row r="110" spans="2:7">
      <c r="B110" s="169">
        <v>90</v>
      </c>
      <c r="C110" s="171" t="s">
        <v>229</v>
      </c>
      <c r="D110" s="44">
        <v>2739.89</v>
      </c>
      <c r="E110" s="96">
        <v>0</v>
      </c>
      <c r="F110" s="44">
        <f t="shared" si="1"/>
        <v>2739.89</v>
      </c>
      <c r="G110" s="44">
        <f t="shared" si="2"/>
        <v>1398.5506328618874</v>
      </c>
    </row>
    <row r="111" spans="2:7">
      <c r="B111" s="169">
        <v>91</v>
      </c>
      <c r="C111" s="171" t="s">
        <v>230</v>
      </c>
      <c r="D111" s="44">
        <v>2739.89</v>
      </c>
      <c r="E111" s="96">
        <v>0</v>
      </c>
      <c r="F111" s="44">
        <f t="shared" si="1"/>
        <v>2739.89</v>
      </c>
      <c r="G111" s="44">
        <f t="shared" si="2"/>
        <v>1388.1395859671338</v>
      </c>
    </row>
    <row r="112" spans="2:7">
      <c r="B112" s="169">
        <v>92</v>
      </c>
      <c r="C112" s="171" t="s">
        <v>231</v>
      </c>
      <c r="D112" s="44">
        <v>2739.89</v>
      </c>
      <c r="E112" s="96">
        <v>0</v>
      </c>
      <c r="F112" s="44">
        <f t="shared" si="1"/>
        <v>2739.89</v>
      </c>
      <c r="G112" s="44">
        <f t="shared" si="2"/>
        <v>1377.8060406621673</v>
      </c>
    </row>
    <row r="113" spans="2:7">
      <c r="B113" s="169">
        <v>93</v>
      </c>
      <c r="C113" s="171" t="s">
        <v>232</v>
      </c>
      <c r="D113" s="44">
        <v>2739.89</v>
      </c>
      <c r="E113" s="96">
        <v>0</v>
      </c>
      <c r="F113" s="44">
        <f t="shared" si="1"/>
        <v>2739.89</v>
      </c>
      <c r="G113" s="44">
        <f t="shared" si="2"/>
        <v>1367.5494200120768</v>
      </c>
    </row>
    <row r="114" spans="2:7">
      <c r="B114" s="169">
        <v>94</v>
      </c>
      <c r="C114" s="171" t="s">
        <v>233</v>
      </c>
      <c r="D114" s="44">
        <v>2739.89</v>
      </c>
      <c r="E114" s="96">
        <v>0</v>
      </c>
      <c r="F114" s="44">
        <f t="shared" si="1"/>
        <v>2739.89</v>
      </c>
      <c r="G114" s="44">
        <f t="shared" si="2"/>
        <v>1357.3691513767508</v>
      </c>
    </row>
    <row r="115" spans="2:7">
      <c r="B115" s="169">
        <v>95</v>
      </c>
      <c r="C115" s="171" t="s">
        <v>234</v>
      </c>
      <c r="D115" s="44">
        <v>2739.89</v>
      </c>
      <c r="E115" s="96">
        <v>0</v>
      </c>
      <c r="F115" s="44">
        <f t="shared" si="1"/>
        <v>2739.89</v>
      </c>
      <c r="G115" s="44">
        <f t="shared" si="2"/>
        <v>1347.2646663789087</v>
      </c>
    </row>
    <row r="116" spans="2:7">
      <c r="B116" s="169">
        <v>96</v>
      </c>
      <c r="C116" s="171" t="s">
        <v>235</v>
      </c>
      <c r="D116" s="44">
        <v>2739.89</v>
      </c>
      <c r="E116" s="96">
        <v>0</v>
      </c>
      <c r="F116" s="44">
        <f t="shared" si="1"/>
        <v>2739.89</v>
      </c>
      <c r="G116" s="44">
        <f t="shared" si="2"/>
        <v>1337.2354008723664</v>
      </c>
    </row>
    <row r="117" spans="2:7">
      <c r="B117" s="169">
        <v>97</v>
      </c>
      <c r="C117" s="171" t="s">
        <v>236</v>
      </c>
      <c r="D117" s="44">
        <v>2739.89</v>
      </c>
      <c r="E117" s="96">
        <v>0</v>
      </c>
      <c r="F117" s="44">
        <f t="shared" si="1"/>
        <v>2739.89</v>
      </c>
      <c r="G117" s="44">
        <f t="shared" si="2"/>
        <v>1327.2807949105372</v>
      </c>
    </row>
    <row r="118" spans="2:7">
      <c r="B118" s="169">
        <v>98</v>
      </c>
      <c r="C118" s="171" t="s">
        <v>237</v>
      </c>
      <c r="D118" s="44">
        <v>2739.89</v>
      </c>
      <c r="E118" s="96">
        <v>0</v>
      </c>
      <c r="F118" s="44">
        <f t="shared" si="1"/>
        <v>2739.89</v>
      </c>
      <c r="G118" s="44">
        <f t="shared" si="2"/>
        <v>1317.400292715173</v>
      </c>
    </row>
    <row r="119" spans="2:7">
      <c r="B119" s="169">
        <v>99</v>
      </c>
      <c r="C119" s="171" t="s">
        <v>238</v>
      </c>
      <c r="D119" s="44">
        <v>2739.89</v>
      </c>
      <c r="E119" s="96">
        <v>0</v>
      </c>
      <c r="F119" s="44">
        <f t="shared" si="1"/>
        <v>2739.89</v>
      </c>
      <c r="G119" s="44">
        <f t="shared" si="2"/>
        <v>1307.593342645333</v>
      </c>
    </row>
    <row r="120" spans="2:7">
      <c r="B120" s="169">
        <v>100</v>
      </c>
      <c r="C120" s="171" t="s">
        <v>239</v>
      </c>
      <c r="D120" s="44">
        <v>2739.89</v>
      </c>
      <c r="E120" s="96">
        <v>0</v>
      </c>
      <c r="F120" s="44">
        <f t="shared" si="1"/>
        <v>2739.89</v>
      </c>
      <c r="G120" s="44">
        <f t="shared" si="2"/>
        <v>1297.8593971665837</v>
      </c>
    </row>
    <row r="121" spans="2:7">
      <c r="B121" s="169">
        <v>101</v>
      </c>
      <c r="C121" s="171" t="s">
        <v>240</v>
      </c>
      <c r="D121" s="44">
        <v>2739.89</v>
      </c>
      <c r="E121" s="96">
        <v>0</v>
      </c>
      <c r="F121" s="44">
        <f t="shared" si="1"/>
        <v>2739.89</v>
      </c>
      <c r="G121" s="44">
        <f t="shared" si="2"/>
        <v>1288.1979128204302</v>
      </c>
    </row>
    <row r="122" spans="2:7">
      <c r="B122" s="169">
        <v>102</v>
      </c>
      <c r="C122" s="171" t="s">
        <v>241</v>
      </c>
      <c r="D122" s="44">
        <v>2739.89</v>
      </c>
      <c r="E122" s="96">
        <v>0</v>
      </c>
      <c r="F122" s="44">
        <f t="shared" si="1"/>
        <v>2739.89</v>
      </c>
      <c r="G122" s="44">
        <f t="shared" si="2"/>
        <v>1278.6083501939754</v>
      </c>
    </row>
    <row r="123" spans="2:7">
      <c r="B123" s="169">
        <v>103</v>
      </c>
      <c r="C123" s="171" t="s">
        <v>242</v>
      </c>
      <c r="D123" s="44">
        <v>2739.89</v>
      </c>
      <c r="E123" s="96">
        <v>0</v>
      </c>
      <c r="F123" s="44">
        <f t="shared" si="1"/>
        <v>2739.89</v>
      </c>
      <c r="G123" s="44">
        <f t="shared" si="2"/>
        <v>1269.0901738898017</v>
      </c>
    </row>
    <row r="124" spans="2:7">
      <c r="B124" s="169">
        <v>104</v>
      </c>
      <c r="C124" s="171" t="s">
        <v>243</v>
      </c>
      <c r="D124" s="44">
        <v>2739.89</v>
      </c>
      <c r="E124" s="96">
        <v>0</v>
      </c>
      <c r="F124" s="44">
        <f t="shared" si="1"/>
        <v>2739.89</v>
      </c>
      <c r="G124" s="44">
        <f t="shared" si="2"/>
        <v>1259.6428524960811</v>
      </c>
    </row>
    <row r="125" spans="2:7">
      <c r="B125" s="169">
        <v>105</v>
      </c>
      <c r="C125" s="171" t="s">
        <v>244</v>
      </c>
      <c r="D125" s="44">
        <v>2739.89</v>
      </c>
      <c r="E125" s="96">
        <v>0</v>
      </c>
      <c r="F125" s="44">
        <f t="shared" si="1"/>
        <v>2739.89</v>
      </c>
      <c r="G125" s="44">
        <f t="shared" si="2"/>
        <v>1250.2658585569043</v>
      </c>
    </row>
    <row r="126" spans="2:7">
      <c r="B126" s="169">
        <v>106</v>
      </c>
      <c r="C126" s="171" t="s">
        <v>245</v>
      </c>
      <c r="D126" s="44">
        <v>2739.89</v>
      </c>
      <c r="E126" s="96">
        <v>0</v>
      </c>
      <c r="F126" s="44">
        <f t="shared" si="1"/>
        <v>2739.89</v>
      </c>
      <c r="G126" s="44">
        <f t="shared" si="2"/>
        <v>1240.9586685428328</v>
      </c>
    </row>
    <row r="127" spans="2:7">
      <c r="B127" s="169">
        <v>107</v>
      </c>
      <c r="C127" s="171" t="s">
        <v>246</v>
      </c>
      <c r="D127" s="44">
        <v>2739.89</v>
      </c>
      <c r="E127" s="96">
        <v>0</v>
      </c>
      <c r="F127" s="44">
        <f t="shared" si="1"/>
        <v>2739.89</v>
      </c>
      <c r="G127" s="44">
        <f t="shared" si="2"/>
        <v>1231.7207628216702</v>
      </c>
    </row>
    <row r="128" spans="2:7">
      <c r="B128" s="169">
        <v>108</v>
      </c>
      <c r="C128" s="171" t="s">
        <v>247</v>
      </c>
      <c r="D128" s="44">
        <v>2739.89</v>
      </c>
      <c r="E128" s="96">
        <v>0</v>
      </c>
      <c r="F128" s="44">
        <f t="shared" si="1"/>
        <v>2739.89</v>
      </c>
      <c r="G128" s="44">
        <f t="shared" si="2"/>
        <v>1222.5516256294491</v>
      </c>
    </row>
    <row r="129" spans="2:9">
      <c r="B129" s="169">
        <v>109</v>
      </c>
      <c r="C129" s="171" t="s">
        <v>248</v>
      </c>
      <c r="D129" s="44">
        <v>2739.89</v>
      </c>
      <c r="E129" s="96">
        <v>0</v>
      </c>
      <c r="F129" s="44">
        <f t="shared" si="1"/>
        <v>2739.89</v>
      </c>
      <c r="G129" s="44">
        <f t="shared" si="2"/>
        <v>1213.4507450416368</v>
      </c>
    </row>
    <row r="130" spans="2:9">
      <c r="B130" s="169">
        <v>110</v>
      </c>
      <c r="C130" s="171" t="s">
        <v>249</v>
      </c>
      <c r="D130" s="44">
        <v>2739.89</v>
      </c>
      <c r="E130" s="96">
        <v>0</v>
      </c>
      <c r="F130" s="44">
        <f t="shared" si="1"/>
        <v>2739.89</v>
      </c>
      <c r="G130" s="44">
        <f t="shared" si="2"/>
        <v>1204.4176129445525</v>
      </c>
    </row>
    <row r="131" spans="2:9">
      <c r="B131" s="169">
        <v>111</v>
      </c>
      <c r="C131" s="171" t="s">
        <v>250</v>
      </c>
      <c r="D131" s="44">
        <v>2739.89</v>
      </c>
      <c r="E131" s="96">
        <v>0</v>
      </c>
      <c r="F131" s="44">
        <f t="shared" si="1"/>
        <v>2739.89</v>
      </c>
      <c r="G131" s="44">
        <f t="shared" si="2"/>
        <v>1195.4517250069998</v>
      </c>
    </row>
    <row r="132" spans="2:9">
      <c r="B132" s="169">
        <v>112</v>
      </c>
      <c r="C132" s="171" t="s">
        <v>251</v>
      </c>
      <c r="D132" s="44">
        <v>2739.89</v>
      </c>
      <c r="E132" s="96">
        <v>0</v>
      </c>
      <c r="F132" s="44">
        <f t="shared" si="1"/>
        <v>2739.89</v>
      </c>
      <c r="G132" s="44">
        <f t="shared" si="2"/>
        <v>1186.5525806521089</v>
      </c>
    </row>
    <row r="133" spans="2:9">
      <c r="B133" s="169">
        <v>113</v>
      </c>
      <c r="C133" s="171" t="s">
        <v>252</v>
      </c>
      <c r="D133" s="44">
        <v>2739.89</v>
      </c>
      <c r="E133" s="96">
        <v>0</v>
      </c>
      <c r="F133" s="44">
        <f t="shared" si="1"/>
        <v>2739.89</v>
      </c>
      <c r="G133" s="44">
        <f t="shared" si="2"/>
        <v>1177.7196830293885</v>
      </c>
    </row>
    <row r="134" spans="2:9">
      <c r="B134" s="169">
        <v>114</v>
      </c>
      <c r="C134" s="171" t="s">
        <v>253</v>
      </c>
      <c r="D134" s="44">
        <v>2739.89</v>
      </c>
      <c r="E134" s="96">
        <v>0</v>
      </c>
      <c r="F134" s="44">
        <f t="shared" si="1"/>
        <v>2739.89</v>
      </c>
      <c r="G134" s="44">
        <f t="shared" si="2"/>
        <v>1168.9525389869859</v>
      </c>
    </row>
    <row r="135" spans="2:9">
      <c r="B135" s="169">
        <v>115</v>
      </c>
      <c r="C135" s="171" t="s">
        <v>254</v>
      </c>
      <c r="D135" s="44">
        <v>2739.89</v>
      </c>
      <c r="E135" s="96">
        <v>0</v>
      </c>
      <c r="F135" s="44">
        <f t="shared" si="1"/>
        <v>2739.89</v>
      </c>
      <c r="G135" s="44">
        <f t="shared" si="2"/>
        <v>1160.2506590441549</v>
      </c>
    </row>
    <row r="136" spans="2:9">
      <c r="B136" s="169">
        <v>116</v>
      </c>
      <c r="C136" s="171" t="s">
        <v>255</v>
      </c>
      <c r="D136" s="44">
        <v>2739.89</v>
      </c>
      <c r="E136" s="96">
        <v>0</v>
      </c>
      <c r="F136" s="44">
        <f t="shared" si="1"/>
        <v>2739.89</v>
      </c>
      <c r="G136" s="44">
        <f t="shared" si="2"/>
        <v>1151.6135573639251</v>
      </c>
    </row>
    <row r="137" spans="2:9">
      <c r="B137" s="169">
        <v>117</v>
      </c>
      <c r="C137" s="171" t="s">
        <v>256</v>
      </c>
      <c r="D137" s="44">
        <v>2739.89</v>
      </c>
      <c r="E137" s="96">
        <v>0</v>
      </c>
      <c r="F137" s="44">
        <f t="shared" si="1"/>
        <v>2739.89</v>
      </c>
      <c r="G137" s="44">
        <f t="shared" si="2"/>
        <v>1143.0407517259803</v>
      </c>
    </row>
    <row r="138" spans="2:9">
      <c r="B138" s="169">
        <v>118</v>
      </c>
      <c r="C138" s="171" t="s">
        <v>257</v>
      </c>
      <c r="D138" s="44">
        <v>2739.89</v>
      </c>
      <c r="E138" s="96">
        <v>0</v>
      </c>
      <c r="F138" s="44">
        <f t="shared" si="1"/>
        <v>2739.89</v>
      </c>
      <c r="G138" s="44">
        <f t="shared" si="2"/>
        <v>1134.5317634997321</v>
      </c>
    </row>
    <row r="139" spans="2:9">
      <c r="B139" s="169">
        <v>119</v>
      </c>
      <c r="C139" s="171" t="s">
        <v>258</v>
      </c>
      <c r="D139" s="44">
        <v>2739.89</v>
      </c>
      <c r="E139" s="96">
        <v>0</v>
      </c>
      <c r="F139" s="44">
        <f t="shared" si="1"/>
        <v>2739.89</v>
      </c>
      <c r="G139" s="44">
        <f t="shared" si="2"/>
        <v>1126.0861176175999</v>
      </c>
    </row>
    <row r="140" spans="2:9" ht="13.5" thickBot="1">
      <c r="C140" s="49"/>
      <c r="D140" s="85"/>
      <c r="E140" s="85"/>
      <c r="F140" s="84">
        <f>SUM(F20:F139)</f>
        <v>328786.91000000096</v>
      </c>
      <c r="G140" s="52">
        <f>SUM(G20:G139)</f>
        <v>217913.74098431747</v>
      </c>
      <c r="H140" s="46"/>
      <c r="I140" s="38"/>
    </row>
    <row r="141" spans="2:9" ht="13.5" thickTop="1">
      <c r="D141" s="85"/>
      <c r="E141" s="85"/>
      <c r="F141" s="85"/>
      <c r="G141" s="62"/>
    </row>
    <row r="142" spans="2:9" ht="13">
      <c r="D142" s="85"/>
      <c r="E142" s="85"/>
      <c r="F142" s="85"/>
      <c r="G142" s="62"/>
    </row>
    <row r="143" spans="2:9">
      <c r="B143" s="278" t="s">
        <v>267</v>
      </c>
      <c r="C143" s="278"/>
      <c r="D143" s="278"/>
      <c r="E143" s="89"/>
      <c r="F143" s="89"/>
      <c r="G143" s="141">
        <v>217914</v>
      </c>
    </row>
    <row r="144" spans="2:9">
      <c r="B144" s="89" t="s">
        <v>46</v>
      </c>
      <c r="G144" s="38">
        <f>G140</f>
        <v>217913.74098431747</v>
      </c>
    </row>
    <row r="145" spans="2:7" ht="13.5" thickBot="1">
      <c r="B145" s="54" t="s">
        <v>47</v>
      </c>
      <c r="G145" s="84">
        <f>G143-G144</f>
        <v>0.25901568253175355</v>
      </c>
    </row>
    <row r="146" spans="2:7" ht="13" thickTop="1"/>
  </sheetData>
  <mergeCells count="4">
    <mergeCell ref="B18:G18"/>
    <mergeCell ref="B143:D143"/>
    <mergeCell ref="A1:K1"/>
    <mergeCell ref="A2:K2"/>
  </mergeCells>
  <phoneticPr fontId="14" type="noConversion"/>
  <conditionalFormatting sqref="A1:A2 A4">
    <cfRule type="duplicateValues" dxfId="19" priority="3"/>
  </conditionalFormatting>
  <conditionalFormatting sqref="A5">
    <cfRule type="duplicateValues" dxfId="18" priority="2"/>
  </conditionalFormatting>
  <conditionalFormatting sqref="A3">
    <cfRule type="duplicateValues" dxfId="17" priority="1"/>
  </conditionalFormatting>
  <pageMargins left="0.7" right="0.7" top="0.75" bottom="0.75" header="0.3" footer="0.3"/>
  <pageSetup scale="5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BE25-8108-458B-B62A-68795543C86A}">
  <dimension ref="A1:E88"/>
  <sheetViews>
    <sheetView view="pageBreakPreview" topLeftCell="A13" zoomScale="116" zoomScaleNormal="98" zoomScaleSheetLayoutView="116" workbookViewId="0">
      <selection activeCell="D54" sqref="D54"/>
    </sheetView>
  </sheetViews>
  <sheetFormatPr defaultColWidth="19.81640625" defaultRowHeight="12.5"/>
  <cols>
    <col min="1" max="1" width="17" style="37" bestFit="1" customWidth="1"/>
    <col min="2" max="2" width="7.1796875" style="82" customWidth="1"/>
    <col min="3" max="3" width="13" style="37" customWidth="1"/>
    <col min="4" max="4" width="17.7265625" style="38" bestFit="1" customWidth="1"/>
    <col min="5" max="5" width="15.1796875" style="37" bestFit="1" customWidth="1"/>
    <col min="6" max="16384" width="19.81640625" style="37"/>
  </cols>
  <sheetData>
    <row r="1" spans="1:5" ht="13">
      <c r="A1" s="279" t="s">
        <v>0</v>
      </c>
      <c r="B1" s="279"/>
      <c r="C1" s="279"/>
      <c r="D1" s="279"/>
      <c r="E1" s="279"/>
    </row>
    <row r="2" spans="1:5">
      <c r="A2" s="280" t="s">
        <v>1</v>
      </c>
      <c r="B2" s="280"/>
      <c r="C2" s="280"/>
      <c r="D2" s="280"/>
      <c r="E2" s="280"/>
    </row>
    <row r="4" spans="1:5" ht="13">
      <c r="A4" s="39" t="s">
        <v>35</v>
      </c>
      <c r="B4" s="81" t="s">
        <v>36</v>
      </c>
      <c r="C4" s="37" t="s">
        <v>68</v>
      </c>
    </row>
    <row r="5" spans="1:5" ht="13">
      <c r="A5" s="39" t="s">
        <v>37</v>
      </c>
      <c r="B5" s="81" t="s">
        <v>38</v>
      </c>
      <c r="C5" s="37" t="s">
        <v>69</v>
      </c>
    </row>
    <row r="6" spans="1:5" ht="13">
      <c r="A6" s="39" t="s">
        <v>39</v>
      </c>
      <c r="B6" s="81" t="s">
        <v>38</v>
      </c>
      <c r="C6" s="37" t="s">
        <v>48</v>
      </c>
    </row>
    <row r="7" spans="1:5" ht="13">
      <c r="A7" s="39" t="s">
        <v>40</v>
      </c>
      <c r="B7" s="81" t="s">
        <v>38</v>
      </c>
      <c r="C7" s="37" t="s">
        <v>42</v>
      </c>
    </row>
    <row r="8" spans="1:5" ht="13">
      <c r="A8" s="39" t="s">
        <v>41</v>
      </c>
      <c r="B8" s="81" t="s">
        <v>38</v>
      </c>
      <c r="C8" s="37" t="s">
        <v>83</v>
      </c>
    </row>
    <row r="10" spans="1:5">
      <c r="A10" s="37" t="s">
        <v>43</v>
      </c>
      <c r="B10" s="49"/>
      <c r="C10" s="51">
        <v>63</v>
      </c>
    </row>
    <row r="11" spans="1:5">
      <c r="A11" s="37" t="s">
        <v>44</v>
      </c>
      <c r="B11" s="49"/>
      <c r="C11" s="59">
        <v>0.11</v>
      </c>
    </row>
    <row r="12" spans="1:5">
      <c r="B12" s="49"/>
      <c r="C12" s="40"/>
    </row>
    <row r="13" spans="1:5" ht="13">
      <c r="B13" s="275" t="s">
        <v>45</v>
      </c>
      <c r="C13" s="276"/>
      <c r="D13" s="276"/>
      <c r="E13" s="277"/>
    </row>
    <row r="14" spans="1:5" ht="13">
      <c r="B14" s="281" t="s">
        <v>70</v>
      </c>
      <c r="C14" s="281"/>
      <c r="D14" s="281"/>
      <c r="E14" s="281"/>
    </row>
    <row r="15" spans="1:5" ht="26">
      <c r="B15" s="41" t="s">
        <v>12</v>
      </c>
      <c r="C15" s="41" t="s">
        <v>13</v>
      </c>
      <c r="D15" s="78" t="s">
        <v>14</v>
      </c>
      <c r="E15" s="42" t="s">
        <v>15</v>
      </c>
    </row>
    <row r="16" spans="1:5">
      <c r="B16" s="50">
        <v>1</v>
      </c>
      <c r="C16" s="43">
        <v>42999</v>
      </c>
      <c r="D16" s="44">
        <v>0</v>
      </c>
      <c r="E16" s="44">
        <f t="shared" ref="E16:E17" si="0">D16/(1+$C$11/12)^B16</f>
        <v>0</v>
      </c>
    </row>
    <row r="17" spans="2:5">
      <c r="B17" s="50">
        <v>2</v>
      </c>
      <c r="C17" s="45">
        <v>43028</v>
      </c>
      <c r="D17" s="44">
        <v>0</v>
      </c>
      <c r="E17" s="44">
        <f t="shared" si="0"/>
        <v>0</v>
      </c>
    </row>
    <row r="18" spans="2:5">
      <c r="B18" s="50">
        <v>3</v>
      </c>
      <c r="C18" s="45">
        <v>43039</v>
      </c>
      <c r="D18" s="44">
        <v>247500</v>
      </c>
      <c r="E18" s="44">
        <f>D18/(1+$C$11/12)^B18</f>
        <v>240816.65075018635</v>
      </c>
    </row>
    <row r="19" spans="2:5">
      <c r="B19" s="50">
        <v>4</v>
      </c>
      <c r="C19" s="45">
        <v>43069</v>
      </c>
      <c r="D19" s="44">
        <v>697500</v>
      </c>
      <c r="E19" s="44">
        <f t="shared" ref="E19:E78" si="1">D19/(1+$C$11/12)^B19</f>
        <v>672500.51857269974</v>
      </c>
    </row>
    <row r="20" spans="2:5">
      <c r="B20" s="50">
        <v>5</v>
      </c>
      <c r="C20" s="45">
        <v>43100</v>
      </c>
      <c r="D20" s="44">
        <v>697500</v>
      </c>
      <c r="E20" s="44">
        <f t="shared" si="1"/>
        <v>666391.9259184472</v>
      </c>
    </row>
    <row r="21" spans="2:5">
      <c r="B21" s="50">
        <v>6</v>
      </c>
      <c r="C21" s="45">
        <v>43131</v>
      </c>
      <c r="D21" s="44">
        <v>697500</v>
      </c>
      <c r="E21" s="44">
        <f t="shared" si="1"/>
        <v>660338.82006782538</v>
      </c>
    </row>
    <row r="22" spans="2:5">
      <c r="B22" s="50">
        <v>7</v>
      </c>
      <c r="C22" s="45">
        <v>43159</v>
      </c>
      <c r="D22" s="44">
        <v>697500</v>
      </c>
      <c r="E22" s="44">
        <f t="shared" si="1"/>
        <v>654340.6970118829</v>
      </c>
    </row>
    <row r="23" spans="2:5">
      <c r="B23" s="50">
        <v>8</v>
      </c>
      <c r="C23" s="45">
        <v>43190</v>
      </c>
      <c r="D23" s="44">
        <v>697500</v>
      </c>
      <c r="E23" s="44">
        <f t="shared" si="1"/>
        <v>648397.057319785</v>
      </c>
    </row>
    <row r="24" spans="2:5">
      <c r="B24" s="50">
        <v>9</v>
      </c>
      <c r="C24" s="45">
        <v>43220</v>
      </c>
      <c r="D24" s="44">
        <v>697500</v>
      </c>
      <c r="E24" s="44">
        <f t="shared" si="1"/>
        <v>642507.40609722701</v>
      </c>
    </row>
    <row r="25" spans="2:5">
      <c r="B25" s="50">
        <v>10</v>
      </c>
      <c r="C25" s="45">
        <v>43251</v>
      </c>
      <c r="D25" s="44">
        <v>697500</v>
      </c>
      <c r="E25" s="44">
        <f t="shared" si="1"/>
        <v>636671.25294522906</v>
      </c>
    </row>
    <row r="26" spans="2:5">
      <c r="B26" s="50">
        <v>11</v>
      </c>
      <c r="C26" s="45">
        <v>43281</v>
      </c>
      <c r="D26" s="44">
        <v>697500</v>
      </c>
      <c r="E26" s="44">
        <f t="shared" si="1"/>
        <v>630888.11191930191</v>
      </c>
    </row>
    <row r="27" spans="2:5">
      <c r="B27" s="50">
        <v>12</v>
      </c>
      <c r="C27" s="45">
        <v>43312</v>
      </c>
      <c r="D27" s="44">
        <v>697500</v>
      </c>
      <c r="E27" s="44">
        <f t="shared" si="1"/>
        <v>625157.50148898619</v>
      </c>
    </row>
    <row r="28" spans="2:5">
      <c r="B28" s="50">
        <v>13</v>
      </c>
      <c r="C28" s="45">
        <v>43343</v>
      </c>
      <c r="D28" s="44">
        <v>697500</v>
      </c>
      <c r="E28" s="44">
        <f t="shared" si="1"/>
        <v>619478.94449775689</v>
      </c>
    </row>
    <row r="29" spans="2:5">
      <c r="B29" s="50">
        <v>14</v>
      </c>
      <c r="C29" s="45">
        <v>43373</v>
      </c>
      <c r="D29" s="44">
        <v>697500</v>
      </c>
      <c r="E29" s="44">
        <f t="shared" si="1"/>
        <v>613851.96812329313</v>
      </c>
    </row>
    <row r="30" spans="2:5">
      <c r="B30" s="50">
        <v>15</v>
      </c>
      <c r="C30" s="43">
        <v>43404</v>
      </c>
      <c r="D30" s="44">
        <v>697500</v>
      </c>
      <c r="E30" s="44">
        <f t="shared" si="1"/>
        <v>608276.10383811034</v>
      </c>
    </row>
    <row r="31" spans="2:5">
      <c r="B31" s="50">
        <v>16</v>
      </c>
      <c r="C31" s="45">
        <v>43434</v>
      </c>
      <c r="D31" s="44">
        <v>697500</v>
      </c>
      <c r="E31" s="44">
        <f t="shared" si="1"/>
        <v>602750.88737054705</v>
      </c>
    </row>
    <row r="32" spans="2:5">
      <c r="B32" s="50">
        <v>17</v>
      </c>
      <c r="C32" s="45">
        <v>43465</v>
      </c>
      <c r="D32" s="44">
        <v>697500</v>
      </c>
      <c r="E32" s="44">
        <f t="shared" si="1"/>
        <v>597275.85866610776</v>
      </c>
    </row>
    <row r="33" spans="2:5">
      <c r="B33" s="50">
        <v>18</v>
      </c>
      <c r="C33" s="45">
        <v>43496</v>
      </c>
      <c r="D33" s="44">
        <v>697500</v>
      </c>
      <c r="E33" s="44">
        <f t="shared" si="1"/>
        <v>591850.56184915698</v>
      </c>
    </row>
    <row r="34" spans="2:5">
      <c r="B34" s="50">
        <v>19</v>
      </c>
      <c r="C34" s="45">
        <v>43524</v>
      </c>
      <c r="D34" s="44">
        <v>697500</v>
      </c>
      <c r="E34" s="44">
        <f t="shared" si="1"/>
        <v>586474.5451849614</v>
      </c>
    </row>
    <row r="35" spans="2:5">
      <c r="B35" s="50">
        <v>20</v>
      </c>
      <c r="C35" s="45">
        <v>43555</v>
      </c>
      <c r="D35" s="44">
        <v>697500</v>
      </c>
      <c r="E35" s="44">
        <f t="shared" si="1"/>
        <v>581147.36104207567</v>
      </c>
    </row>
    <row r="36" spans="2:5">
      <c r="B36" s="50">
        <v>21</v>
      </c>
      <c r="C36" s="45">
        <v>43585</v>
      </c>
      <c r="D36" s="44">
        <v>697500</v>
      </c>
      <c r="E36" s="44">
        <f t="shared" si="1"/>
        <v>575868.56585507083</v>
      </c>
    </row>
    <row r="37" spans="2:5">
      <c r="B37" s="50">
        <v>22</v>
      </c>
      <c r="C37" s="45">
        <v>43616</v>
      </c>
      <c r="D37" s="44">
        <v>697500</v>
      </c>
      <c r="E37" s="44">
        <f t="shared" si="1"/>
        <v>570637.7200876011</v>
      </c>
    </row>
    <row r="38" spans="2:5">
      <c r="B38" s="50">
        <v>23</v>
      </c>
      <c r="C38" s="45">
        <v>43646</v>
      </c>
      <c r="D38" s="44">
        <v>697500</v>
      </c>
      <c r="E38" s="44">
        <f t="shared" si="1"/>
        <v>565454.38819580607</v>
      </c>
    </row>
    <row r="39" spans="2:5">
      <c r="B39" s="60">
        <v>24</v>
      </c>
      <c r="C39" s="45">
        <v>43677</v>
      </c>
      <c r="D39" s="61">
        <v>697500</v>
      </c>
      <c r="E39" s="44">
        <f t="shared" si="1"/>
        <v>560318.13859204575</v>
      </c>
    </row>
    <row r="40" spans="2:5">
      <c r="B40" s="50">
        <v>25</v>
      </c>
      <c r="C40" s="45">
        <v>43708</v>
      </c>
      <c r="D40" s="44">
        <v>697500</v>
      </c>
      <c r="E40" s="44">
        <f t="shared" si="1"/>
        <v>555228.54360896349</v>
      </c>
    </row>
    <row r="41" spans="2:5">
      <c r="B41" s="50">
        <v>26</v>
      </c>
      <c r="C41" s="45">
        <v>43738</v>
      </c>
      <c r="D41" s="44">
        <v>697500</v>
      </c>
      <c r="E41" s="44">
        <f t="shared" si="1"/>
        <v>550185.17946387792</v>
      </c>
    </row>
    <row r="42" spans="2:5">
      <c r="B42" s="50">
        <v>27</v>
      </c>
      <c r="C42" s="43">
        <v>43769</v>
      </c>
      <c r="D42" s="44">
        <v>697500</v>
      </c>
      <c r="E42" s="44">
        <f t="shared" si="1"/>
        <v>545187.6262234957</v>
      </c>
    </row>
    <row r="43" spans="2:5">
      <c r="B43" s="50">
        <v>28</v>
      </c>
      <c r="C43" s="45">
        <v>43799</v>
      </c>
      <c r="D43" s="44">
        <v>781200</v>
      </c>
      <c r="E43" s="44">
        <f t="shared" si="1"/>
        <v>605063.7239012206</v>
      </c>
    </row>
    <row r="44" spans="2:5">
      <c r="B44" s="50">
        <v>29</v>
      </c>
      <c r="C44" s="45">
        <v>43830</v>
      </c>
      <c r="D44" s="44">
        <v>781200</v>
      </c>
      <c r="E44" s="44">
        <f t="shared" si="1"/>
        <v>599567.68677247304</v>
      </c>
    </row>
    <row r="45" spans="2:5">
      <c r="B45" s="50">
        <v>30</v>
      </c>
      <c r="C45" s="45">
        <v>43861</v>
      </c>
      <c r="D45" s="44">
        <v>781200</v>
      </c>
      <c r="E45" s="44">
        <f t="shared" si="1"/>
        <v>594121.57235918043</v>
      </c>
    </row>
    <row r="46" spans="2:5">
      <c r="B46" s="50">
        <v>31</v>
      </c>
      <c r="C46" s="45">
        <v>43890</v>
      </c>
      <c r="D46" s="44">
        <v>781200</v>
      </c>
      <c r="E46" s="44">
        <f t="shared" si="1"/>
        <v>588724.92719324213</v>
      </c>
    </row>
    <row r="47" spans="2:5">
      <c r="B47" s="50">
        <v>32</v>
      </c>
      <c r="C47" s="45">
        <v>43921</v>
      </c>
      <c r="D47" s="44">
        <v>781200</v>
      </c>
      <c r="E47" s="44">
        <f t="shared" si="1"/>
        <v>583377.30192559108</v>
      </c>
    </row>
    <row r="48" spans="2:5">
      <c r="B48" s="50">
        <v>33</v>
      </c>
      <c r="C48" s="45">
        <v>43951</v>
      </c>
      <c r="D48" s="44">
        <v>781200</v>
      </c>
      <c r="E48" s="44">
        <f t="shared" si="1"/>
        <v>578078.25128877722</v>
      </c>
    </row>
    <row r="49" spans="2:5">
      <c r="B49" s="50">
        <v>34</v>
      </c>
      <c r="C49" s="45">
        <v>43982</v>
      </c>
      <c r="D49" s="44">
        <v>781200</v>
      </c>
      <c r="E49" s="44">
        <f t="shared" si="1"/>
        <v>572827.33405989478</v>
      </c>
    </row>
    <row r="50" spans="2:5">
      <c r="B50" s="50">
        <v>35</v>
      </c>
      <c r="C50" s="45">
        <v>44012</v>
      </c>
      <c r="D50" s="44">
        <v>781200</v>
      </c>
      <c r="E50" s="44">
        <f t="shared" si="1"/>
        <v>567624.1130238428</v>
      </c>
    </row>
    <row r="51" spans="2:5">
      <c r="B51" s="50">
        <v>36</v>
      </c>
      <c r="C51" s="45">
        <v>44043</v>
      </c>
      <c r="D51" s="44">
        <v>781200</v>
      </c>
      <c r="E51" s="44">
        <f t="shared" si="1"/>
        <v>562468.15493692108</v>
      </c>
    </row>
    <row r="52" spans="2:5">
      <c r="B52" s="50">
        <v>37</v>
      </c>
      <c r="C52" s="45">
        <v>44074</v>
      </c>
      <c r="D52" s="44">
        <v>781200</v>
      </c>
      <c r="E52" s="44">
        <f t="shared" si="1"/>
        <v>557359.0304907558</v>
      </c>
    </row>
    <row r="53" spans="2:5">
      <c r="B53" s="50">
        <v>38</v>
      </c>
      <c r="C53" s="45">
        <v>44104</v>
      </c>
      <c r="D53" s="44">
        <v>781200</v>
      </c>
      <c r="E53" s="44">
        <f t="shared" si="1"/>
        <v>552296.31427655392</v>
      </c>
    </row>
    <row r="54" spans="2:5">
      <c r="B54" s="50">
        <v>39</v>
      </c>
      <c r="C54" s="45">
        <v>44135</v>
      </c>
      <c r="D54" s="44">
        <v>781200</v>
      </c>
      <c r="E54" s="44">
        <f t="shared" si="1"/>
        <v>547279.58474968164</v>
      </c>
    </row>
    <row r="55" spans="2:5">
      <c r="B55" s="50">
        <v>40</v>
      </c>
      <c r="C55" s="45">
        <v>44165</v>
      </c>
      <c r="D55" s="44">
        <v>781200</v>
      </c>
      <c r="E55" s="44">
        <f t="shared" si="1"/>
        <v>542308.42419456493</v>
      </c>
    </row>
    <row r="56" spans="2:5">
      <c r="B56" s="50">
        <v>41</v>
      </c>
      <c r="C56" s="45">
        <v>44196</v>
      </c>
      <c r="D56" s="44">
        <v>781200</v>
      </c>
      <c r="E56" s="44">
        <f t="shared" si="1"/>
        <v>537382.4186899073</v>
      </c>
    </row>
    <row r="57" spans="2:5">
      <c r="B57" s="50">
        <v>42</v>
      </c>
      <c r="C57" s="45">
        <v>44227</v>
      </c>
      <c r="D57" s="44">
        <v>781200</v>
      </c>
      <c r="E57" s="44">
        <f t="shared" si="1"/>
        <v>532501.15807422693</v>
      </c>
    </row>
    <row r="58" spans="2:5">
      <c r="B58" s="50">
        <v>43</v>
      </c>
      <c r="C58" s="45">
        <v>44255</v>
      </c>
      <c r="D58" s="44">
        <v>781200</v>
      </c>
      <c r="E58" s="44">
        <f t="shared" si="1"/>
        <v>527664.23591170285</v>
      </c>
    </row>
    <row r="59" spans="2:5">
      <c r="B59" s="50">
        <v>44</v>
      </c>
      <c r="C59" s="45">
        <v>44286</v>
      </c>
      <c r="D59" s="44">
        <v>781200</v>
      </c>
      <c r="E59" s="44">
        <f t="shared" si="1"/>
        <v>522871.24945833476</v>
      </c>
    </row>
    <row r="60" spans="2:5">
      <c r="B60" s="50">
        <v>45</v>
      </c>
      <c r="C60" s="45">
        <v>44316</v>
      </c>
      <c r="D60" s="44">
        <v>781200</v>
      </c>
      <c r="E60" s="44">
        <f t="shared" si="1"/>
        <v>518121.79962840775</v>
      </c>
    </row>
    <row r="61" spans="2:5">
      <c r="B61" s="50">
        <v>46</v>
      </c>
      <c r="C61" s="45">
        <v>44347</v>
      </c>
      <c r="D61" s="44">
        <v>781200</v>
      </c>
      <c r="E61" s="44">
        <f t="shared" si="1"/>
        <v>513415.49096126267</v>
      </c>
    </row>
    <row r="62" spans="2:5">
      <c r="B62" s="50">
        <v>47</v>
      </c>
      <c r="C62" s="45">
        <v>44377</v>
      </c>
      <c r="D62" s="44">
        <v>781200</v>
      </c>
      <c r="E62" s="44">
        <f t="shared" si="1"/>
        <v>508751.93158836919</v>
      </c>
    </row>
    <row r="63" spans="2:5">
      <c r="B63" s="50">
        <v>48</v>
      </c>
      <c r="C63" s="45">
        <v>44408</v>
      </c>
      <c r="D63" s="44">
        <v>781200</v>
      </c>
      <c r="E63" s="44">
        <f t="shared" si="1"/>
        <v>504130.73320069624</v>
      </c>
    </row>
    <row r="64" spans="2:5">
      <c r="B64" s="50">
        <v>49</v>
      </c>
      <c r="C64" s="45">
        <v>44439</v>
      </c>
      <c r="D64" s="44">
        <v>781200</v>
      </c>
      <c r="E64" s="44">
        <f t="shared" si="1"/>
        <v>499551.5110163794</v>
      </c>
    </row>
    <row r="65" spans="2:5">
      <c r="B65" s="50">
        <v>50</v>
      </c>
      <c r="C65" s="45">
        <v>44469</v>
      </c>
      <c r="D65" s="44">
        <v>781200</v>
      </c>
      <c r="E65" s="44">
        <f t="shared" si="1"/>
        <v>495013.88374868303</v>
      </c>
    </row>
    <row r="66" spans="2:5">
      <c r="B66" s="50">
        <v>51</v>
      </c>
      <c r="C66" s="43">
        <v>44500</v>
      </c>
      <c r="D66" s="44">
        <v>781200</v>
      </c>
      <c r="E66" s="44">
        <f t="shared" si="1"/>
        <v>490517.47357425233</v>
      </c>
    </row>
    <row r="67" spans="2:5">
      <c r="B67" s="50">
        <v>52</v>
      </c>
      <c r="C67" s="45">
        <v>44530</v>
      </c>
      <c r="D67" s="44">
        <v>874935</v>
      </c>
      <c r="E67" s="44">
        <f t="shared" si="1"/>
        <v>544383.73504230729</v>
      </c>
    </row>
    <row r="68" spans="2:5">
      <c r="B68" s="50">
        <v>53</v>
      </c>
      <c r="C68" s="45">
        <v>44561</v>
      </c>
      <c r="D68" s="44">
        <v>874935</v>
      </c>
      <c r="E68" s="44">
        <f t="shared" si="1"/>
        <v>539438.87865463982</v>
      </c>
    </row>
    <row r="69" spans="2:5">
      <c r="B69" s="50">
        <v>54</v>
      </c>
      <c r="C69" s="45">
        <v>44592</v>
      </c>
      <c r="D69" s="44">
        <v>874935</v>
      </c>
      <c r="E69" s="44">
        <f t="shared" si="1"/>
        <v>534538.93838610034</v>
      </c>
    </row>
    <row r="70" spans="2:5">
      <c r="B70" s="50">
        <v>55</v>
      </c>
      <c r="C70" s="45">
        <v>44620</v>
      </c>
      <c r="D70" s="44">
        <v>874935</v>
      </c>
      <c r="E70" s="44">
        <f t="shared" si="1"/>
        <v>529683.50624551636</v>
      </c>
    </row>
    <row r="71" spans="2:5">
      <c r="B71" s="50">
        <v>56</v>
      </c>
      <c r="C71" s="45">
        <v>44651</v>
      </c>
      <c r="D71" s="44">
        <v>874935</v>
      </c>
      <c r="E71" s="44">
        <f t="shared" si="1"/>
        <v>524872.17794766289</v>
      </c>
    </row>
    <row r="72" spans="2:5">
      <c r="B72" s="50">
        <v>57</v>
      </c>
      <c r="C72" s="45">
        <v>44681</v>
      </c>
      <c r="D72" s="44">
        <v>874935</v>
      </c>
      <c r="E72" s="44">
        <f t="shared" si="1"/>
        <v>520104.5528795998</v>
      </c>
    </row>
    <row r="73" spans="2:5">
      <c r="B73" s="50">
        <v>58</v>
      </c>
      <c r="C73" s="45">
        <v>44712</v>
      </c>
      <c r="D73" s="44">
        <v>874935</v>
      </c>
      <c r="E73" s="44">
        <f t="shared" si="1"/>
        <v>515380.23406731605</v>
      </c>
    </row>
    <row r="74" spans="2:5">
      <c r="B74" s="50">
        <v>59</v>
      </c>
      <c r="C74" s="45">
        <v>44742</v>
      </c>
      <c r="D74" s="44">
        <v>874935</v>
      </c>
      <c r="E74" s="44">
        <f t="shared" si="1"/>
        <v>510698.82814267476</v>
      </c>
    </row>
    <row r="75" spans="2:5">
      <c r="B75" s="50">
        <v>60</v>
      </c>
      <c r="C75" s="45">
        <v>44773</v>
      </c>
      <c r="D75" s="44">
        <v>874935</v>
      </c>
      <c r="E75" s="44">
        <f t="shared" si="1"/>
        <v>506059.94531066029</v>
      </c>
    </row>
    <row r="76" spans="2:5">
      <c r="B76" s="50">
        <v>61</v>
      </c>
      <c r="C76" s="45">
        <v>44804</v>
      </c>
      <c r="D76" s="44">
        <v>874935</v>
      </c>
      <c r="E76" s="44">
        <f t="shared" si="1"/>
        <v>501463.19931692193</v>
      </c>
    </row>
    <row r="77" spans="2:5">
      <c r="B77" s="50">
        <v>62</v>
      </c>
      <c r="C77" s="43">
        <v>44834</v>
      </c>
      <c r="D77" s="44">
        <v>874935</v>
      </c>
      <c r="E77" s="44">
        <f t="shared" si="1"/>
        <v>496908.20741561201</v>
      </c>
    </row>
    <row r="78" spans="2:5">
      <c r="B78" s="50">
        <v>63</v>
      </c>
      <c r="C78" s="45">
        <v>44854</v>
      </c>
      <c r="D78" s="44">
        <v>564475</v>
      </c>
      <c r="E78" s="44">
        <f t="shared" si="1"/>
        <v>317674.38310362533</v>
      </c>
    </row>
    <row r="79" spans="2:5" ht="13.5" thickBot="1">
      <c r="D79" s="84">
        <f>SUM(D16:D78)</f>
        <v>45925060</v>
      </c>
      <c r="E79" s="52">
        <f>SUM(E16:E78)</f>
        <v>33944221.226227991</v>
      </c>
    </row>
    <row r="80" spans="2:5" ht="13.5" thickTop="1">
      <c r="D80" s="85"/>
      <c r="E80" s="62"/>
    </row>
    <row r="81" spans="1:5" ht="13">
      <c r="D81" s="85"/>
      <c r="E81" s="62"/>
    </row>
    <row r="82" spans="1:5">
      <c r="B82" s="278" t="s">
        <v>71</v>
      </c>
      <c r="C82" s="278"/>
      <c r="D82" s="278"/>
      <c r="E82" s="38">
        <v>33944221.226227991</v>
      </c>
    </row>
    <row r="83" spans="1:5">
      <c r="B83" s="83" t="s">
        <v>46</v>
      </c>
      <c r="E83" s="38">
        <f>E79</f>
        <v>33944221.226227991</v>
      </c>
    </row>
    <row r="84" spans="1:5" ht="13.5" thickBot="1">
      <c r="B84" s="54" t="s">
        <v>47</v>
      </c>
      <c r="E84" s="53">
        <f>E82-E83</f>
        <v>0</v>
      </c>
    </row>
    <row r="85" spans="1:5" ht="13" thickTop="1"/>
    <row r="87" spans="1:5" ht="13">
      <c r="A87" s="79" t="s">
        <v>84</v>
      </c>
      <c r="B87" s="63" t="s">
        <v>72</v>
      </c>
    </row>
    <row r="88" spans="1:5">
      <c r="B88" s="63" t="s">
        <v>85</v>
      </c>
    </row>
  </sheetData>
  <mergeCells count="5">
    <mergeCell ref="A1:E1"/>
    <mergeCell ref="A2:E2"/>
    <mergeCell ref="B13:E13"/>
    <mergeCell ref="B14:E14"/>
    <mergeCell ref="B82:D82"/>
  </mergeCells>
  <conditionalFormatting sqref="A1:A2 A4">
    <cfRule type="duplicateValues" dxfId="16" priority="3"/>
  </conditionalFormatting>
  <conditionalFormatting sqref="A5">
    <cfRule type="duplicateValues" dxfId="15" priority="2"/>
  </conditionalFormatting>
  <conditionalFormatting sqref="A3">
    <cfRule type="duplicateValues" dxfId="14" priority="1"/>
  </conditionalFormatting>
  <pageMargins left="0.7" right="0.7" top="0.75" bottom="0.75" header="0.3" footer="0.3"/>
  <pageSetup orientation="portrait" horizontalDpi="4294967295" verticalDpi="4294967295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A609-CC16-4FD2-82CE-E31EA0DE6049}">
  <dimension ref="A1:N138"/>
  <sheetViews>
    <sheetView view="pageBreakPreview" topLeftCell="B10" zoomScale="90" zoomScaleNormal="100" zoomScaleSheetLayoutView="90" workbookViewId="0">
      <selection activeCell="N20" sqref="N20"/>
    </sheetView>
  </sheetViews>
  <sheetFormatPr defaultRowHeight="14.5"/>
  <cols>
    <col min="1" max="1" width="20" bestFit="1" customWidth="1"/>
    <col min="2" max="2" width="2.81640625" customWidth="1"/>
    <col min="3" max="3" width="8.81640625" customWidth="1"/>
    <col min="4" max="4" width="12.1796875" customWidth="1"/>
    <col min="5" max="5" width="15.54296875" style="57" customWidth="1"/>
    <col min="6" max="6" width="14.26953125" style="57" bestFit="1" customWidth="1"/>
    <col min="7" max="7" width="13.36328125" style="57" customWidth="1"/>
    <col min="8" max="9" width="16.1796875" style="57" customWidth="1"/>
    <col min="11" max="11" width="16.36328125" customWidth="1"/>
    <col min="12" max="12" width="16.7265625" customWidth="1"/>
    <col min="13" max="13" width="15" customWidth="1"/>
    <col min="14" max="14" width="22" customWidth="1"/>
  </cols>
  <sheetData>
    <row r="1" spans="1:14" s="37" customFormat="1" ht="13">
      <c r="A1" s="39" t="s">
        <v>35</v>
      </c>
      <c r="B1" s="87" t="s">
        <v>36</v>
      </c>
      <c r="C1" s="37" t="str">
        <f>'1.0 Lease Liability '!C4</f>
        <v xml:space="preserve">EPIC Apparels Company Limited </v>
      </c>
      <c r="D1" s="47"/>
      <c r="E1" s="38"/>
      <c r="F1" s="38"/>
      <c r="G1" s="38"/>
      <c r="H1" s="38"/>
      <c r="I1" s="38"/>
    </row>
    <row r="2" spans="1:14" s="37" customFormat="1">
      <c r="A2" s="39" t="s">
        <v>37</v>
      </c>
      <c r="B2" s="87" t="s">
        <v>38</v>
      </c>
      <c r="C2" s="37" t="str">
        <f>'1.0 Lease Liability '!C5</f>
        <v>01 July 2022 to 30 June 2023</v>
      </c>
      <c r="D2" s="47"/>
      <c r="E2" s="57"/>
      <c r="F2" s="38"/>
      <c r="G2" s="110"/>
      <c r="H2" s="38"/>
      <c r="I2" s="38"/>
    </row>
    <row r="3" spans="1:14" s="37" customFormat="1" ht="13">
      <c r="A3" s="39" t="s">
        <v>39</v>
      </c>
      <c r="B3" s="87" t="s">
        <v>38</v>
      </c>
      <c r="C3" s="37" t="s">
        <v>97</v>
      </c>
      <c r="D3" s="47"/>
      <c r="E3" s="38"/>
      <c r="F3" s="38"/>
      <c r="G3" s="38"/>
      <c r="H3" s="254"/>
      <c r="I3" s="38"/>
    </row>
    <row r="4" spans="1:14" s="37" customFormat="1" ht="13">
      <c r="A4" s="39" t="s">
        <v>40</v>
      </c>
      <c r="B4" s="87" t="s">
        <v>38</v>
      </c>
      <c r="C4" s="37" t="s">
        <v>88</v>
      </c>
      <c r="D4" s="47"/>
      <c r="E4" s="38"/>
      <c r="F4" s="38"/>
      <c r="G4" s="38"/>
      <c r="H4" s="38"/>
      <c r="I4" s="38"/>
    </row>
    <row r="5" spans="1:14" s="37" customFormat="1" ht="13">
      <c r="A5" s="39" t="s">
        <v>41</v>
      </c>
      <c r="B5" s="87" t="s">
        <v>38</v>
      </c>
      <c r="C5" s="37" t="str">
        <f>'1.0 Lease Liability '!C8</f>
        <v>Faruk Uddin Ahammed, FCA</v>
      </c>
      <c r="D5" s="47"/>
      <c r="E5" s="38"/>
      <c r="F5" s="38"/>
      <c r="G5" s="38"/>
      <c r="H5" s="38"/>
      <c r="I5" s="38"/>
    </row>
    <row r="6" spans="1:14">
      <c r="F6" s="107"/>
    </row>
    <row r="7" spans="1:14">
      <c r="A7" s="37" t="s">
        <v>44</v>
      </c>
      <c r="B7" s="87" t="s">
        <v>38</v>
      </c>
      <c r="C7" s="137">
        <f>'1.0 Lease Liability '!C15</f>
        <v>0.03</v>
      </c>
      <c r="D7" s="69"/>
      <c r="G7" s="109"/>
      <c r="H7" s="109"/>
      <c r="M7" s="56"/>
    </row>
    <row r="8" spans="1:14">
      <c r="A8" s="37" t="s">
        <v>277</v>
      </c>
      <c r="B8" s="87" t="s">
        <v>38</v>
      </c>
      <c r="C8" s="186">
        <f>(C7/12)*3</f>
        <v>7.4999999999999997E-3</v>
      </c>
      <c r="E8" s="108"/>
      <c r="K8" s="56"/>
      <c r="M8" s="58"/>
    </row>
    <row r="9" spans="1:14">
      <c r="M9" s="56"/>
    </row>
    <row r="10" spans="1:14">
      <c r="K10" s="56"/>
    </row>
    <row r="11" spans="1:14" ht="39">
      <c r="C11" s="41" t="s">
        <v>12</v>
      </c>
      <c r="D11" s="86" t="s">
        <v>98</v>
      </c>
      <c r="E11" s="78" t="s">
        <v>95</v>
      </c>
      <c r="F11" s="78" t="s">
        <v>52</v>
      </c>
      <c r="G11" s="78" t="s">
        <v>280</v>
      </c>
      <c r="H11" s="78" t="s">
        <v>54</v>
      </c>
      <c r="I11" s="78" t="s">
        <v>96</v>
      </c>
    </row>
    <row r="12" spans="1:14">
      <c r="C12" s="50">
        <f>'1.0 Lease Liability '!B20</f>
        <v>0</v>
      </c>
      <c r="D12" s="177" t="s">
        <v>139</v>
      </c>
      <c r="E12" s="185">
        <f>'1.0 Lease Liability '!G144</f>
        <v>217913.74098431747</v>
      </c>
      <c r="F12" s="185"/>
      <c r="G12" s="185">
        <f>'1.0 Lease Liability '!D20</f>
        <v>2739.89</v>
      </c>
      <c r="H12" s="185">
        <f>E12+F12-G12</f>
        <v>215173.85098431745</v>
      </c>
      <c r="I12" s="185">
        <f>G12-F12</f>
        <v>2739.89</v>
      </c>
    </row>
    <row r="13" spans="1:14" ht="16.5" customHeight="1">
      <c r="C13" s="50">
        <f>'1.0 Lease Liability '!B21</f>
        <v>1</v>
      </c>
      <c r="D13" s="178" t="s">
        <v>292</v>
      </c>
      <c r="E13" s="185">
        <f>H12</f>
        <v>215173.85098431745</v>
      </c>
      <c r="F13" s="184">
        <f>E13*$C$8</f>
        <v>1613.8038823823808</v>
      </c>
      <c r="G13" s="185">
        <f>'1.0 Lease Liability '!D21</f>
        <v>2739.89</v>
      </c>
      <c r="H13" s="256">
        <f>E13+F13</f>
        <v>216787.65486669983</v>
      </c>
      <c r="I13" s="185">
        <v>2740</v>
      </c>
      <c r="K13" s="284" t="s">
        <v>283</v>
      </c>
      <c r="L13" s="284"/>
      <c r="M13" s="284"/>
      <c r="N13" s="284"/>
    </row>
    <row r="14" spans="1:14" ht="26">
      <c r="C14" s="50">
        <f>'1.0 Lease Liability '!B22</f>
        <v>2</v>
      </c>
      <c r="D14" s="178" t="s">
        <v>293</v>
      </c>
      <c r="E14" s="185">
        <f t="shared" ref="E14:E77" si="0">H13</f>
        <v>216787.65486669983</v>
      </c>
      <c r="F14" s="184">
        <f>(E14-I14)*$C$8</f>
        <v>1605.3574115002486</v>
      </c>
      <c r="G14" s="185">
        <f>'1.0 Lease Liability '!D22</f>
        <v>2739.89</v>
      </c>
      <c r="H14" s="185">
        <v>215653.12</v>
      </c>
      <c r="I14" s="185">
        <v>2740</v>
      </c>
      <c r="K14" s="218" t="s">
        <v>303</v>
      </c>
      <c r="L14" s="217" t="s">
        <v>284</v>
      </c>
      <c r="M14" s="217" t="s">
        <v>285</v>
      </c>
      <c r="N14" s="218" t="s">
        <v>286</v>
      </c>
    </row>
    <row r="15" spans="1:14">
      <c r="C15" s="50">
        <f>'1.0 Lease Liability '!B23</f>
        <v>3</v>
      </c>
      <c r="D15" s="172" t="s">
        <v>294</v>
      </c>
      <c r="E15" s="55">
        <f t="shared" si="0"/>
        <v>215653.12</v>
      </c>
      <c r="F15" s="104">
        <f>(E15-I15)*$C$8</f>
        <v>1596.8483999999999</v>
      </c>
      <c r="G15" s="55">
        <f>'1.0 Lease Liability '!D23</f>
        <v>2739.89</v>
      </c>
      <c r="H15" s="55">
        <f t="shared" ref="H15:H132" si="1">E15+F15-G15</f>
        <v>214510.07839999997</v>
      </c>
      <c r="I15" s="55">
        <v>2740</v>
      </c>
      <c r="K15" s="222" t="s">
        <v>305</v>
      </c>
      <c r="L15" s="229">
        <f>((F15/3)*L29)</f>
        <v>50433.795299999998</v>
      </c>
      <c r="M15" s="229">
        <f>I20*L30</f>
        <v>260437</v>
      </c>
      <c r="N15" s="229">
        <f>M25+L15</f>
        <v>20057357.683899999</v>
      </c>
    </row>
    <row r="16" spans="1:14">
      <c r="C16" s="50">
        <f>'1.0 Lease Liability '!B24</f>
        <v>4</v>
      </c>
      <c r="D16" s="172" t="s">
        <v>295</v>
      </c>
      <c r="E16" s="55">
        <f t="shared" si="0"/>
        <v>214510.07839999997</v>
      </c>
      <c r="F16" s="104">
        <f t="shared" ref="F16:F79" si="2">(E16-I16)*$C$8</f>
        <v>1588.2755879999997</v>
      </c>
      <c r="G16" s="55">
        <f>'1.0 Lease Liability '!D24</f>
        <v>2739.89</v>
      </c>
      <c r="H16" s="257">
        <f t="shared" si="1"/>
        <v>213358.46398799994</v>
      </c>
      <c r="I16" s="55">
        <v>2740</v>
      </c>
      <c r="K16" s="222" t="s">
        <v>305</v>
      </c>
      <c r="L16" s="229">
        <f>F16*L32</f>
        <v>159621.69659399998</v>
      </c>
      <c r="M16" s="229">
        <f>I21*L33</f>
        <v>276740</v>
      </c>
      <c r="N16" s="229">
        <f>N15-M16+L16</f>
        <v>19940239.380493999</v>
      </c>
    </row>
    <row r="17" spans="3:14">
      <c r="C17" s="50">
        <f>'1.0 Lease Liability '!B25</f>
        <v>5</v>
      </c>
      <c r="D17" s="172" t="s">
        <v>296</v>
      </c>
      <c r="E17" s="55">
        <f t="shared" si="0"/>
        <v>213358.46398799994</v>
      </c>
      <c r="F17" s="104">
        <f t="shared" si="2"/>
        <v>1579.6384799099994</v>
      </c>
      <c r="G17" s="55">
        <f>'1.0 Lease Liability '!D25</f>
        <v>2739.89</v>
      </c>
      <c r="H17" s="55">
        <f t="shared" si="1"/>
        <v>212198.21246790994</v>
      </c>
      <c r="I17" s="55">
        <v>2740</v>
      </c>
      <c r="K17" s="222" t="s">
        <v>305</v>
      </c>
      <c r="L17" s="229">
        <f>F17*L35</f>
        <v>161912.94419077493</v>
      </c>
      <c r="M17" s="229">
        <f>I22*L36</f>
        <v>283590</v>
      </c>
      <c r="N17" s="229">
        <f>N16-M17+L17</f>
        <v>19818562.324684773</v>
      </c>
    </row>
    <row r="18" spans="3:14">
      <c r="C18" s="50">
        <f>'1.0 Lease Liability '!B26</f>
        <v>6</v>
      </c>
      <c r="D18" s="172" t="s">
        <v>297</v>
      </c>
      <c r="E18" s="55">
        <f t="shared" si="0"/>
        <v>212198.21246790994</v>
      </c>
      <c r="F18" s="104">
        <f t="shared" si="2"/>
        <v>1570.9365935093244</v>
      </c>
      <c r="G18" s="55">
        <f>'1.0 Lease Liability '!D26</f>
        <v>2739.89</v>
      </c>
      <c r="H18" s="55">
        <f t="shared" si="1"/>
        <v>211029.25906141926</v>
      </c>
      <c r="I18" s="55">
        <v>2740</v>
      </c>
      <c r="K18" s="222" t="s">
        <v>305</v>
      </c>
      <c r="L18" s="229">
        <f>(F18*L38)+((F19/3)*2*L40)</f>
        <v>277689.28736074659</v>
      </c>
      <c r="M18" s="229">
        <f>I23*L39</f>
        <v>291810</v>
      </c>
      <c r="N18" s="229">
        <f>N17-M18+L18</f>
        <v>19804441.612045519</v>
      </c>
    </row>
    <row r="19" spans="3:14">
      <c r="C19" s="50">
        <f>'1.0 Lease Liability '!B27</f>
        <v>7</v>
      </c>
      <c r="D19" s="241" t="s">
        <v>298</v>
      </c>
      <c r="E19" s="258">
        <f t="shared" si="0"/>
        <v>211029.25906141926</v>
      </c>
      <c r="F19" s="259">
        <f t="shared" si="2"/>
        <v>1562.1694429606443</v>
      </c>
      <c r="G19" s="258">
        <f>'1.0 Lease Liability '!D27</f>
        <v>2739.89</v>
      </c>
      <c r="H19" s="258">
        <f t="shared" si="1"/>
        <v>209851.53850437989</v>
      </c>
      <c r="I19" s="258">
        <v>2740</v>
      </c>
      <c r="K19" s="285" t="s">
        <v>272</v>
      </c>
      <c r="L19" s="285"/>
      <c r="M19" s="285"/>
      <c r="N19" s="226">
        <f>N20-N18</f>
        <v>2863418.5388025641</v>
      </c>
    </row>
    <row r="20" spans="3:14">
      <c r="C20" s="50">
        <f>'1.0 Lease Liability '!B28</f>
        <v>8</v>
      </c>
      <c r="D20" s="241" t="s">
        <v>299</v>
      </c>
      <c r="E20" s="258">
        <f t="shared" si="0"/>
        <v>209851.53850437989</v>
      </c>
      <c r="F20" s="259">
        <f t="shared" si="2"/>
        <v>1553.3365387828492</v>
      </c>
      <c r="G20" s="258">
        <f>'1.0 Lease Liability '!D28</f>
        <v>2739.89</v>
      </c>
      <c r="H20" s="260">
        <f t="shared" si="1"/>
        <v>208664.98504316271</v>
      </c>
      <c r="I20" s="258">
        <v>2740</v>
      </c>
      <c r="K20" s="286" t="s">
        <v>273</v>
      </c>
      <c r="L20" s="286"/>
      <c r="M20" s="286"/>
      <c r="N20" s="227">
        <f>(F137+F138)*107.5</f>
        <v>22667860.150848083</v>
      </c>
    </row>
    <row r="21" spans="3:14">
      <c r="C21" s="50">
        <f>'1.0 Lease Liability '!B29</f>
        <v>9</v>
      </c>
      <c r="D21" s="241" t="s">
        <v>300</v>
      </c>
      <c r="E21" s="258">
        <f t="shared" si="0"/>
        <v>208664.98504316271</v>
      </c>
      <c r="F21" s="259">
        <f t="shared" si="2"/>
        <v>1544.4373878237202</v>
      </c>
      <c r="G21" s="258">
        <f>'1.0 Lease Liability '!D29</f>
        <v>2739.89</v>
      </c>
      <c r="H21" s="258">
        <f t="shared" si="1"/>
        <v>207469.53243098641</v>
      </c>
      <c r="I21" s="258">
        <v>2740</v>
      </c>
      <c r="K21" s="287" t="s">
        <v>274</v>
      </c>
      <c r="L21" s="287"/>
      <c r="M21" s="287"/>
      <c r="N21" s="226">
        <f>SUM(I20:I23)*107.5</f>
        <v>1178200</v>
      </c>
    </row>
    <row r="22" spans="3:14">
      <c r="C22" s="50">
        <f>'1.0 Lease Liability '!B30</f>
        <v>10</v>
      </c>
      <c r="D22" s="241" t="s">
        <v>301</v>
      </c>
      <c r="E22" s="258">
        <f t="shared" si="0"/>
        <v>207469.53243098641</v>
      </c>
      <c r="F22" s="258">
        <f t="shared" si="2"/>
        <v>1535.471493232398</v>
      </c>
      <c r="G22" s="258">
        <f>'1.0 Lease Liability '!D30</f>
        <v>2739.89</v>
      </c>
      <c r="H22" s="258">
        <f t="shared" si="1"/>
        <v>206265.11392421878</v>
      </c>
      <c r="I22" s="258">
        <v>2740</v>
      </c>
      <c r="K22" s="287" t="s">
        <v>275</v>
      </c>
      <c r="L22" s="287"/>
      <c r="M22" s="287"/>
      <c r="N22" s="226">
        <f>N20-N21</f>
        <v>21489660.150848083</v>
      </c>
    </row>
    <row r="23" spans="3:14">
      <c r="C23" s="50">
        <f>'1.0 Lease Liability '!B31</f>
        <v>11</v>
      </c>
      <c r="D23" s="241" t="s">
        <v>302</v>
      </c>
      <c r="E23" s="258">
        <f t="shared" si="0"/>
        <v>206265.11392421878</v>
      </c>
      <c r="F23" s="258">
        <f t="shared" si="2"/>
        <v>1526.4383544316408</v>
      </c>
      <c r="G23" s="258">
        <f>'1.0 Lease Liability '!D31</f>
        <v>2739.89</v>
      </c>
      <c r="H23" s="258">
        <f t="shared" si="1"/>
        <v>205051.66227865042</v>
      </c>
      <c r="I23" s="258">
        <v>2740</v>
      </c>
      <c r="K23" s="219"/>
      <c r="L23" s="220"/>
      <c r="M23" s="220"/>
      <c r="N23" s="221"/>
    </row>
    <row r="24" spans="3:14">
      <c r="C24" s="50">
        <f>'1.0 Lease Liability '!B32</f>
        <v>12</v>
      </c>
      <c r="D24" s="173" t="s">
        <v>151</v>
      </c>
      <c r="E24" s="55">
        <f t="shared" si="0"/>
        <v>205051.66227865042</v>
      </c>
      <c r="F24" s="55">
        <f t="shared" si="2"/>
        <v>1517.3374670898781</v>
      </c>
      <c r="G24" s="55">
        <f>'1.0 Lease Liability '!D32</f>
        <v>2739.89</v>
      </c>
      <c r="H24" s="55">
        <f t="shared" si="1"/>
        <v>203829.10974574028</v>
      </c>
      <c r="I24" s="55">
        <v>2740</v>
      </c>
      <c r="K24" s="289" t="s">
        <v>281</v>
      </c>
      <c r="L24" s="289"/>
      <c r="M24" s="228">
        <f>H15-(F15/3)</f>
        <v>213977.79559999998</v>
      </c>
    </row>
    <row r="25" spans="3:14">
      <c r="C25" s="50">
        <f>'1.0 Lease Liability '!B33</f>
        <v>13</v>
      </c>
      <c r="D25" s="173" t="s">
        <v>152</v>
      </c>
      <c r="E25" s="55">
        <f t="shared" si="0"/>
        <v>203829.10974574028</v>
      </c>
      <c r="F25" s="55">
        <f t="shared" si="2"/>
        <v>1508.1683230930521</v>
      </c>
      <c r="G25" s="55">
        <f>'1.0 Lease Liability '!D33</f>
        <v>2739.89</v>
      </c>
      <c r="H25" s="55">
        <f t="shared" si="1"/>
        <v>202597.38806883333</v>
      </c>
      <c r="I25" s="55">
        <v>2740</v>
      </c>
      <c r="K25" s="289" t="s">
        <v>282</v>
      </c>
      <c r="L25" s="289"/>
      <c r="M25" s="228">
        <f>M24*93.5</f>
        <v>20006923.888599999</v>
      </c>
    </row>
    <row r="26" spans="3:14">
      <c r="C26" s="50">
        <f>'1.0 Lease Liability '!B34</f>
        <v>14</v>
      </c>
      <c r="D26" s="173" t="s">
        <v>153</v>
      </c>
      <c r="E26" s="55">
        <f t="shared" si="0"/>
        <v>202597.38806883333</v>
      </c>
      <c r="F26" s="55">
        <f t="shared" si="2"/>
        <v>1498.9304105162498</v>
      </c>
      <c r="G26" s="55">
        <f>'1.0 Lease Liability '!D34</f>
        <v>2739.89</v>
      </c>
      <c r="H26" s="55">
        <f t="shared" si="1"/>
        <v>201356.42847934956</v>
      </c>
      <c r="I26" s="55">
        <v>2740</v>
      </c>
      <c r="K26" s="58"/>
    </row>
    <row r="27" spans="3:14">
      <c r="C27" s="50">
        <f>'1.0 Lease Liability '!B35</f>
        <v>15</v>
      </c>
      <c r="D27" s="173" t="s">
        <v>154</v>
      </c>
      <c r="E27" s="55">
        <f t="shared" si="0"/>
        <v>201356.42847934956</v>
      </c>
      <c r="F27" s="55">
        <f t="shared" si="2"/>
        <v>1489.6232135951216</v>
      </c>
      <c r="G27" s="55">
        <f>'1.0 Lease Liability '!D35</f>
        <v>2739.89</v>
      </c>
      <c r="H27" s="55">
        <f t="shared" si="1"/>
        <v>200106.16169294468</v>
      </c>
      <c r="I27" s="55">
        <v>2740</v>
      </c>
      <c r="K27" s="58"/>
      <c r="M27" s="58"/>
    </row>
    <row r="28" spans="3:14">
      <c r="C28" s="50">
        <f>'1.0 Lease Liability '!B36</f>
        <v>16</v>
      </c>
      <c r="D28" s="173" t="s">
        <v>155</v>
      </c>
      <c r="E28" s="55">
        <f t="shared" si="0"/>
        <v>200106.16169294468</v>
      </c>
      <c r="F28" s="55">
        <f t="shared" si="2"/>
        <v>1480.246212697085</v>
      </c>
      <c r="G28" s="55">
        <f>'1.0 Lease Liability '!D36</f>
        <v>2739.89</v>
      </c>
      <c r="H28" s="55">
        <f t="shared" si="1"/>
        <v>198846.51790564175</v>
      </c>
      <c r="I28" s="55">
        <v>2740</v>
      </c>
      <c r="K28" s="290" t="s">
        <v>304</v>
      </c>
      <c r="L28" s="290"/>
      <c r="M28" s="58"/>
    </row>
    <row r="29" spans="3:14">
      <c r="C29" s="50">
        <f>'1.0 Lease Liability '!B37</f>
        <v>17</v>
      </c>
      <c r="D29" s="173" t="s">
        <v>156</v>
      </c>
      <c r="E29" s="55">
        <f t="shared" si="0"/>
        <v>198846.51790564175</v>
      </c>
      <c r="F29" s="55">
        <f t="shared" si="2"/>
        <v>1470.798884292313</v>
      </c>
      <c r="G29" s="55">
        <f>'1.0 Lease Liability '!D37</f>
        <v>2739.89</v>
      </c>
      <c r="H29" s="55">
        <f t="shared" si="1"/>
        <v>197577.42678993405</v>
      </c>
      <c r="I29" s="55">
        <v>2740</v>
      </c>
      <c r="K29" s="261">
        <v>44743</v>
      </c>
      <c r="L29" s="264">
        <v>94.75</v>
      </c>
      <c r="M29" s="58"/>
    </row>
    <row r="30" spans="3:14">
      <c r="C30" s="50">
        <f>'1.0 Lease Liability '!B38</f>
        <v>18</v>
      </c>
      <c r="D30" s="173" t="s">
        <v>157</v>
      </c>
      <c r="E30" s="55">
        <f t="shared" si="0"/>
        <v>197577.42678993405</v>
      </c>
      <c r="F30" s="55">
        <f t="shared" si="2"/>
        <v>1461.2807009245053</v>
      </c>
      <c r="G30" s="55">
        <f>'1.0 Lease Liability '!D38</f>
        <v>2739.89</v>
      </c>
      <c r="H30" s="55">
        <f t="shared" si="1"/>
        <v>196298.81749085855</v>
      </c>
      <c r="I30" s="55">
        <v>2740</v>
      </c>
      <c r="K30" s="261">
        <v>44774</v>
      </c>
      <c r="L30" s="264">
        <v>95.05</v>
      </c>
      <c r="M30" s="58"/>
    </row>
    <row r="31" spans="3:14">
      <c r="C31" s="50">
        <f>'1.0 Lease Liability '!B39</f>
        <v>19</v>
      </c>
      <c r="D31" s="173" t="s">
        <v>158</v>
      </c>
      <c r="E31" s="55">
        <f t="shared" si="0"/>
        <v>196298.81749085855</v>
      </c>
      <c r="F31" s="55">
        <f t="shared" si="2"/>
        <v>1451.691131181439</v>
      </c>
      <c r="G31" s="55">
        <f>'1.0 Lease Liability '!D39</f>
        <v>2739.89</v>
      </c>
      <c r="H31" s="55">
        <f t="shared" si="1"/>
        <v>195010.61862203997</v>
      </c>
      <c r="I31" s="55">
        <v>2740</v>
      </c>
      <c r="K31" s="261">
        <v>44805</v>
      </c>
      <c r="L31" s="264">
        <v>100</v>
      </c>
      <c r="M31" s="58"/>
    </row>
    <row r="32" spans="3:14">
      <c r="C32" s="50">
        <f>'1.0 Lease Liability '!B40</f>
        <v>20</v>
      </c>
      <c r="D32" s="173" t="s">
        <v>159</v>
      </c>
      <c r="E32" s="55">
        <f t="shared" si="0"/>
        <v>195010.61862203997</v>
      </c>
      <c r="F32" s="55">
        <f t="shared" si="2"/>
        <v>1442.0296396652998</v>
      </c>
      <c r="G32" s="55">
        <f>'1.0 Lease Liability '!D40</f>
        <v>2739.89</v>
      </c>
      <c r="H32" s="55">
        <f t="shared" si="1"/>
        <v>193712.75826170525</v>
      </c>
      <c r="I32" s="55">
        <v>2740</v>
      </c>
      <c r="K32" s="261">
        <v>44835</v>
      </c>
      <c r="L32" s="264">
        <v>100.5</v>
      </c>
      <c r="M32" s="255"/>
    </row>
    <row r="33" spans="3:12">
      <c r="C33" s="50">
        <f>'1.0 Lease Liability '!B41</f>
        <v>21</v>
      </c>
      <c r="D33" s="173" t="s">
        <v>160</v>
      </c>
      <c r="E33" s="55">
        <f t="shared" si="0"/>
        <v>193712.75826170525</v>
      </c>
      <c r="F33" s="55">
        <f t="shared" si="2"/>
        <v>1432.2956869627894</v>
      </c>
      <c r="G33" s="55">
        <f>'1.0 Lease Liability '!D41</f>
        <v>2739.89</v>
      </c>
      <c r="H33" s="55">
        <f t="shared" si="1"/>
        <v>192405.16394866802</v>
      </c>
      <c r="I33" s="55">
        <v>2740</v>
      </c>
      <c r="K33" s="261">
        <v>44866</v>
      </c>
      <c r="L33" s="264">
        <v>101</v>
      </c>
    </row>
    <row r="34" spans="3:12">
      <c r="C34" s="50">
        <f>'1.0 Lease Liability '!B42</f>
        <v>22</v>
      </c>
      <c r="D34" s="173" t="s">
        <v>161</v>
      </c>
      <c r="E34" s="55">
        <f t="shared" si="0"/>
        <v>192405.16394866802</v>
      </c>
      <c r="F34" s="55">
        <f t="shared" si="2"/>
        <v>1422.48872961501</v>
      </c>
      <c r="G34" s="55">
        <f>'1.0 Lease Liability '!D42</f>
        <v>2739.89</v>
      </c>
      <c r="H34" s="55">
        <f t="shared" si="1"/>
        <v>191087.762678283</v>
      </c>
      <c r="I34" s="55">
        <v>2740</v>
      </c>
      <c r="K34" s="261">
        <v>44896</v>
      </c>
      <c r="L34" s="264">
        <v>102</v>
      </c>
    </row>
    <row r="35" spans="3:12">
      <c r="C35" s="50">
        <f>'1.0 Lease Liability '!B43</f>
        <v>23</v>
      </c>
      <c r="D35" s="173" t="s">
        <v>162</v>
      </c>
      <c r="E35" s="55">
        <f t="shared" si="0"/>
        <v>191087.762678283</v>
      </c>
      <c r="F35" s="55">
        <f t="shared" si="2"/>
        <v>1412.6082200871224</v>
      </c>
      <c r="G35" s="55">
        <f>'1.0 Lease Liability '!D43</f>
        <v>2739.89</v>
      </c>
      <c r="H35" s="55">
        <f t="shared" si="1"/>
        <v>189760.48089837012</v>
      </c>
      <c r="I35" s="55">
        <v>2740</v>
      </c>
      <c r="K35" s="261">
        <v>44927</v>
      </c>
      <c r="L35" s="264">
        <v>102.5</v>
      </c>
    </row>
    <row r="36" spans="3:12">
      <c r="C36" s="50">
        <f>'1.0 Lease Liability '!B44</f>
        <v>24</v>
      </c>
      <c r="D36" s="173" t="s">
        <v>163</v>
      </c>
      <c r="E36" s="55">
        <f t="shared" si="0"/>
        <v>189760.48089837012</v>
      </c>
      <c r="F36" s="55">
        <f t="shared" si="2"/>
        <v>1402.6536067377758</v>
      </c>
      <c r="G36" s="55">
        <f>'1.0 Lease Liability '!D44</f>
        <v>2739.89</v>
      </c>
      <c r="H36" s="55">
        <f t="shared" si="1"/>
        <v>188423.2445051079</v>
      </c>
      <c r="I36" s="55">
        <v>2740</v>
      </c>
      <c r="K36" s="261">
        <v>44958</v>
      </c>
      <c r="L36" s="264">
        <v>103.5</v>
      </c>
    </row>
    <row r="37" spans="3:12">
      <c r="C37" s="50">
        <f>'1.0 Lease Liability '!B45</f>
        <v>25</v>
      </c>
      <c r="D37" s="173" t="s">
        <v>164</v>
      </c>
      <c r="E37" s="55">
        <f t="shared" si="0"/>
        <v>188423.2445051079</v>
      </c>
      <c r="F37" s="55">
        <f t="shared" si="2"/>
        <v>1392.6243337883093</v>
      </c>
      <c r="G37" s="55">
        <f>'1.0 Lease Liability '!D45</f>
        <v>2739.89</v>
      </c>
      <c r="H37" s="55">
        <f t="shared" si="1"/>
        <v>187075.9788388962</v>
      </c>
      <c r="I37" s="55">
        <v>2740</v>
      </c>
      <c r="K37" s="261">
        <v>44986</v>
      </c>
      <c r="L37" s="264">
        <v>104.5</v>
      </c>
    </row>
    <row r="38" spans="3:12">
      <c r="C38" s="50">
        <f>'1.0 Lease Liability '!B46</f>
        <v>26</v>
      </c>
      <c r="D38" s="173" t="s">
        <v>165</v>
      </c>
      <c r="E38" s="55">
        <f t="shared" si="0"/>
        <v>187075.9788388962</v>
      </c>
      <c r="F38" s="55">
        <f t="shared" si="2"/>
        <v>1382.5198412917214</v>
      </c>
      <c r="G38" s="55">
        <f>'1.0 Lease Liability '!D46</f>
        <v>2739.89</v>
      </c>
      <c r="H38" s="55">
        <f t="shared" si="1"/>
        <v>185718.6086801879</v>
      </c>
      <c r="I38" s="55">
        <v>2740</v>
      </c>
      <c r="K38" s="261">
        <v>45017</v>
      </c>
      <c r="L38" s="264">
        <v>105.5</v>
      </c>
    </row>
    <row r="39" spans="3:12">
      <c r="C39" s="50">
        <f>'1.0 Lease Liability '!B47</f>
        <v>27</v>
      </c>
      <c r="D39" s="173" t="s">
        <v>166</v>
      </c>
      <c r="E39" s="55">
        <f t="shared" si="0"/>
        <v>185718.6086801879</v>
      </c>
      <c r="F39" s="55">
        <f t="shared" si="2"/>
        <v>1372.3395651014091</v>
      </c>
      <c r="G39" s="55">
        <f>'1.0 Lease Liability '!D47</f>
        <v>2739.89</v>
      </c>
      <c r="H39" s="55">
        <f t="shared" si="1"/>
        <v>184351.05824528928</v>
      </c>
      <c r="I39" s="55">
        <v>2740</v>
      </c>
      <c r="K39" s="261">
        <v>45047</v>
      </c>
      <c r="L39" s="264">
        <v>106.5</v>
      </c>
    </row>
    <row r="40" spans="3:12">
      <c r="C40" s="50">
        <f>'1.0 Lease Liability '!B48</f>
        <v>28</v>
      </c>
      <c r="D40" s="173" t="s">
        <v>167</v>
      </c>
      <c r="E40" s="55">
        <f t="shared" si="0"/>
        <v>184351.05824528928</v>
      </c>
      <c r="F40" s="55">
        <f t="shared" si="2"/>
        <v>1362.0829368396696</v>
      </c>
      <c r="G40" s="55">
        <f>'1.0 Lease Liability '!D48</f>
        <v>2739.89</v>
      </c>
      <c r="H40" s="55">
        <f t="shared" si="1"/>
        <v>182973.25118212894</v>
      </c>
      <c r="I40" s="55">
        <v>2740</v>
      </c>
      <c r="K40" s="261">
        <v>45078</v>
      </c>
      <c r="L40" s="264">
        <v>107.5</v>
      </c>
    </row>
    <row r="41" spans="3:12">
      <c r="C41" s="50">
        <f>'1.0 Lease Liability '!B49</f>
        <v>29</v>
      </c>
      <c r="D41" s="173" t="s">
        <v>168</v>
      </c>
      <c r="E41" s="55">
        <f t="shared" si="0"/>
        <v>182973.25118212894</v>
      </c>
      <c r="F41" s="55">
        <f t="shared" si="2"/>
        <v>1351.749383865967</v>
      </c>
      <c r="G41" s="55">
        <f>'1.0 Lease Liability '!D49</f>
        <v>2739.89</v>
      </c>
      <c r="H41" s="55">
        <f t="shared" si="1"/>
        <v>181585.1105659949</v>
      </c>
      <c r="I41" s="55">
        <v>2740</v>
      </c>
    </row>
    <row r="42" spans="3:12">
      <c r="C42" s="50">
        <f>'1.0 Lease Liability '!B50</f>
        <v>30</v>
      </c>
      <c r="D42" s="173" t="s">
        <v>169</v>
      </c>
      <c r="E42" s="55">
        <f t="shared" si="0"/>
        <v>181585.1105659949</v>
      </c>
      <c r="F42" s="55">
        <f t="shared" si="2"/>
        <v>1341.3383292449616</v>
      </c>
      <c r="G42" s="55">
        <f>'1.0 Lease Liability '!D50</f>
        <v>2739.89</v>
      </c>
      <c r="H42" s="55">
        <f t="shared" si="1"/>
        <v>180186.55889523984</v>
      </c>
      <c r="I42" s="55">
        <v>2740</v>
      </c>
    </row>
    <row r="43" spans="3:12">
      <c r="C43" s="50">
        <f>'1.0 Lease Liability '!B51</f>
        <v>31</v>
      </c>
      <c r="D43" s="173" t="s">
        <v>170</v>
      </c>
      <c r="E43" s="55">
        <f t="shared" si="0"/>
        <v>180186.55889523984</v>
      </c>
      <c r="F43" s="55">
        <f t="shared" si="2"/>
        <v>1330.8491917142987</v>
      </c>
      <c r="G43" s="55">
        <f>'1.0 Lease Liability '!D51</f>
        <v>2739.89</v>
      </c>
      <c r="H43" s="55">
        <f t="shared" si="1"/>
        <v>178777.51808695414</v>
      </c>
      <c r="I43" s="55">
        <v>2740</v>
      </c>
      <c r="K43" s="262"/>
    </row>
    <row r="44" spans="3:12">
      <c r="C44" s="50">
        <f>'1.0 Lease Liability '!B52</f>
        <v>32</v>
      </c>
      <c r="D44" s="171" t="s">
        <v>171</v>
      </c>
      <c r="E44" s="55">
        <f t="shared" si="0"/>
        <v>178777.51808695414</v>
      </c>
      <c r="F44" s="55">
        <f t="shared" si="2"/>
        <v>1320.2813856521559</v>
      </c>
      <c r="G44" s="55">
        <f>'1.0 Lease Liability '!D52</f>
        <v>2739.89</v>
      </c>
      <c r="H44" s="55">
        <f t="shared" si="1"/>
        <v>177357.90947260629</v>
      </c>
      <c r="I44" s="55">
        <v>2740</v>
      </c>
      <c r="K44" s="263"/>
    </row>
    <row r="45" spans="3:12">
      <c r="C45" s="50">
        <f>'1.0 Lease Liability '!B53</f>
        <v>33</v>
      </c>
      <c r="D45" s="171" t="s">
        <v>172</v>
      </c>
      <c r="E45" s="55">
        <f t="shared" si="0"/>
        <v>177357.90947260629</v>
      </c>
      <c r="F45" s="55">
        <f t="shared" si="2"/>
        <v>1309.6343210445471</v>
      </c>
      <c r="G45" s="55">
        <f>'1.0 Lease Liability '!D53</f>
        <v>2739.89</v>
      </c>
      <c r="H45" s="55">
        <f t="shared" si="1"/>
        <v>175927.65379365082</v>
      </c>
      <c r="I45" s="55">
        <v>2740</v>
      </c>
      <c r="K45" s="263"/>
    </row>
    <row r="46" spans="3:12">
      <c r="C46" s="50">
        <f>'1.0 Lease Liability '!B54</f>
        <v>34</v>
      </c>
      <c r="D46" s="171" t="s">
        <v>173</v>
      </c>
      <c r="E46" s="55">
        <f t="shared" si="0"/>
        <v>175927.65379365082</v>
      </c>
      <c r="F46" s="55">
        <f t="shared" si="2"/>
        <v>1298.9074034523812</v>
      </c>
      <c r="G46" s="55">
        <f>'1.0 Lease Liability '!D54</f>
        <v>2739.89</v>
      </c>
      <c r="H46" s="55">
        <f t="shared" si="1"/>
        <v>174486.67119710319</v>
      </c>
      <c r="I46" s="55">
        <v>2740</v>
      </c>
      <c r="K46" s="263"/>
    </row>
    <row r="47" spans="3:12">
      <c r="C47" s="50">
        <f>'1.0 Lease Liability '!B55</f>
        <v>35</v>
      </c>
      <c r="D47" s="171" t="s">
        <v>174</v>
      </c>
      <c r="E47" s="55">
        <f t="shared" si="0"/>
        <v>174486.67119710319</v>
      </c>
      <c r="F47" s="55">
        <f t="shared" si="2"/>
        <v>1288.1000339782738</v>
      </c>
      <c r="G47" s="55">
        <f>'1.0 Lease Liability '!D55</f>
        <v>2739.89</v>
      </c>
      <c r="H47" s="55">
        <f t="shared" si="1"/>
        <v>173034.88123108144</v>
      </c>
      <c r="I47" s="55">
        <v>2740</v>
      </c>
      <c r="K47" s="263"/>
    </row>
    <row r="48" spans="3:12">
      <c r="C48" s="50">
        <f>'1.0 Lease Liability '!B56</f>
        <v>36</v>
      </c>
      <c r="D48" s="171" t="s">
        <v>175</v>
      </c>
      <c r="E48" s="55">
        <f t="shared" si="0"/>
        <v>173034.88123108144</v>
      </c>
      <c r="F48" s="55">
        <f t="shared" si="2"/>
        <v>1277.2116092331107</v>
      </c>
      <c r="G48" s="55">
        <f>'1.0 Lease Liability '!D56</f>
        <v>2739.89</v>
      </c>
      <c r="H48" s="55">
        <f t="shared" si="1"/>
        <v>171572.20284031454</v>
      </c>
      <c r="I48" s="55">
        <v>2740</v>
      </c>
      <c r="K48" s="263"/>
    </row>
    <row r="49" spans="3:11">
      <c r="C49" s="50">
        <f>'1.0 Lease Liability '!B57</f>
        <v>37</v>
      </c>
      <c r="D49" s="171" t="s">
        <v>176</v>
      </c>
      <c r="E49" s="55">
        <f t="shared" si="0"/>
        <v>171572.20284031454</v>
      </c>
      <c r="F49" s="55">
        <f t="shared" si="2"/>
        <v>1266.2415213023589</v>
      </c>
      <c r="G49" s="55">
        <f>'1.0 Lease Liability '!D57</f>
        <v>2739.89</v>
      </c>
      <c r="H49" s="55">
        <f t="shared" si="1"/>
        <v>170098.55436161687</v>
      </c>
      <c r="I49" s="55">
        <v>2740</v>
      </c>
      <c r="K49" s="263"/>
    </row>
    <row r="50" spans="3:11">
      <c r="C50" s="50">
        <f>'1.0 Lease Liability '!B58</f>
        <v>38</v>
      </c>
      <c r="D50" s="171" t="s">
        <v>177</v>
      </c>
      <c r="E50" s="55">
        <f t="shared" si="0"/>
        <v>170098.55436161687</v>
      </c>
      <c r="F50" s="55">
        <f t="shared" si="2"/>
        <v>1255.1891577121264</v>
      </c>
      <c r="G50" s="55">
        <f>'1.0 Lease Liability '!D58</f>
        <v>2739.89</v>
      </c>
      <c r="H50" s="55">
        <f t="shared" si="1"/>
        <v>168613.85351932899</v>
      </c>
      <c r="I50" s="55">
        <v>2740</v>
      </c>
      <c r="K50" s="263"/>
    </row>
    <row r="51" spans="3:11">
      <c r="C51" s="50">
        <f>'1.0 Lease Liability '!B59</f>
        <v>39</v>
      </c>
      <c r="D51" s="171" t="s">
        <v>178</v>
      </c>
      <c r="E51" s="55">
        <f t="shared" si="0"/>
        <v>168613.85351932899</v>
      </c>
      <c r="F51" s="55">
        <f t="shared" si="2"/>
        <v>1244.0539013949674</v>
      </c>
      <c r="G51" s="55">
        <f>'1.0 Lease Liability '!D59</f>
        <v>2739.89</v>
      </c>
      <c r="H51" s="55">
        <f t="shared" si="1"/>
        <v>167118.01742072395</v>
      </c>
      <c r="I51" s="55">
        <v>2740</v>
      </c>
      <c r="K51" s="263"/>
    </row>
    <row r="52" spans="3:11">
      <c r="C52" s="50">
        <f>'1.0 Lease Liability '!B60</f>
        <v>40</v>
      </c>
      <c r="D52" s="171" t="s">
        <v>179</v>
      </c>
      <c r="E52" s="55">
        <f t="shared" si="0"/>
        <v>167118.01742072395</v>
      </c>
      <c r="F52" s="55">
        <f t="shared" si="2"/>
        <v>1232.8351306554296</v>
      </c>
      <c r="G52" s="55">
        <f>'1.0 Lease Liability '!D60</f>
        <v>2739.89</v>
      </c>
      <c r="H52" s="55">
        <f t="shared" si="1"/>
        <v>165610.96255137937</v>
      </c>
      <c r="I52" s="55">
        <v>2740</v>
      </c>
      <c r="K52" s="263"/>
    </row>
    <row r="53" spans="3:11">
      <c r="C53" s="50">
        <f>'1.0 Lease Liability '!B61</f>
        <v>41</v>
      </c>
      <c r="D53" s="171" t="s">
        <v>180</v>
      </c>
      <c r="E53" s="55">
        <f t="shared" si="0"/>
        <v>165610.96255137937</v>
      </c>
      <c r="F53" s="55">
        <f t="shared" si="2"/>
        <v>1221.5322191353453</v>
      </c>
      <c r="G53" s="55">
        <f>'1.0 Lease Liability '!D61</f>
        <v>2739.89</v>
      </c>
      <c r="H53" s="55">
        <f t="shared" si="1"/>
        <v>164092.60477051471</v>
      </c>
      <c r="I53" s="55">
        <v>2740</v>
      </c>
      <c r="K53" s="263"/>
    </row>
    <row r="54" spans="3:11">
      <c r="C54" s="50">
        <f>'1.0 Lease Liability '!B62</f>
        <v>42</v>
      </c>
      <c r="D54" s="171" t="s">
        <v>181</v>
      </c>
      <c r="E54" s="55">
        <f t="shared" si="0"/>
        <v>164092.60477051471</v>
      </c>
      <c r="F54" s="55">
        <f t="shared" si="2"/>
        <v>1210.1445357788602</v>
      </c>
      <c r="G54" s="55">
        <f>'1.0 Lease Liability '!D62</f>
        <v>2739.89</v>
      </c>
      <c r="H54" s="55">
        <f t="shared" si="1"/>
        <v>162562.85930629354</v>
      </c>
      <c r="I54" s="55">
        <v>2740</v>
      </c>
      <c r="K54" s="263"/>
    </row>
    <row r="55" spans="3:11">
      <c r="C55" s="50">
        <f>'1.0 Lease Liability '!B63</f>
        <v>43</v>
      </c>
      <c r="D55" s="171" t="s">
        <v>182</v>
      </c>
      <c r="E55" s="55">
        <f t="shared" si="0"/>
        <v>162562.85930629354</v>
      </c>
      <c r="F55" s="55">
        <f t="shared" si="2"/>
        <v>1198.6714447972015</v>
      </c>
      <c r="G55" s="55">
        <f>'1.0 Lease Liability '!D63</f>
        <v>2739.89</v>
      </c>
      <c r="H55" s="55">
        <f t="shared" si="1"/>
        <v>161021.64075109072</v>
      </c>
      <c r="I55" s="55">
        <v>2740</v>
      </c>
    </row>
    <row r="56" spans="3:11">
      <c r="C56" s="50">
        <f>'1.0 Lease Liability '!B64</f>
        <v>44</v>
      </c>
      <c r="D56" s="171" t="s">
        <v>183</v>
      </c>
      <c r="E56" s="55">
        <f t="shared" si="0"/>
        <v>161021.64075109072</v>
      </c>
      <c r="F56" s="55">
        <f t="shared" si="2"/>
        <v>1187.1123056331803</v>
      </c>
      <c r="G56" s="55">
        <f>'1.0 Lease Liability '!D64</f>
        <v>2739.89</v>
      </c>
      <c r="H56" s="55">
        <f t="shared" si="1"/>
        <v>159468.86305672387</v>
      </c>
      <c r="I56" s="55">
        <v>2740</v>
      </c>
    </row>
    <row r="57" spans="3:11">
      <c r="C57" s="50">
        <f>'1.0 Lease Liability '!B65</f>
        <v>45</v>
      </c>
      <c r="D57" s="171" t="s">
        <v>184</v>
      </c>
      <c r="E57" s="55">
        <f t="shared" si="0"/>
        <v>159468.86305672387</v>
      </c>
      <c r="F57" s="55">
        <f t="shared" si="2"/>
        <v>1175.4664729254289</v>
      </c>
      <c r="G57" s="55">
        <f>'1.0 Lease Liability '!D65</f>
        <v>2739.89</v>
      </c>
      <c r="H57" s="55">
        <f t="shared" si="1"/>
        <v>157904.43952964927</v>
      </c>
      <c r="I57" s="55">
        <v>2740</v>
      </c>
    </row>
    <row r="58" spans="3:11">
      <c r="C58" s="50">
        <f>'1.0 Lease Liability '!B66</f>
        <v>46</v>
      </c>
      <c r="D58" s="171" t="s">
        <v>185</v>
      </c>
      <c r="E58" s="55">
        <f t="shared" si="0"/>
        <v>157904.43952964927</v>
      </c>
      <c r="F58" s="55">
        <f t="shared" si="2"/>
        <v>1163.7332964723696</v>
      </c>
      <c r="G58" s="55">
        <f>'1.0 Lease Liability '!D66</f>
        <v>2739.89</v>
      </c>
      <c r="H58" s="55">
        <f t="shared" si="1"/>
        <v>156328.28282612163</v>
      </c>
      <c r="I58" s="55">
        <v>2740</v>
      </c>
    </row>
    <row r="59" spans="3:11">
      <c r="C59" s="50">
        <f>'1.0 Lease Liability '!B67</f>
        <v>47</v>
      </c>
      <c r="D59" s="171" t="s">
        <v>186</v>
      </c>
      <c r="E59" s="55">
        <f t="shared" si="0"/>
        <v>156328.28282612163</v>
      </c>
      <c r="F59" s="55">
        <f t="shared" si="2"/>
        <v>1151.9121211959123</v>
      </c>
      <c r="G59" s="55">
        <f>'1.0 Lease Liability '!D67</f>
        <v>2739.89</v>
      </c>
      <c r="H59" s="55">
        <f t="shared" si="1"/>
        <v>154740.30494731752</v>
      </c>
      <c r="I59" s="55">
        <v>2740</v>
      </c>
    </row>
    <row r="60" spans="3:11">
      <c r="C60" s="50">
        <f>'1.0 Lease Liability '!B68</f>
        <v>48</v>
      </c>
      <c r="D60" s="171" t="s">
        <v>187</v>
      </c>
      <c r="E60" s="55">
        <f t="shared" si="0"/>
        <v>154740.30494731752</v>
      </c>
      <c r="F60" s="55">
        <f t="shared" si="2"/>
        <v>1140.0022871048814</v>
      </c>
      <c r="G60" s="55">
        <f>'1.0 Lease Liability '!D68</f>
        <v>2739.89</v>
      </c>
      <c r="H60" s="55">
        <f t="shared" si="1"/>
        <v>153140.41723442238</v>
      </c>
      <c r="I60" s="55">
        <v>2740</v>
      </c>
    </row>
    <row r="61" spans="3:11">
      <c r="C61" s="50">
        <f>'1.0 Lease Liability '!B69</f>
        <v>49</v>
      </c>
      <c r="D61" s="171" t="s">
        <v>188</v>
      </c>
      <c r="E61" s="55">
        <f t="shared" si="0"/>
        <v>153140.41723442238</v>
      </c>
      <c r="F61" s="55">
        <f t="shared" si="2"/>
        <v>1128.0031292581677</v>
      </c>
      <c r="G61" s="55">
        <f>'1.0 Lease Liability '!D69</f>
        <v>2739.89</v>
      </c>
      <c r="H61" s="55">
        <f t="shared" si="1"/>
        <v>151528.53036368053</v>
      </c>
      <c r="I61" s="55">
        <v>2740</v>
      </c>
    </row>
    <row r="62" spans="3:11">
      <c r="C62" s="50">
        <f>'1.0 Lease Liability '!B70</f>
        <v>50</v>
      </c>
      <c r="D62" s="171" t="s">
        <v>189</v>
      </c>
      <c r="E62" s="55">
        <f t="shared" si="0"/>
        <v>151528.53036368053</v>
      </c>
      <c r="F62" s="55">
        <f t="shared" si="2"/>
        <v>1115.9139777276039</v>
      </c>
      <c r="G62" s="55">
        <f>'1.0 Lease Liability '!D70</f>
        <v>2739.89</v>
      </c>
      <c r="H62" s="55">
        <f t="shared" si="1"/>
        <v>149904.55434140813</v>
      </c>
      <c r="I62" s="55">
        <v>2740</v>
      </c>
    </row>
    <row r="63" spans="3:11">
      <c r="C63" s="50">
        <f>'1.0 Lease Liability '!B71</f>
        <v>51</v>
      </c>
      <c r="D63" s="171" t="s">
        <v>190</v>
      </c>
      <c r="E63" s="55">
        <f t="shared" si="0"/>
        <v>149904.55434140813</v>
      </c>
      <c r="F63" s="55">
        <f t="shared" si="2"/>
        <v>1103.734157560561</v>
      </c>
      <c r="G63" s="55">
        <f>'1.0 Lease Liability '!D71</f>
        <v>2739.89</v>
      </c>
      <c r="H63" s="55">
        <f t="shared" si="1"/>
        <v>148268.39849896869</v>
      </c>
      <c r="I63" s="55">
        <v>2740</v>
      </c>
      <c r="K63" s="56"/>
    </row>
    <row r="64" spans="3:11">
      <c r="C64" s="50">
        <f>'1.0 Lease Liability '!B72</f>
        <v>52</v>
      </c>
      <c r="D64" s="171" t="s">
        <v>191</v>
      </c>
      <c r="E64" s="55">
        <f t="shared" si="0"/>
        <v>148268.39849896869</v>
      </c>
      <c r="F64" s="55">
        <f t="shared" si="2"/>
        <v>1091.4629887422652</v>
      </c>
      <c r="G64" s="55">
        <f>'1.0 Lease Liability '!D72</f>
        <v>2739.89</v>
      </c>
      <c r="H64" s="55">
        <f t="shared" si="1"/>
        <v>146619.97148771095</v>
      </c>
      <c r="I64" s="55">
        <v>2740</v>
      </c>
    </row>
    <row r="65" spans="3:11">
      <c r="C65" s="50">
        <f>'1.0 Lease Liability '!B73</f>
        <v>53</v>
      </c>
      <c r="D65" s="171" t="s">
        <v>192</v>
      </c>
      <c r="E65" s="55">
        <f t="shared" si="0"/>
        <v>146619.97148771095</v>
      </c>
      <c r="F65" s="55">
        <f t="shared" si="2"/>
        <v>1079.0997861578321</v>
      </c>
      <c r="G65" s="55">
        <f>'1.0 Lease Liability '!D73</f>
        <v>2739.89</v>
      </c>
      <c r="H65" s="55">
        <f t="shared" si="1"/>
        <v>144959.18127386877</v>
      </c>
      <c r="I65" s="55">
        <v>2740</v>
      </c>
    </row>
    <row r="66" spans="3:11">
      <c r="C66" s="50">
        <f>'1.0 Lease Liability '!B74</f>
        <v>54</v>
      </c>
      <c r="D66" s="171" t="s">
        <v>193</v>
      </c>
      <c r="E66" s="55">
        <f t="shared" si="0"/>
        <v>144959.18127386877</v>
      </c>
      <c r="F66" s="55">
        <f t="shared" si="2"/>
        <v>1066.6438595540158</v>
      </c>
      <c r="G66" s="55">
        <f>'1.0 Lease Liability '!D74</f>
        <v>2739.89</v>
      </c>
      <c r="H66" s="55">
        <f t="shared" si="1"/>
        <v>143285.93513342278</v>
      </c>
      <c r="I66" s="55">
        <v>2740</v>
      </c>
      <c r="K66" s="56"/>
    </row>
    <row r="67" spans="3:11">
      <c r="C67" s="50">
        <f>'1.0 Lease Liability '!B75</f>
        <v>55</v>
      </c>
      <c r="D67" s="171" t="s">
        <v>194</v>
      </c>
      <c r="E67" s="55">
        <f t="shared" si="0"/>
        <v>143285.93513342278</v>
      </c>
      <c r="F67" s="55">
        <f t="shared" si="2"/>
        <v>1054.0945135006709</v>
      </c>
      <c r="G67" s="55">
        <f>'1.0 Lease Liability '!D75</f>
        <v>2739.89</v>
      </c>
      <c r="H67" s="55">
        <f t="shared" si="1"/>
        <v>141600.13964692343</v>
      </c>
      <c r="I67" s="55">
        <v>2740</v>
      </c>
      <c r="K67" s="56"/>
    </row>
    <row r="68" spans="3:11">
      <c r="C68" s="50">
        <f>'1.0 Lease Liability '!B76</f>
        <v>56</v>
      </c>
      <c r="D68" s="171" t="s">
        <v>195</v>
      </c>
      <c r="E68" s="55">
        <f t="shared" si="0"/>
        <v>141600.13964692343</v>
      </c>
      <c r="F68" s="55">
        <f t="shared" si="2"/>
        <v>1041.4510473519258</v>
      </c>
      <c r="G68" s="55">
        <f>'1.0 Lease Liability '!D76</f>
        <v>2739.89</v>
      </c>
      <c r="H68" s="55">
        <f t="shared" si="1"/>
        <v>139901.70069427535</v>
      </c>
      <c r="I68" s="55">
        <v>2740</v>
      </c>
      <c r="K68" s="56"/>
    </row>
    <row r="69" spans="3:11">
      <c r="C69" s="50">
        <f>'1.0 Lease Liability '!B77</f>
        <v>57</v>
      </c>
      <c r="D69" s="171" t="s">
        <v>196</v>
      </c>
      <c r="E69" s="55">
        <f t="shared" si="0"/>
        <v>139901.70069427535</v>
      </c>
      <c r="F69" s="55">
        <f t="shared" si="2"/>
        <v>1028.7127552070651</v>
      </c>
      <c r="G69" s="55">
        <f>'1.0 Lease Liability '!D77</f>
        <v>2739.89</v>
      </c>
      <c r="H69" s="55">
        <f t="shared" si="1"/>
        <v>138190.5234494824</v>
      </c>
      <c r="I69" s="55">
        <v>2740</v>
      </c>
    </row>
    <row r="70" spans="3:11">
      <c r="C70" s="50">
        <f>'1.0 Lease Liability '!B78</f>
        <v>58</v>
      </c>
      <c r="D70" s="171" t="s">
        <v>197</v>
      </c>
      <c r="E70" s="55">
        <f t="shared" si="0"/>
        <v>138190.5234494824</v>
      </c>
      <c r="F70" s="55">
        <f t="shared" si="2"/>
        <v>1015.878925871118</v>
      </c>
      <c r="G70" s="55">
        <f>'1.0 Lease Liability '!D78</f>
        <v>2739.89</v>
      </c>
      <c r="H70" s="55">
        <f t="shared" si="1"/>
        <v>136466.51237535349</v>
      </c>
      <c r="I70" s="55">
        <v>2740</v>
      </c>
    </row>
    <row r="71" spans="3:11">
      <c r="C71" s="50">
        <f>'1.0 Lease Liability '!B79</f>
        <v>59</v>
      </c>
      <c r="D71" s="171" t="s">
        <v>198</v>
      </c>
      <c r="E71" s="55">
        <f t="shared" si="0"/>
        <v>136466.51237535349</v>
      </c>
      <c r="F71" s="55">
        <f t="shared" si="2"/>
        <v>1002.9488428151511</v>
      </c>
      <c r="G71" s="55">
        <f>'1.0 Lease Liability '!D79</f>
        <v>2739.89</v>
      </c>
      <c r="H71" s="55">
        <f t="shared" si="1"/>
        <v>134729.57121816862</v>
      </c>
      <c r="I71" s="55">
        <v>2740</v>
      </c>
    </row>
    <row r="72" spans="3:11">
      <c r="C72" s="50">
        <f>'1.0 Lease Liability '!B80</f>
        <v>60</v>
      </c>
      <c r="D72" s="171" t="s">
        <v>199</v>
      </c>
      <c r="E72" s="55">
        <f t="shared" si="0"/>
        <v>134729.57121816862</v>
      </c>
      <c r="F72" s="55">
        <f t="shared" si="2"/>
        <v>989.92178413626471</v>
      </c>
      <c r="G72" s="55">
        <f>'1.0 Lease Liability '!D80</f>
        <v>2739.89</v>
      </c>
      <c r="H72" s="55">
        <f t="shared" si="1"/>
        <v>132979.60300230488</v>
      </c>
      <c r="I72" s="55">
        <v>2740</v>
      </c>
    </row>
    <row r="73" spans="3:11">
      <c r="C73" s="50">
        <f>'1.0 Lease Liability '!B81</f>
        <v>61</v>
      </c>
      <c r="D73" s="171" t="s">
        <v>200</v>
      </c>
      <c r="E73" s="55">
        <f t="shared" si="0"/>
        <v>132979.60300230488</v>
      </c>
      <c r="F73" s="55">
        <f t="shared" si="2"/>
        <v>976.79702251728656</v>
      </c>
      <c r="G73" s="55">
        <f>'1.0 Lease Liability '!D81</f>
        <v>2739.89</v>
      </c>
      <c r="H73" s="55">
        <f t="shared" si="1"/>
        <v>131216.51002482214</v>
      </c>
      <c r="I73" s="55">
        <v>2740</v>
      </c>
    </row>
    <row r="74" spans="3:11">
      <c r="C74" s="50">
        <f>'1.0 Lease Liability '!B82</f>
        <v>62</v>
      </c>
      <c r="D74" s="171" t="s">
        <v>201</v>
      </c>
      <c r="E74" s="55">
        <f t="shared" si="0"/>
        <v>131216.51002482214</v>
      </c>
      <c r="F74" s="55">
        <f t="shared" si="2"/>
        <v>963.573825186166</v>
      </c>
      <c r="G74" s="55">
        <f>'1.0 Lease Liability '!D82</f>
        <v>2739.89</v>
      </c>
      <c r="H74" s="55">
        <f t="shared" si="1"/>
        <v>129440.19385000832</v>
      </c>
      <c r="I74" s="55">
        <v>2740</v>
      </c>
    </row>
    <row r="75" spans="3:11">
      <c r="C75" s="50">
        <f>'1.0 Lease Liability '!B83</f>
        <v>63</v>
      </c>
      <c r="D75" s="171" t="s">
        <v>202</v>
      </c>
      <c r="E75" s="55">
        <f t="shared" si="0"/>
        <v>129440.19385000832</v>
      </c>
      <c r="F75" s="55">
        <f t="shared" si="2"/>
        <v>950.25145387506234</v>
      </c>
      <c r="G75" s="55">
        <f>'1.0 Lease Liability '!D83</f>
        <v>2739.89</v>
      </c>
      <c r="H75" s="55">
        <f t="shared" si="1"/>
        <v>127650.55530388339</v>
      </c>
      <c r="I75" s="55">
        <v>2740</v>
      </c>
    </row>
    <row r="76" spans="3:11">
      <c r="C76" s="50">
        <f>'1.0 Lease Liability '!B84</f>
        <v>64</v>
      </c>
      <c r="D76" s="171" t="s">
        <v>203</v>
      </c>
      <c r="E76" s="55">
        <f t="shared" si="0"/>
        <v>127650.55530388339</v>
      </c>
      <c r="F76" s="55">
        <f t="shared" si="2"/>
        <v>936.82916477912534</v>
      </c>
      <c r="G76" s="55">
        <f>'1.0 Lease Liability '!D84</f>
        <v>2739.89</v>
      </c>
      <c r="H76" s="55">
        <f t="shared" si="1"/>
        <v>125847.49446866251</v>
      </c>
      <c r="I76" s="55">
        <v>2740</v>
      </c>
    </row>
    <row r="77" spans="3:11">
      <c r="C77" s="50">
        <f>'1.0 Lease Liability '!B85</f>
        <v>65</v>
      </c>
      <c r="D77" s="171" t="s">
        <v>204</v>
      </c>
      <c r="E77" s="55">
        <f t="shared" si="0"/>
        <v>125847.49446866251</v>
      </c>
      <c r="F77" s="55">
        <f t="shared" si="2"/>
        <v>923.30620851496883</v>
      </c>
      <c r="G77" s="55">
        <f>'1.0 Lease Liability '!D85</f>
        <v>2739.89</v>
      </c>
      <c r="H77" s="55">
        <f t="shared" si="1"/>
        <v>124030.91067717748</v>
      </c>
      <c r="I77" s="55">
        <v>2740</v>
      </c>
    </row>
    <row r="78" spans="3:11">
      <c r="C78" s="50">
        <f>'1.0 Lease Liability '!B86</f>
        <v>66</v>
      </c>
      <c r="D78" s="171" t="s">
        <v>205</v>
      </c>
      <c r="E78" s="55">
        <f t="shared" ref="E78:E132" si="3">H77</f>
        <v>124030.91067717748</v>
      </c>
      <c r="F78" s="55">
        <f t="shared" si="2"/>
        <v>909.68183007883113</v>
      </c>
      <c r="G78" s="55">
        <f>'1.0 Lease Liability '!D86</f>
        <v>2739.89</v>
      </c>
      <c r="H78" s="55">
        <f t="shared" si="1"/>
        <v>122200.70250725631</v>
      </c>
      <c r="I78" s="55">
        <v>2740</v>
      </c>
    </row>
    <row r="79" spans="3:11">
      <c r="C79" s="50">
        <f>'1.0 Lease Liability '!B87</f>
        <v>67</v>
      </c>
      <c r="D79" s="171" t="s">
        <v>206</v>
      </c>
      <c r="E79" s="55">
        <f t="shared" si="3"/>
        <v>122200.70250725631</v>
      </c>
      <c r="F79" s="55">
        <f t="shared" si="2"/>
        <v>895.9552688044223</v>
      </c>
      <c r="G79" s="55">
        <f>'1.0 Lease Liability '!D87</f>
        <v>2739.89</v>
      </c>
      <c r="H79" s="55">
        <f t="shared" si="1"/>
        <v>120356.76777606073</v>
      </c>
      <c r="I79" s="55">
        <v>2740</v>
      </c>
    </row>
    <row r="80" spans="3:11">
      <c r="C80" s="50">
        <f>'1.0 Lease Liability '!B88</f>
        <v>68</v>
      </c>
      <c r="D80" s="171" t="s">
        <v>207</v>
      </c>
      <c r="E80" s="55">
        <f t="shared" si="3"/>
        <v>120356.76777606073</v>
      </c>
      <c r="F80" s="55">
        <f t="shared" ref="F80:F132" si="4">(E80-I80)*$C$8</f>
        <v>882.12575832045547</v>
      </c>
      <c r="G80" s="55">
        <f>'1.0 Lease Liability '!D88</f>
        <v>2739.89</v>
      </c>
      <c r="H80" s="55">
        <f t="shared" si="1"/>
        <v>118499.00353438119</v>
      </c>
      <c r="I80" s="55">
        <v>2740</v>
      </c>
    </row>
    <row r="81" spans="3:9">
      <c r="C81" s="50">
        <f>'1.0 Lease Liability '!B89</f>
        <v>69</v>
      </c>
      <c r="D81" s="171" t="s">
        <v>208</v>
      </c>
      <c r="E81" s="55">
        <f t="shared" si="3"/>
        <v>118499.00353438119</v>
      </c>
      <c r="F81" s="55">
        <f t="shared" si="4"/>
        <v>868.19252650785893</v>
      </c>
      <c r="G81" s="55">
        <f>'1.0 Lease Liability '!D89</f>
        <v>2739.89</v>
      </c>
      <c r="H81" s="55">
        <f t="shared" si="1"/>
        <v>116627.30606088905</v>
      </c>
      <c r="I81" s="55">
        <v>2740</v>
      </c>
    </row>
    <row r="82" spans="3:9">
      <c r="C82" s="50">
        <f>'1.0 Lease Liability '!B90</f>
        <v>70</v>
      </c>
      <c r="D82" s="171" t="s">
        <v>209</v>
      </c>
      <c r="E82" s="55">
        <f t="shared" si="3"/>
        <v>116627.30606088905</v>
      </c>
      <c r="F82" s="55">
        <f t="shared" si="4"/>
        <v>854.1547954566679</v>
      </c>
      <c r="G82" s="55">
        <f>'1.0 Lease Liability '!D90</f>
        <v>2739.89</v>
      </c>
      <c r="H82" s="55">
        <f t="shared" si="1"/>
        <v>114741.57085634572</v>
      </c>
      <c r="I82" s="55">
        <v>2740</v>
      </c>
    </row>
    <row r="83" spans="3:9">
      <c r="C83" s="50">
        <f>'1.0 Lease Liability '!B91</f>
        <v>71</v>
      </c>
      <c r="D83" s="171" t="s">
        <v>210</v>
      </c>
      <c r="E83" s="55">
        <f t="shared" si="3"/>
        <v>114741.57085634572</v>
      </c>
      <c r="F83" s="55">
        <f t="shared" si="4"/>
        <v>840.01178142259289</v>
      </c>
      <c r="G83" s="55">
        <f>'1.0 Lease Liability '!D91</f>
        <v>2739.89</v>
      </c>
      <c r="H83" s="55">
        <f t="shared" si="1"/>
        <v>112841.69263776831</v>
      </c>
      <c r="I83" s="55">
        <v>2740</v>
      </c>
    </row>
    <row r="84" spans="3:9">
      <c r="C84" s="50">
        <f>'1.0 Lease Liability '!B92</f>
        <v>72</v>
      </c>
      <c r="D84" s="171" t="s">
        <v>211</v>
      </c>
      <c r="E84" s="55">
        <f t="shared" si="3"/>
        <v>112841.69263776831</v>
      </c>
      <c r="F84" s="55">
        <f t="shared" si="4"/>
        <v>825.7626947832623</v>
      </c>
      <c r="G84" s="55">
        <f>'1.0 Lease Liability '!D92</f>
        <v>2739.89</v>
      </c>
      <c r="H84" s="55">
        <f t="shared" si="1"/>
        <v>110927.56533255157</v>
      </c>
      <c r="I84" s="55">
        <v>2740</v>
      </c>
    </row>
    <row r="85" spans="3:9">
      <c r="C85" s="50">
        <f>'1.0 Lease Liability '!B93</f>
        <v>73</v>
      </c>
      <c r="D85" s="171" t="s">
        <v>212</v>
      </c>
      <c r="E85" s="55">
        <f t="shared" si="3"/>
        <v>110927.56533255157</v>
      </c>
      <c r="F85" s="55">
        <f t="shared" si="4"/>
        <v>811.40673999413673</v>
      </c>
      <c r="G85" s="55">
        <f>'1.0 Lease Liability '!D93</f>
        <v>2739.89</v>
      </c>
      <c r="H85" s="55">
        <f t="shared" si="1"/>
        <v>108999.08207254572</v>
      </c>
      <c r="I85" s="55">
        <v>2740</v>
      </c>
    </row>
    <row r="86" spans="3:9">
      <c r="C86" s="50">
        <f>'1.0 Lease Liability '!B94</f>
        <v>74</v>
      </c>
      <c r="D86" s="171" t="s">
        <v>213</v>
      </c>
      <c r="E86" s="55">
        <f t="shared" si="3"/>
        <v>108999.08207254572</v>
      </c>
      <c r="F86" s="55">
        <f t="shared" si="4"/>
        <v>796.94311554409285</v>
      </c>
      <c r="G86" s="55">
        <f>'1.0 Lease Liability '!D94</f>
        <v>2739.89</v>
      </c>
      <c r="H86" s="55">
        <f t="shared" si="1"/>
        <v>107056.13518808981</v>
      </c>
      <c r="I86" s="55">
        <v>2740</v>
      </c>
    </row>
    <row r="87" spans="3:9">
      <c r="C87" s="50">
        <f>'1.0 Lease Liability '!B95</f>
        <v>75</v>
      </c>
      <c r="D87" s="171" t="s">
        <v>214</v>
      </c>
      <c r="E87" s="55">
        <f t="shared" si="3"/>
        <v>107056.13518808981</v>
      </c>
      <c r="F87" s="55">
        <f t="shared" si="4"/>
        <v>782.37101391067358</v>
      </c>
      <c r="G87" s="55">
        <f>'1.0 Lease Liability '!D95</f>
        <v>2739.89</v>
      </c>
      <c r="H87" s="55">
        <f t="shared" si="1"/>
        <v>105098.61620200048</v>
      </c>
      <c r="I87" s="55">
        <v>2740</v>
      </c>
    </row>
    <row r="88" spans="3:9">
      <c r="C88" s="50">
        <f>'1.0 Lease Liability '!B96</f>
        <v>76</v>
      </c>
      <c r="D88" s="171" t="s">
        <v>215</v>
      </c>
      <c r="E88" s="55">
        <f t="shared" si="3"/>
        <v>105098.61620200048</v>
      </c>
      <c r="F88" s="55">
        <f t="shared" si="4"/>
        <v>767.68962151500364</v>
      </c>
      <c r="G88" s="55">
        <f>'1.0 Lease Liability '!D96</f>
        <v>2739.89</v>
      </c>
      <c r="H88" s="55">
        <f t="shared" si="1"/>
        <v>103126.41582351549</v>
      </c>
      <c r="I88" s="55">
        <v>2740</v>
      </c>
    </row>
    <row r="89" spans="3:9">
      <c r="C89" s="50">
        <f>'1.0 Lease Liability '!B97</f>
        <v>77</v>
      </c>
      <c r="D89" s="171" t="s">
        <v>216</v>
      </c>
      <c r="E89" s="55">
        <f t="shared" si="3"/>
        <v>103126.41582351549</v>
      </c>
      <c r="F89" s="55">
        <f t="shared" si="4"/>
        <v>752.89811867636615</v>
      </c>
      <c r="G89" s="55">
        <f>'1.0 Lease Liability '!D97</f>
        <v>2739.89</v>
      </c>
      <c r="H89" s="55">
        <f t="shared" si="1"/>
        <v>101139.42394219186</v>
      </c>
      <c r="I89" s="55">
        <v>2740</v>
      </c>
    </row>
    <row r="90" spans="3:9">
      <c r="C90" s="50">
        <f>'1.0 Lease Liability '!B98</f>
        <v>78</v>
      </c>
      <c r="D90" s="171" t="s">
        <v>217</v>
      </c>
      <c r="E90" s="55">
        <f t="shared" si="3"/>
        <v>101139.42394219186</v>
      </c>
      <c r="F90" s="55">
        <f t="shared" si="4"/>
        <v>737.99567956643898</v>
      </c>
      <c r="G90" s="55">
        <f>'1.0 Lease Liability '!D98</f>
        <v>2739.89</v>
      </c>
      <c r="H90" s="55">
        <f t="shared" si="1"/>
        <v>99137.529621758295</v>
      </c>
      <c r="I90" s="55">
        <v>2740</v>
      </c>
    </row>
    <row r="91" spans="3:9">
      <c r="C91" s="50">
        <f>'1.0 Lease Liability '!B99</f>
        <v>79</v>
      </c>
      <c r="D91" s="171" t="s">
        <v>218</v>
      </c>
      <c r="E91" s="55">
        <f t="shared" si="3"/>
        <v>99137.529621758295</v>
      </c>
      <c r="F91" s="55">
        <f t="shared" si="4"/>
        <v>722.98147216318716</v>
      </c>
      <c r="G91" s="55">
        <f>'1.0 Lease Liability '!D99</f>
        <v>2739.89</v>
      </c>
      <c r="H91" s="55">
        <f t="shared" si="1"/>
        <v>97120.62109392148</v>
      </c>
      <c r="I91" s="55">
        <v>2740</v>
      </c>
    </row>
    <row r="92" spans="3:9">
      <c r="C92" s="50">
        <f>'1.0 Lease Liability '!B100</f>
        <v>80</v>
      </c>
      <c r="D92" s="171" t="s">
        <v>219</v>
      </c>
      <c r="E92" s="55">
        <f t="shared" si="3"/>
        <v>97120.62109392148</v>
      </c>
      <c r="F92" s="55">
        <f t="shared" si="4"/>
        <v>707.85465820441107</v>
      </c>
      <c r="G92" s="55">
        <f>'1.0 Lease Liability '!D100</f>
        <v>2739.89</v>
      </c>
      <c r="H92" s="55">
        <f t="shared" si="1"/>
        <v>95088.585752125888</v>
      </c>
      <c r="I92" s="55">
        <v>2740</v>
      </c>
    </row>
    <row r="93" spans="3:9">
      <c r="C93" s="50">
        <f>'1.0 Lease Liability '!B101</f>
        <v>81</v>
      </c>
      <c r="D93" s="171" t="s">
        <v>220</v>
      </c>
      <c r="E93" s="55">
        <f t="shared" si="3"/>
        <v>95088.585752125888</v>
      </c>
      <c r="F93" s="55">
        <f t="shared" si="4"/>
        <v>692.61439314094412</v>
      </c>
      <c r="G93" s="55">
        <f>'1.0 Lease Liability '!D101</f>
        <v>2739.89</v>
      </c>
      <c r="H93" s="55">
        <f t="shared" si="1"/>
        <v>93041.310145266834</v>
      </c>
      <c r="I93" s="55">
        <v>2740</v>
      </c>
    </row>
    <row r="94" spans="3:9">
      <c r="C94" s="50">
        <f>'1.0 Lease Liability '!B102</f>
        <v>82</v>
      </c>
      <c r="D94" s="171" t="s">
        <v>221</v>
      </c>
      <c r="E94" s="55">
        <f t="shared" si="3"/>
        <v>93041.310145266834</v>
      </c>
      <c r="F94" s="55">
        <f t="shared" si="4"/>
        <v>677.25982608950119</v>
      </c>
      <c r="G94" s="55">
        <f>'1.0 Lease Liability '!D102</f>
        <v>2739.89</v>
      </c>
      <c r="H94" s="55">
        <f t="shared" si="1"/>
        <v>90978.679971356338</v>
      </c>
      <c r="I94" s="55">
        <v>2740</v>
      </c>
    </row>
    <row r="95" spans="3:9">
      <c r="C95" s="50">
        <f>'1.0 Lease Liability '!B103</f>
        <v>83</v>
      </c>
      <c r="D95" s="171" t="s">
        <v>222</v>
      </c>
      <c r="E95" s="55">
        <f t="shared" si="3"/>
        <v>90978.679971356338</v>
      </c>
      <c r="F95" s="55">
        <f t="shared" si="4"/>
        <v>661.79009978517252</v>
      </c>
      <c r="G95" s="55">
        <f>'1.0 Lease Liability '!D103</f>
        <v>2739.89</v>
      </c>
      <c r="H95" s="55">
        <f t="shared" si="1"/>
        <v>88900.580071141507</v>
      </c>
      <c r="I95" s="55">
        <v>2740</v>
      </c>
    </row>
    <row r="96" spans="3:9">
      <c r="C96" s="50">
        <f>'1.0 Lease Liability '!B104</f>
        <v>84</v>
      </c>
      <c r="D96" s="171" t="s">
        <v>223</v>
      </c>
      <c r="E96" s="55">
        <f t="shared" si="3"/>
        <v>88900.580071141507</v>
      </c>
      <c r="F96" s="55">
        <f t="shared" si="4"/>
        <v>646.2043505335613</v>
      </c>
      <c r="G96" s="55">
        <f>'1.0 Lease Liability '!D104</f>
        <v>2739.89</v>
      </c>
      <c r="H96" s="55">
        <f t="shared" si="1"/>
        <v>86806.894421675068</v>
      </c>
      <c r="I96" s="55">
        <v>2740</v>
      </c>
    </row>
    <row r="97" spans="3:9">
      <c r="C97" s="50">
        <f>'1.0 Lease Liability '!B105</f>
        <v>85</v>
      </c>
      <c r="D97" s="171" t="s">
        <v>224</v>
      </c>
      <c r="E97" s="55">
        <f t="shared" si="3"/>
        <v>86806.894421675068</v>
      </c>
      <c r="F97" s="55">
        <f t="shared" si="4"/>
        <v>630.50170816256298</v>
      </c>
      <c r="G97" s="55">
        <f>'1.0 Lease Liability '!D105</f>
        <v>2739.89</v>
      </c>
      <c r="H97" s="55">
        <f t="shared" si="1"/>
        <v>84697.506129837639</v>
      </c>
      <c r="I97" s="55">
        <v>2740</v>
      </c>
    </row>
    <row r="98" spans="3:9">
      <c r="C98" s="50">
        <f>'1.0 Lease Liability '!B106</f>
        <v>86</v>
      </c>
      <c r="D98" s="171" t="s">
        <v>225</v>
      </c>
      <c r="E98" s="55">
        <f t="shared" si="3"/>
        <v>84697.506129837639</v>
      </c>
      <c r="F98" s="55">
        <f t="shared" si="4"/>
        <v>614.68129597378231</v>
      </c>
      <c r="G98" s="55">
        <f>'1.0 Lease Liability '!D106</f>
        <v>2739.89</v>
      </c>
      <c r="H98" s="55">
        <f t="shared" si="1"/>
        <v>82572.297425811426</v>
      </c>
      <c r="I98" s="55">
        <v>2740</v>
      </c>
    </row>
    <row r="99" spans="3:9">
      <c r="C99" s="50">
        <f>'1.0 Lease Liability '!B107</f>
        <v>87</v>
      </c>
      <c r="D99" s="171" t="s">
        <v>226</v>
      </c>
      <c r="E99" s="55">
        <f t="shared" si="3"/>
        <v>82572.297425811426</v>
      </c>
      <c r="F99" s="55">
        <f t="shared" si="4"/>
        <v>598.74223069358573</v>
      </c>
      <c r="G99" s="55">
        <f>'1.0 Lease Liability '!D107</f>
        <v>2739.89</v>
      </c>
      <c r="H99" s="55">
        <f t="shared" si="1"/>
        <v>80431.149656505018</v>
      </c>
      <c r="I99" s="55">
        <v>2740</v>
      </c>
    </row>
    <row r="100" spans="3:9">
      <c r="C100" s="50">
        <f>'1.0 Lease Liability '!B108</f>
        <v>88</v>
      </c>
      <c r="D100" s="171" t="s">
        <v>227</v>
      </c>
      <c r="E100" s="55">
        <f t="shared" si="3"/>
        <v>80431.149656505018</v>
      </c>
      <c r="F100" s="55">
        <f t="shared" si="4"/>
        <v>582.6836224237876</v>
      </c>
      <c r="G100" s="55">
        <f>'1.0 Lease Liability '!D108</f>
        <v>2739.89</v>
      </c>
      <c r="H100" s="55">
        <f t="shared" si="1"/>
        <v>78273.943278928811</v>
      </c>
      <c r="I100" s="55">
        <v>2740</v>
      </c>
    </row>
    <row r="101" spans="3:9">
      <c r="C101" s="50">
        <f>'1.0 Lease Liability '!B109</f>
        <v>89</v>
      </c>
      <c r="D101" s="171" t="s">
        <v>228</v>
      </c>
      <c r="E101" s="55">
        <f t="shared" si="3"/>
        <v>78273.943278928811</v>
      </c>
      <c r="F101" s="55">
        <f t="shared" si="4"/>
        <v>566.50457459196605</v>
      </c>
      <c r="G101" s="55">
        <f>'1.0 Lease Liability '!D109</f>
        <v>2739.89</v>
      </c>
      <c r="H101" s="55">
        <f t="shared" si="1"/>
        <v>76100.557853520775</v>
      </c>
      <c r="I101" s="55">
        <v>2740</v>
      </c>
    </row>
    <row r="102" spans="3:9">
      <c r="C102" s="50">
        <f>'1.0 Lease Liability '!B110</f>
        <v>90</v>
      </c>
      <c r="D102" s="171" t="s">
        <v>229</v>
      </c>
      <c r="E102" s="55">
        <f t="shared" si="3"/>
        <v>76100.557853520775</v>
      </c>
      <c r="F102" s="55">
        <f t="shared" si="4"/>
        <v>550.20418390140583</v>
      </c>
      <c r="G102" s="55">
        <f>'1.0 Lease Liability '!D110</f>
        <v>2739.89</v>
      </c>
      <c r="H102" s="55">
        <f t="shared" si="1"/>
        <v>73910.872037422188</v>
      </c>
      <c r="I102" s="55">
        <v>2740</v>
      </c>
    </row>
    <row r="103" spans="3:9">
      <c r="C103" s="50">
        <f>'1.0 Lease Liability '!B111</f>
        <v>91</v>
      </c>
      <c r="D103" s="171" t="s">
        <v>230</v>
      </c>
      <c r="E103" s="55">
        <f t="shared" si="3"/>
        <v>73910.872037422188</v>
      </c>
      <c r="F103" s="55">
        <f t="shared" si="4"/>
        <v>533.78154028066638</v>
      </c>
      <c r="G103" s="55">
        <f>'1.0 Lease Liability '!D111</f>
        <v>2739.89</v>
      </c>
      <c r="H103" s="55">
        <f t="shared" si="1"/>
        <v>71704.763577702848</v>
      </c>
      <c r="I103" s="55">
        <v>2740</v>
      </c>
    </row>
    <row r="104" spans="3:9">
      <c r="C104" s="50">
        <f>'1.0 Lease Liability '!B112</f>
        <v>92</v>
      </c>
      <c r="D104" s="171" t="s">
        <v>231</v>
      </c>
      <c r="E104" s="55">
        <f t="shared" si="3"/>
        <v>71704.763577702848</v>
      </c>
      <c r="F104" s="55">
        <f t="shared" si="4"/>
        <v>517.23572683277132</v>
      </c>
      <c r="G104" s="55">
        <f>'1.0 Lease Liability '!D112</f>
        <v>2739.89</v>
      </c>
      <c r="H104" s="55">
        <f t="shared" si="1"/>
        <v>69482.109304535625</v>
      </c>
      <c r="I104" s="55">
        <v>2740</v>
      </c>
    </row>
    <row r="105" spans="3:9">
      <c r="C105" s="50">
        <f>'1.0 Lease Liability '!B113</f>
        <v>93</v>
      </c>
      <c r="D105" s="171" t="s">
        <v>232</v>
      </c>
      <c r="E105" s="55">
        <f t="shared" si="3"/>
        <v>69482.109304535625</v>
      </c>
      <c r="F105" s="55">
        <f t="shared" si="4"/>
        <v>500.56581978401715</v>
      </c>
      <c r="G105" s="55">
        <f>'1.0 Lease Liability '!D113</f>
        <v>2739.89</v>
      </c>
      <c r="H105" s="55">
        <f t="shared" si="1"/>
        <v>67242.785124319649</v>
      </c>
      <c r="I105" s="55">
        <v>2740</v>
      </c>
    </row>
    <row r="106" spans="3:9">
      <c r="C106" s="50">
        <f>'1.0 Lease Liability '!B114</f>
        <v>94</v>
      </c>
      <c r="D106" s="171" t="s">
        <v>233</v>
      </c>
      <c r="E106" s="55">
        <f t="shared" si="3"/>
        <v>67242.785124319649</v>
      </c>
      <c r="F106" s="55">
        <f t="shared" si="4"/>
        <v>483.77088843239733</v>
      </c>
      <c r="G106" s="55">
        <f>'1.0 Lease Liability '!D114</f>
        <v>2739.89</v>
      </c>
      <c r="H106" s="55">
        <f t="shared" si="1"/>
        <v>64986.666012752044</v>
      </c>
      <c r="I106" s="55">
        <v>2740</v>
      </c>
    </row>
    <row r="107" spans="3:9">
      <c r="C107" s="50">
        <f>'1.0 Lease Liability '!B115</f>
        <v>95</v>
      </c>
      <c r="D107" s="171" t="s">
        <v>234</v>
      </c>
      <c r="E107" s="55">
        <f t="shared" si="3"/>
        <v>64986.666012752044</v>
      </c>
      <c r="F107" s="55">
        <f t="shared" si="4"/>
        <v>466.84999509564034</v>
      </c>
      <c r="G107" s="55">
        <f>'1.0 Lease Liability '!D115</f>
        <v>2739.89</v>
      </c>
      <c r="H107" s="55">
        <f t="shared" si="1"/>
        <v>62713.626007847684</v>
      </c>
      <c r="I107" s="55">
        <v>2740</v>
      </c>
    </row>
    <row r="108" spans="3:9">
      <c r="C108" s="50">
        <f>'1.0 Lease Liability '!B116</f>
        <v>96</v>
      </c>
      <c r="D108" s="171" t="s">
        <v>235</v>
      </c>
      <c r="E108" s="55">
        <f t="shared" si="3"/>
        <v>62713.626007847684</v>
      </c>
      <c r="F108" s="55">
        <f t="shared" si="4"/>
        <v>449.80219505885759</v>
      </c>
      <c r="G108" s="55">
        <f>'1.0 Lease Liability '!D116</f>
        <v>2739.89</v>
      </c>
      <c r="H108" s="55">
        <f t="shared" si="1"/>
        <v>60423.538202906544</v>
      </c>
      <c r="I108" s="55">
        <v>2740</v>
      </c>
    </row>
    <row r="109" spans="3:9">
      <c r="C109" s="50">
        <f>'1.0 Lease Liability '!B117</f>
        <v>97</v>
      </c>
      <c r="D109" s="171" t="s">
        <v>236</v>
      </c>
      <c r="E109" s="55">
        <f t="shared" si="3"/>
        <v>60423.538202906544</v>
      </c>
      <c r="F109" s="55">
        <f t="shared" si="4"/>
        <v>432.62653652179904</v>
      </c>
      <c r="G109" s="55">
        <f>'1.0 Lease Liability '!D117</f>
        <v>2739.89</v>
      </c>
      <c r="H109" s="55">
        <f t="shared" si="1"/>
        <v>58116.274739428343</v>
      </c>
      <c r="I109" s="55">
        <v>2740</v>
      </c>
    </row>
    <row r="110" spans="3:9">
      <c r="C110" s="50">
        <f>'1.0 Lease Liability '!B118</f>
        <v>98</v>
      </c>
      <c r="D110" s="171" t="s">
        <v>237</v>
      </c>
      <c r="E110" s="55">
        <f t="shared" si="3"/>
        <v>58116.274739428343</v>
      </c>
      <c r="F110" s="55">
        <f t="shared" si="4"/>
        <v>415.32206054571253</v>
      </c>
      <c r="G110" s="55">
        <f>'1.0 Lease Liability '!D118</f>
        <v>2739.89</v>
      </c>
      <c r="H110" s="55">
        <f t="shared" si="1"/>
        <v>55791.706799974054</v>
      </c>
      <c r="I110" s="55">
        <v>2740</v>
      </c>
    </row>
    <row r="111" spans="3:9">
      <c r="C111" s="50">
        <f>'1.0 Lease Liability '!B119</f>
        <v>99</v>
      </c>
      <c r="D111" s="171" t="s">
        <v>238</v>
      </c>
      <c r="E111" s="55">
        <f t="shared" si="3"/>
        <v>55791.706799974054</v>
      </c>
      <c r="F111" s="55">
        <f t="shared" si="4"/>
        <v>397.88780099980539</v>
      </c>
      <c r="G111" s="55">
        <f>'1.0 Lease Liability '!D119</f>
        <v>2739.89</v>
      </c>
      <c r="H111" s="55">
        <f t="shared" si="1"/>
        <v>53449.704600973862</v>
      </c>
      <c r="I111" s="55">
        <v>2740</v>
      </c>
    </row>
    <row r="112" spans="3:9">
      <c r="C112" s="50">
        <f>'1.0 Lease Liability '!B120</f>
        <v>100</v>
      </c>
      <c r="D112" s="171" t="s">
        <v>239</v>
      </c>
      <c r="E112" s="55">
        <f t="shared" si="3"/>
        <v>53449.704600973862</v>
      </c>
      <c r="F112" s="55">
        <f t="shared" si="4"/>
        <v>380.32278450730394</v>
      </c>
      <c r="G112" s="55">
        <f>'1.0 Lease Liability '!D120</f>
        <v>2739.89</v>
      </c>
      <c r="H112" s="55">
        <f t="shared" si="1"/>
        <v>51090.137385481168</v>
      </c>
      <c r="I112" s="55">
        <v>2740</v>
      </c>
    </row>
    <row r="113" spans="3:9">
      <c r="C113" s="50">
        <f>'1.0 Lease Liability '!B121</f>
        <v>101</v>
      </c>
      <c r="D113" s="171" t="s">
        <v>240</v>
      </c>
      <c r="E113" s="55">
        <f t="shared" si="3"/>
        <v>51090.137385481168</v>
      </c>
      <c r="F113" s="55">
        <f t="shared" si="4"/>
        <v>362.62603039110877</v>
      </c>
      <c r="G113" s="55">
        <f>'1.0 Lease Liability '!D121</f>
        <v>2739.89</v>
      </c>
      <c r="H113" s="55">
        <f t="shared" si="1"/>
        <v>48712.87341587228</v>
      </c>
      <c r="I113" s="55">
        <v>2740</v>
      </c>
    </row>
    <row r="114" spans="3:9">
      <c r="C114" s="50">
        <f>'1.0 Lease Liability '!B122</f>
        <v>102</v>
      </c>
      <c r="D114" s="171" t="s">
        <v>241</v>
      </c>
      <c r="E114" s="55">
        <f t="shared" si="3"/>
        <v>48712.87341587228</v>
      </c>
      <c r="F114" s="55">
        <f t="shared" si="4"/>
        <v>344.79655061904208</v>
      </c>
      <c r="G114" s="55">
        <f>'1.0 Lease Liability '!D122</f>
        <v>2739.89</v>
      </c>
      <c r="H114" s="55">
        <f t="shared" si="1"/>
        <v>46317.779966491325</v>
      </c>
      <c r="I114" s="55">
        <v>2740</v>
      </c>
    </row>
    <row r="115" spans="3:9">
      <c r="C115" s="50">
        <f>'1.0 Lease Liability '!B123</f>
        <v>103</v>
      </c>
      <c r="D115" s="171" t="s">
        <v>242</v>
      </c>
      <c r="E115" s="55">
        <f t="shared" si="3"/>
        <v>46317.779966491325</v>
      </c>
      <c r="F115" s="55">
        <f t="shared" si="4"/>
        <v>326.83334974868495</v>
      </c>
      <c r="G115" s="55">
        <f>'1.0 Lease Liability '!D123</f>
        <v>2739.89</v>
      </c>
      <c r="H115" s="55">
        <f t="shared" si="1"/>
        <v>43904.723316240008</v>
      </c>
      <c r="I115" s="55">
        <v>2740</v>
      </c>
    </row>
    <row r="116" spans="3:9">
      <c r="C116" s="50">
        <f>'1.0 Lease Liability '!B124</f>
        <v>104</v>
      </c>
      <c r="D116" s="171" t="s">
        <v>243</v>
      </c>
      <c r="E116" s="55">
        <f t="shared" si="3"/>
        <v>43904.723316240008</v>
      </c>
      <c r="F116" s="55">
        <f t="shared" si="4"/>
        <v>308.73542487180003</v>
      </c>
      <c r="G116" s="55">
        <f>'1.0 Lease Liability '!D124</f>
        <v>2739.89</v>
      </c>
      <c r="H116" s="55">
        <f t="shared" si="1"/>
        <v>41473.568741111805</v>
      </c>
      <c r="I116" s="55">
        <v>2740</v>
      </c>
    </row>
    <row r="117" spans="3:9">
      <c r="C117" s="50">
        <f>'1.0 Lease Liability '!B125</f>
        <v>105</v>
      </c>
      <c r="D117" s="171" t="s">
        <v>244</v>
      </c>
      <c r="E117" s="55">
        <f t="shared" si="3"/>
        <v>41473.568741111805</v>
      </c>
      <c r="F117" s="55">
        <f t="shared" si="4"/>
        <v>290.50176555833855</v>
      </c>
      <c r="G117" s="55">
        <f>'1.0 Lease Liability '!D125</f>
        <v>2739.89</v>
      </c>
      <c r="H117" s="55">
        <f t="shared" si="1"/>
        <v>39024.180506670142</v>
      </c>
      <c r="I117" s="55">
        <v>2740</v>
      </c>
    </row>
    <row r="118" spans="3:9">
      <c r="C118" s="50">
        <f>'1.0 Lease Liability '!B126</f>
        <v>106</v>
      </c>
      <c r="D118" s="171" t="s">
        <v>245</v>
      </c>
      <c r="E118" s="55">
        <f t="shared" si="3"/>
        <v>39024.180506670142</v>
      </c>
      <c r="F118" s="55">
        <f t="shared" si="4"/>
        <v>272.13135380002603</v>
      </c>
      <c r="G118" s="55">
        <f>'1.0 Lease Liability '!D126</f>
        <v>2739.89</v>
      </c>
      <c r="H118" s="55">
        <f t="shared" si="1"/>
        <v>36556.421860470167</v>
      </c>
      <c r="I118" s="55">
        <v>2740</v>
      </c>
    </row>
    <row r="119" spans="3:9">
      <c r="C119" s="50">
        <f>'1.0 Lease Liability '!B127</f>
        <v>107</v>
      </c>
      <c r="D119" s="171" t="s">
        <v>246</v>
      </c>
      <c r="E119" s="55">
        <f t="shared" si="3"/>
        <v>36556.421860470167</v>
      </c>
      <c r="F119" s="55">
        <f t="shared" si="4"/>
        <v>253.62316395352624</v>
      </c>
      <c r="G119" s="55">
        <f>'1.0 Lease Liability '!D127</f>
        <v>2739.89</v>
      </c>
      <c r="H119" s="55">
        <f t="shared" si="1"/>
        <v>34070.155024423693</v>
      </c>
      <c r="I119" s="55">
        <v>2740</v>
      </c>
    </row>
    <row r="120" spans="3:9">
      <c r="C120" s="50">
        <f>'1.0 Lease Liability '!B128</f>
        <v>108</v>
      </c>
      <c r="D120" s="171" t="s">
        <v>247</v>
      </c>
      <c r="E120" s="55">
        <f t="shared" si="3"/>
        <v>34070.155024423693</v>
      </c>
      <c r="F120" s="55">
        <f t="shared" si="4"/>
        <v>234.97616268317768</v>
      </c>
      <c r="G120" s="55">
        <f>'1.0 Lease Liability '!D128</f>
        <v>2739.89</v>
      </c>
      <c r="H120" s="55">
        <f t="shared" si="1"/>
        <v>31565.241187106869</v>
      </c>
      <c r="I120" s="55">
        <v>2740</v>
      </c>
    </row>
    <row r="121" spans="3:9">
      <c r="C121" s="50">
        <f>'1.0 Lease Liability '!B129</f>
        <v>109</v>
      </c>
      <c r="D121" s="171" t="s">
        <v>248</v>
      </c>
      <c r="E121" s="55">
        <f t="shared" si="3"/>
        <v>31565.241187106869</v>
      </c>
      <c r="F121" s="55">
        <f t="shared" si="4"/>
        <v>216.18930890330151</v>
      </c>
      <c r="G121" s="55">
        <f>'1.0 Lease Liability '!D129</f>
        <v>2739.89</v>
      </c>
      <c r="H121" s="55">
        <f t="shared" si="1"/>
        <v>29041.54049601017</v>
      </c>
      <c r="I121" s="55">
        <v>2740</v>
      </c>
    </row>
    <row r="122" spans="3:9">
      <c r="C122" s="50">
        <f>'1.0 Lease Liability '!B130</f>
        <v>110</v>
      </c>
      <c r="D122" s="171" t="s">
        <v>249</v>
      </c>
      <c r="E122" s="55">
        <f t="shared" si="3"/>
        <v>29041.54049601017</v>
      </c>
      <c r="F122" s="55">
        <f t="shared" si="4"/>
        <v>197.26155372007628</v>
      </c>
      <c r="G122" s="55">
        <f>'1.0 Lease Liability '!D130</f>
        <v>2739.89</v>
      </c>
      <c r="H122" s="55">
        <f t="shared" si="1"/>
        <v>26498.912049730247</v>
      </c>
      <c r="I122" s="55">
        <v>2740</v>
      </c>
    </row>
    <row r="123" spans="3:9">
      <c r="C123" s="50">
        <f>'1.0 Lease Liability '!B131</f>
        <v>111</v>
      </c>
      <c r="D123" s="171" t="s">
        <v>250</v>
      </c>
      <c r="E123" s="55">
        <f t="shared" si="3"/>
        <v>26498.912049730247</v>
      </c>
      <c r="F123" s="55">
        <f t="shared" si="4"/>
        <v>178.19184037297686</v>
      </c>
      <c r="G123" s="55">
        <f>'1.0 Lease Liability '!D131</f>
        <v>2739.89</v>
      </c>
      <c r="H123" s="55">
        <f t="shared" si="1"/>
        <v>23937.213890103223</v>
      </c>
      <c r="I123" s="55">
        <v>2740</v>
      </c>
    </row>
    <row r="124" spans="3:9">
      <c r="C124" s="50">
        <f>'1.0 Lease Liability '!B132</f>
        <v>112</v>
      </c>
      <c r="D124" s="171" t="s">
        <v>251</v>
      </c>
      <c r="E124" s="55">
        <f t="shared" si="3"/>
        <v>23937.213890103223</v>
      </c>
      <c r="F124" s="55">
        <f t="shared" si="4"/>
        <v>158.97910417577415</v>
      </c>
      <c r="G124" s="55">
        <f>'1.0 Lease Liability '!D132</f>
        <v>2739.89</v>
      </c>
      <c r="H124" s="55">
        <f t="shared" si="1"/>
        <v>21356.302994278998</v>
      </c>
      <c r="I124" s="55">
        <v>2740</v>
      </c>
    </row>
    <row r="125" spans="3:9">
      <c r="C125" s="50">
        <f>'1.0 Lease Liability '!B133</f>
        <v>113</v>
      </c>
      <c r="D125" s="171" t="s">
        <v>252</v>
      </c>
      <c r="E125" s="55">
        <f t="shared" si="3"/>
        <v>21356.302994278998</v>
      </c>
      <c r="F125" s="55">
        <f t="shared" si="4"/>
        <v>139.62227245709249</v>
      </c>
      <c r="G125" s="55">
        <f>'1.0 Lease Liability '!D133</f>
        <v>2739.89</v>
      </c>
      <c r="H125" s="55">
        <f t="shared" si="1"/>
        <v>18756.035266736089</v>
      </c>
      <c r="I125" s="55">
        <v>2740</v>
      </c>
    </row>
    <row r="126" spans="3:9">
      <c r="C126" s="50">
        <f>'1.0 Lease Liability '!B134</f>
        <v>114</v>
      </c>
      <c r="D126" s="171" t="s">
        <v>253</v>
      </c>
      <c r="E126" s="55">
        <f t="shared" si="3"/>
        <v>18756.035266736089</v>
      </c>
      <c r="F126" s="55">
        <f t="shared" si="4"/>
        <v>120.12026450052066</v>
      </c>
      <c r="G126" s="55">
        <f>'1.0 Lease Liability '!D134</f>
        <v>2739.89</v>
      </c>
      <c r="H126" s="55">
        <f t="shared" si="1"/>
        <v>16136.265531236611</v>
      </c>
      <c r="I126" s="55">
        <v>2740</v>
      </c>
    </row>
    <row r="127" spans="3:9">
      <c r="C127" s="50">
        <f>'1.0 Lease Liability '!B135</f>
        <v>115</v>
      </c>
      <c r="D127" s="171" t="s">
        <v>254</v>
      </c>
      <c r="E127" s="55">
        <f t="shared" si="3"/>
        <v>16136.265531236611</v>
      </c>
      <c r="F127" s="55">
        <f t="shared" si="4"/>
        <v>100.47199148427458</v>
      </c>
      <c r="G127" s="55">
        <f>'1.0 Lease Liability '!D135</f>
        <v>2739.89</v>
      </c>
      <c r="H127" s="55">
        <f t="shared" si="1"/>
        <v>13496.847522720887</v>
      </c>
      <c r="I127" s="55">
        <v>2740</v>
      </c>
    </row>
    <row r="128" spans="3:9">
      <c r="C128" s="50">
        <f>'1.0 Lease Liability '!B136</f>
        <v>116</v>
      </c>
      <c r="D128" s="171" t="s">
        <v>255</v>
      </c>
      <c r="E128" s="55">
        <f t="shared" si="3"/>
        <v>13496.847522720887</v>
      </c>
      <c r="F128" s="55">
        <f t="shared" si="4"/>
        <v>80.676356420406648</v>
      </c>
      <c r="G128" s="55">
        <f>'1.0 Lease Liability '!D136</f>
        <v>2739.89</v>
      </c>
      <c r="H128" s="55">
        <f t="shared" si="1"/>
        <v>10837.633879141295</v>
      </c>
      <c r="I128" s="55">
        <v>2740</v>
      </c>
    </row>
    <row r="129" spans="3:9">
      <c r="C129" s="50">
        <f>'1.0 Lease Liability '!B137</f>
        <v>117</v>
      </c>
      <c r="D129" s="171" t="s">
        <v>256</v>
      </c>
      <c r="E129" s="55">
        <f t="shared" si="3"/>
        <v>10837.633879141295</v>
      </c>
      <c r="F129" s="55">
        <f t="shared" si="4"/>
        <v>60.732254093559703</v>
      </c>
      <c r="G129" s="55">
        <f>'1.0 Lease Liability '!D137</f>
        <v>2739.89</v>
      </c>
      <c r="H129" s="55">
        <f t="shared" si="1"/>
        <v>8158.4761332348553</v>
      </c>
      <c r="I129" s="55">
        <v>2740</v>
      </c>
    </row>
    <row r="130" spans="3:9">
      <c r="C130" s="50">
        <f>'1.0 Lease Liability '!B138</f>
        <v>118</v>
      </c>
      <c r="D130" s="171" t="s">
        <v>257</v>
      </c>
      <c r="E130" s="55">
        <f t="shared" si="3"/>
        <v>8158.4761332348553</v>
      </c>
      <c r="F130" s="55">
        <f t="shared" si="4"/>
        <v>40.638570999261411</v>
      </c>
      <c r="G130" s="55">
        <f>'1.0 Lease Liability '!D138</f>
        <v>2739.89</v>
      </c>
      <c r="H130" s="55">
        <f t="shared" si="1"/>
        <v>5459.2247042341169</v>
      </c>
      <c r="I130" s="55">
        <v>2740</v>
      </c>
    </row>
    <row r="131" spans="3:9">
      <c r="C131" s="50">
        <v>119</v>
      </c>
      <c r="D131" s="171" t="s">
        <v>258</v>
      </c>
      <c r="E131" s="55">
        <f t="shared" si="3"/>
        <v>5459.2247042341169</v>
      </c>
      <c r="F131" s="55">
        <f t="shared" si="4"/>
        <v>20.394185281755878</v>
      </c>
      <c r="G131" s="55">
        <f>'1.0 Lease Liability '!D139</f>
        <v>2739.89</v>
      </c>
      <c r="H131" s="55">
        <f t="shared" si="1"/>
        <v>2739.7288895158731</v>
      </c>
      <c r="I131" s="55">
        <v>2740</v>
      </c>
    </row>
    <row r="132" spans="3:9">
      <c r="C132" s="50">
        <v>120</v>
      </c>
      <c r="D132" s="171">
        <v>18933</v>
      </c>
      <c r="E132" s="55">
        <f t="shared" si="3"/>
        <v>2739.7288895158731</v>
      </c>
      <c r="F132" s="55">
        <f t="shared" si="4"/>
        <v>-2.0333286309517007E-3</v>
      </c>
      <c r="G132" s="55">
        <v>2740</v>
      </c>
      <c r="H132" s="55">
        <f t="shared" si="1"/>
        <v>-0.2731438127580077</v>
      </c>
      <c r="I132" s="55">
        <v>2740</v>
      </c>
    </row>
    <row r="133" spans="3:9" ht="15" thickBot="1">
      <c r="F133" s="105">
        <f>SUM(F12:F132)</f>
        <v>110872.89815007069</v>
      </c>
      <c r="G133" s="105">
        <f>SUM(G12:G132)</f>
        <v>331526.80000000098</v>
      </c>
      <c r="I133" s="105">
        <f>SUM(I12:I132)</f>
        <v>331539.89</v>
      </c>
    </row>
    <row r="134" spans="3:9" ht="15" thickTop="1"/>
    <row r="135" spans="3:9">
      <c r="C135" s="288" t="s">
        <v>123</v>
      </c>
      <c r="D135" s="288"/>
      <c r="E135" s="288"/>
      <c r="F135" s="225" t="s">
        <v>269</v>
      </c>
      <c r="G135" s="225" t="s">
        <v>268</v>
      </c>
    </row>
    <row r="136" spans="3:9">
      <c r="C136" s="283" t="s">
        <v>99</v>
      </c>
      <c r="D136" s="283"/>
      <c r="E136" s="283"/>
      <c r="F136" s="223">
        <f>((F15/3)*1)+F16+F17+F18+((F19/3)*2)</f>
        <v>6312.5797567264199</v>
      </c>
      <c r="G136" s="224">
        <f>SUM(L15:L18)</f>
        <v>649657.72344552143</v>
      </c>
      <c r="H136" s="230"/>
    </row>
    <row r="137" spans="3:9">
      <c r="C137" s="282" t="s">
        <v>75</v>
      </c>
      <c r="D137" s="282"/>
      <c r="E137" s="282"/>
      <c r="F137" s="223">
        <f>I20+I21+I22+I23</f>
        <v>10960</v>
      </c>
      <c r="G137" s="224">
        <f>N21</f>
        <v>1178200</v>
      </c>
      <c r="H137" s="230"/>
    </row>
    <row r="138" spans="3:9">
      <c r="C138" s="282" t="s">
        <v>76</v>
      </c>
      <c r="D138" s="282"/>
      <c r="E138" s="282"/>
      <c r="F138" s="223">
        <f>((H19-((F19/3))-F137))+(8220-6687)</f>
        <v>199903.81535672635</v>
      </c>
      <c r="G138" s="302">
        <f>N22</f>
        <v>21489660.150848083</v>
      </c>
      <c r="H138" s="230"/>
    </row>
  </sheetData>
  <mergeCells count="12">
    <mergeCell ref="C137:E137"/>
    <mergeCell ref="C138:E138"/>
    <mergeCell ref="C136:E136"/>
    <mergeCell ref="K13:N13"/>
    <mergeCell ref="K19:M19"/>
    <mergeCell ref="K20:M20"/>
    <mergeCell ref="K21:M21"/>
    <mergeCell ref="K22:M22"/>
    <mergeCell ref="C135:E135"/>
    <mergeCell ref="K24:L24"/>
    <mergeCell ref="K25:L25"/>
    <mergeCell ref="K28:L28"/>
  </mergeCells>
  <conditionalFormatting sqref="A1">
    <cfRule type="duplicateValues" dxfId="13" priority="2"/>
  </conditionalFormatting>
  <conditionalFormatting sqref="A2">
    <cfRule type="duplicateValues" dxfId="12" priority="1"/>
  </conditionalFormatting>
  <pageMargins left="0.7" right="0.7" top="0.75" bottom="0.75" header="0.3" footer="0.3"/>
  <pageSetup scale="45" orientation="portrait" r:id="rId1"/>
  <customProperties>
    <customPr name="_pios_i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AAB9-AE5C-42B5-96D8-6D960B3B2792}">
  <dimension ref="A1:L135"/>
  <sheetViews>
    <sheetView view="pageBreakPreview" topLeftCell="A130" zoomScale="85" zoomScaleNormal="100" zoomScaleSheetLayoutView="85" workbookViewId="0">
      <selection activeCell="G134" sqref="G134"/>
    </sheetView>
  </sheetViews>
  <sheetFormatPr defaultRowHeight="14.5"/>
  <cols>
    <col min="1" max="1" width="16.54296875" bestFit="1" customWidth="1"/>
    <col min="2" max="2" width="8" customWidth="1"/>
    <col min="3" max="3" width="11.81640625" customWidth="1"/>
    <col min="4" max="4" width="14.81640625" bestFit="1" customWidth="1"/>
    <col min="5" max="5" width="12.81640625" style="57" bestFit="1" customWidth="1"/>
    <col min="6" max="6" width="13.1796875" customWidth="1"/>
    <col min="7" max="7" width="13.26953125" bestFit="1" customWidth="1"/>
    <col min="8" max="8" width="10.54296875" customWidth="1"/>
    <col min="9" max="9" width="15.26953125" customWidth="1"/>
    <col min="10" max="10" width="14.54296875" customWidth="1"/>
    <col min="11" max="11" width="13.6328125" customWidth="1"/>
    <col min="12" max="12" width="15.7265625" customWidth="1"/>
    <col min="13" max="13" width="13.6328125" customWidth="1"/>
  </cols>
  <sheetData>
    <row r="1" spans="1:12" s="37" customFormat="1" ht="13">
      <c r="A1" s="39" t="s">
        <v>35</v>
      </c>
      <c r="B1" s="94" t="s">
        <v>36</v>
      </c>
      <c r="C1" s="37" t="str">
        <f>'1.1 Lease Lia and Int '!C1</f>
        <v xml:space="preserve">EPIC Apparels Company Limited </v>
      </c>
      <c r="D1" s="47"/>
      <c r="E1" s="38"/>
      <c r="F1" s="38"/>
      <c r="G1" s="38"/>
      <c r="H1" s="38"/>
    </row>
    <row r="2" spans="1:12" s="37" customFormat="1">
      <c r="A2" s="39" t="s">
        <v>37</v>
      </c>
      <c r="B2" s="94" t="s">
        <v>38</v>
      </c>
      <c r="C2" s="37" t="s">
        <v>87</v>
      </c>
      <c r="D2" s="47"/>
      <c r="E2" s="57"/>
      <c r="F2" s="38"/>
      <c r="G2" s="110"/>
      <c r="H2" s="38"/>
    </row>
    <row r="3" spans="1:12" s="37" customFormat="1" ht="13">
      <c r="A3" s="39" t="s">
        <v>39</v>
      </c>
      <c r="B3" s="94" t="s">
        <v>38</v>
      </c>
      <c r="C3" s="37" t="s">
        <v>100</v>
      </c>
      <c r="D3" s="47"/>
      <c r="E3" s="38"/>
      <c r="F3" s="38"/>
      <c r="G3" s="38"/>
      <c r="H3" s="38"/>
    </row>
    <row r="4" spans="1:12" s="37" customFormat="1" ht="13">
      <c r="A4" s="39" t="s">
        <v>40</v>
      </c>
      <c r="B4" s="94" t="s">
        <v>38</v>
      </c>
      <c r="C4" s="37" t="s">
        <v>88</v>
      </c>
      <c r="D4" s="47"/>
      <c r="E4" s="38"/>
      <c r="F4" s="38"/>
      <c r="G4" s="38"/>
      <c r="H4" s="38"/>
      <c r="I4" s="128"/>
    </row>
    <row r="5" spans="1:12" s="37" customFormat="1" ht="13">
      <c r="A5" s="39" t="s">
        <v>41</v>
      </c>
      <c r="B5" s="94" t="s">
        <v>38</v>
      </c>
      <c r="C5" s="37" t="str">
        <f>'1.1 Lease Lia and Int '!C5</f>
        <v>Faruk Uddin Ahammed, FCA</v>
      </c>
      <c r="D5" s="47"/>
      <c r="E5" s="38"/>
      <c r="F5" s="38"/>
      <c r="G5" s="38"/>
      <c r="H5" s="38"/>
    </row>
    <row r="6" spans="1:12" s="37" customFormat="1" ht="13">
      <c r="A6" s="39"/>
      <c r="B6" s="94"/>
      <c r="D6" s="48"/>
      <c r="E6" s="38"/>
      <c r="G6" s="128"/>
    </row>
    <row r="8" spans="1:12">
      <c r="I8" s="291" t="s">
        <v>283</v>
      </c>
      <c r="J8" s="291"/>
      <c r="K8" s="291"/>
      <c r="L8" s="291"/>
    </row>
    <row r="9" spans="1:12" ht="52">
      <c r="B9" s="112" t="s">
        <v>12</v>
      </c>
      <c r="C9" s="113" t="s">
        <v>86</v>
      </c>
      <c r="D9" s="114" t="s">
        <v>101</v>
      </c>
      <c r="E9" s="115" t="s">
        <v>103</v>
      </c>
      <c r="F9" s="114" t="s">
        <v>50</v>
      </c>
      <c r="G9" s="114" t="s">
        <v>102</v>
      </c>
      <c r="I9" s="114" t="s">
        <v>101</v>
      </c>
      <c r="J9" s="115" t="s">
        <v>103</v>
      </c>
      <c r="K9" s="114" t="s">
        <v>50</v>
      </c>
      <c r="L9" s="114" t="s">
        <v>102</v>
      </c>
    </row>
    <row r="10" spans="1:12">
      <c r="B10" s="116">
        <f>'1.1 Lease Lia and Int '!C12</f>
        <v>0</v>
      </c>
      <c r="C10" s="170" t="s">
        <v>139</v>
      </c>
      <c r="D10" s="118">
        <f>'1.0 Lease Liability '!G144</f>
        <v>217913.74098431747</v>
      </c>
      <c r="E10" s="118"/>
      <c r="F10" s="118"/>
      <c r="G10" s="118">
        <f>D10-E10</f>
        <v>217913.74098431747</v>
      </c>
      <c r="H10" s="140"/>
      <c r="I10" s="118">
        <f>D10*92.5</f>
        <v>20157021.041049365</v>
      </c>
      <c r="J10" s="118"/>
      <c r="K10" s="118">
        <f>J10</f>
        <v>0</v>
      </c>
      <c r="L10" s="118">
        <f>I10-J10</f>
        <v>20157021.041049365</v>
      </c>
    </row>
    <row r="11" spans="1:12">
      <c r="B11" s="174">
        <f>'1.1 Lease Lia and Int '!C13</f>
        <v>1</v>
      </c>
      <c r="C11" s="172" t="s">
        <v>140</v>
      </c>
      <c r="D11" s="121">
        <f>G10</f>
        <v>217913.74098431747</v>
      </c>
      <c r="E11" s="118">
        <f t="shared" ref="E11:E74" si="0">$D$10/120</f>
        <v>1815.9478415359788</v>
      </c>
      <c r="F11" s="118">
        <f>F10+E11</f>
        <v>1815.9478415359788</v>
      </c>
      <c r="G11" s="118">
        <f>D11-E11</f>
        <v>216097.79314278148</v>
      </c>
      <c r="H11" s="140"/>
      <c r="I11" s="121">
        <f>L10</f>
        <v>20157021.041049365</v>
      </c>
      <c r="J11" s="118">
        <f t="shared" ref="J11:J74" si="1">$I$10/120</f>
        <v>167975.17534207803</v>
      </c>
      <c r="K11" s="118">
        <f>K10+J11</f>
        <v>167975.17534207803</v>
      </c>
      <c r="L11" s="118">
        <f>I11-J11</f>
        <v>19989045.865707286</v>
      </c>
    </row>
    <row r="12" spans="1:12">
      <c r="B12" s="174">
        <f>'1.1 Lease Lia and Int '!C14</f>
        <v>2</v>
      </c>
      <c r="C12" s="172" t="s">
        <v>141</v>
      </c>
      <c r="D12" s="121">
        <f>G11</f>
        <v>216097.79314278148</v>
      </c>
      <c r="E12" s="118">
        <f t="shared" si="0"/>
        <v>1815.9478415359788</v>
      </c>
      <c r="F12" s="118">
        <f>F11+E12</f>
        <v>3631.8956830719576</v>
      </c>
      <c r="G12" s="118">
        <f t="shared" ref="G12:G75" si="2">D12-E12</f>
        <v>214281.84530124548</v>
      </c>
      <c r="H12" s="140"/>
      <c r="I12" s="121">
        <f>L11</f>
        <v>19989045.865707286</v>
      </c>
      <c r="J12" s="118">
        <f t="shared" si="1"/>
        <v>167975.17534207803</v>
      </c>
      <c r="K12" s="118">
        <f>K11+J12</f>
        <v>335950.35068415606</v>
      </c>
      <c r="L12" s="118">
        <f t="shared" ref="L12:L75" si="3">I12-J12</f>
        <v>19821070.690365206</v>
      </c>
    </row>
    <row r="13" spans="1:12">
      <c r="B13" s="233">
        <f>'1.1 Lease Lia and Int '!C15</f>
        <v>3</v>
      </c>
      <c r="C13" s="234" t="s">
        <v>142</v>
      </c>
      <c r="D13" s="235">
        <f t="shared" ref="D13:D76" si="4">G12</f>
        <v>214281.84530124548</v>
      </c>
      <c r="E13" s="236">
        <f t="shared" si="0"/>
        <v>1815.9478415359788</v>
      </c>
      <c r="F13" s="236">
        <f t="shared" ref="F13:F76" si="5">F12+E13</f>
        <v>5447.8435246079362</v>
      </c>
      <c r="G13" s="236">
        <f t="shared" si="2"/>
        <v>212465.89745970949</v>
      </c>
      <c r="H13" s="140"/>
      <c r="I13" s="235">
        <f t="shared" ref="I13:I76" si="6">L12</f>
        <v>19821070.690365206</v>
      </c>
      <c r="J13" s="236">
        <f t="shared" si="1"/>
        <v>167975.17534207803</v>
      </c>
      <c r="K13" s="236">
        <f t="shared" ref="K13:K76" si="7">K12+J13</f>
        <v>503925.52602623409</v>
      </c>
      <c r="L13" s="236">
        <f t="shared" si="3"/>
        <v>19653095.515023127</v>
      </c>
    </row>
    <row r="14" spans="1:12">
      <c r="B14" s="233">
        <f>'1.1 Lease Lia and Int '!C16</f>
        <v>4</v>
      </c>
      <c r="C14" s="234" t="s">
        <v>143</v>
      </c>
      <c r="D14" s="235">
        <f t="shared" si="4"/>
        <v>212465.89745970949</v>
      </c>
      <c r="E14" s="236">
        <f t="shared" si="0"/>
        <v>1815.9478415359788</v>
      </c>
      <c r="F14" s="236">
        <f t="shared" si="5"/>
        <v>7263.7913661439152</v>
      </c>
      <c r="G14" s="236">
        <f t="shared" si="2"/>
        <v>210649.9496181735</v>
      </c>
      <c r="H14" s="140"/>
      <c r="I14" s="235">
        <f t="shared" si="6"/>
        <v>19653095.515023127</v>
      </c>
      <c r="J14" s="236">
        <f t="shared" si="1"/>
        <v>167975.17534207803</v>
      </c>
      <c r="K14" s="236">
        <f t="shared" si="7"/>
        <v>671900.70136831212</v>
      </c>
      <c r="L14" s="236">
        <f t="shared" si="3"/>
        <v>19485120.339681048</v>
      </c>
    </row>
    <row r="15" spans="1:12">
      <c r="B15" s="233">
        <f>'1.1 Lease Lia and Int '!C17</f>
        <v>5</v>
      </c>
      <c r="C15" s="234" t="s">
        <v>144</v>
      </c>
      <c r="D15" s="235">
        <f t="shared" si="4"/>
        <v>210649.9496181735</v>
      </c>
      <c r="E15" s="236">
        <f t="shared" si="0"/>
        <v>1815.9478415359788</v>
      </c>
      <c r="F15" s="236">
        <f t="shared" si="5"/>
        <v>9079.7392076798933</v>
      </c>
      <c r="G15" s="236">
        <f t="shared" si="2"/>
        <v>208834.00177663751</v>
      </c>
      <c r="H15" s="140"/>
      <c r="I15" s="235">
        <f t="shared" si="6"/>
        <v>19485120.339681048</v>
      </c>
      <c r="J15" s="236">
        <f t="shared" si="1"/>
        <v>167975.17534207803</v>
      </c>
      <c r="K15" s="236">
        <f t="shared" si="7"/>
        <v>839875.87671039021</v>
      </c>
      <c r="L15" s="236">
        <f t="shared" si="3"/>
        <v>19317145.164338969</v>
      </c>
    </row>
    <row r="16" spans="1:12">
      <c r="B16" s="233">
        <f>'1.1 Lease Lia and Int '!C18</f>
        <v>6</v>
      </c>
      <c r="C16" s="234" t="s">
        <v>145</v>
      </c>
      <c r="D16" s="235">
        <f t="shared" si="4"/>
        <v>208834.00177663751</v>
      </c>
      <c r="E16" s="236">
        <f t="shared" si="0"/>
        <v>1815.9478415359788</v>
      </c>
      <c r="F16" s="236">
        <f t="shared" si="5"/>
        <v>10895.687049215872</v>
      </c>
      <c r="G16" s="236">
        <f t="shared" si="2"/>
        <v>207018.05393510152</v>
      </c>
      <c r="H16" s="140"/>
      <c r="I16" s="235">
        <f t="shared" si="6"/>
        <v>19317145.164338969</v>
      </c>
      <c r="J16" s="236">
        <f t="shared" si="1"/>
        <v>167975.17534207803</v>
      </c>
      <c r="K16" s="236">
        <f t="shared" si="7"/>
        <v>1007851.0520524683</v>
      </c>
      <c r="L16" s="236">
        <f t="shared" si="3"/>
        <v>19149169.988996889</v>
      </c>
    </row>
    <row r="17" spans="2:12">
      <c r="B17" s="174">
        <f>'1.1 Lease Lia and Int '!C19</f>
        <v>7</v>
      </c>
      <c r="C17" s="172" t="s">
        <v>146</v>
      </c>
      <c r="D17" s="121">
        <f t="shared" si="4"/>
        <v>207018.05393510152</v>
      </c>
      <c r="E17" s="118">
        <f t="shared" si="0"/>
        <v>1815.9478415359788</v>
      </c>
      <c r="F17" s="118">
        <f t="shared" si="5"/>
        <v>12711.634890751851</v>
      </c>
      <c r="G17" s="118">
        <f t="shared" si="2"/>
        <v>205202.10609356553</v>
      </c>
      <c r="H17" s="140"/>
      <c r="I17" s="121">
        <f t="shared" si="6"/>
        <v>19149169.988996889</v>
      </c>
      <c r="J17" s="118">
        <f t="shared" si="1"/>
        <v>167975.17534207803</v>
      </c>
      <c r="K17" s="118">
        <f t="shared" si="7"/>
        <v>1175826.2273945464</v>
      </c>
      <c r="L17" s="118">
        <f t="shared" si="3"/>
        <v>18981194.81365481</v>
      </c>
    </row>
    <row r="18" spans="2:12">
      <c r="B18" s="174">
        <f>'1.1 Lease Lia and Int '!C20</f>
        <v>8</v>
      </c>
      <c r="C18" s="172" t="s">
        <v>147</v>
      </c>
      <c r="D18" s="121">
        <f t="shared" si="4"/>
        <v>205202.10609356553</v>
      </c>
      <c r="E18" s="118">
        <f t="shared" si="0"/>
        <v>1815.9478415359788</v>
      </c>
      <c r="F18" s="118">
        <f t="shared" si="5"/>
        <v>14527.58273228783</v>
      </c>
      <c r="G18" s="118">
        <f t="shared" si="2"/>
        <v>203386.15825202953</v>
      </c>
      <c r="H18" s="140"/>
      <c r="I18" s="121">
        <f t="shared" si="6"/>
        <v>18981194.81365481</v>
      </c>
      <c r="J18" s="118">
        <f t="shared" si="1"/>
        <v>167975.17534207803</v>
      </c>
      <c r="K18" s="118">
        <f t="shared" si="7"/>
        <v>1343801.4027366245</v>
      </c>
      <c r="L18" s="118">
        <f t="shared" si="3"/>
        <v>18813219.638312731</v>
      </c>
    </row>
    <row r="19" spans="2:12">
      <c r="B19" s="174">
        <f>'1.1 Lease Lia and Int '!C21</f>
        <v>9</v>
      </c>
      <c r="C19" s="172" t="s">
        <v>148</v>
      </c>
      <c r="D19" s="121">
        <f t="shared" si="4"/>
        <v>203386.15825202953</v>
      </c>
      <c r="E19" s="118">
        <f t="shared" si="0"/>
        <v>1815.9478415359788</v>
      </c>
      <c r="F19" s="118">
        <f t="shared" si="5"/>
        <v>16343.530573823809</v>
      </c>
      <c r="G19" s="118">
        <f t="shared" si="2"/>
        <v>201570.21041049354</v>
      </c>
      <c r="H19" s="140"/>
      <c r="I19" s="121">
        <f t="shared" si="6"/>
        <v>18813219.638312731</v>
      </c>
      <c r="J19" s="118">
        <f t="shared" si="1"/>
        <v>167975.17534207803</v>
      </c>
      <c r="K19" s="118">
        <f t="shared" si="7"/>
        <v>1511776.5780787026</v>
      </c>
      <c r="L19" s="118">
        <f t="shared" si="3"/>
        <v>18645244.462970652</v>
      </c>
    </row>
    <row r="20" spans="2:12">
      <c r="B20" s="174">
        <f>'1.1 Lease Lia and Int '!C22</f>
        <v>10</v>
      </c>
      <c r="C20" s="172" t="s">
        <v>149</v>
      </c>
      <c r="D20" s="121">
        <f t="shared" si="4"/>
        <v>201570.21041049354</v>
      </c>
      <c r="E20" s="118">
        <f t="shared" si="0"/>
        <v>1815.9478415359788</v>
      </c>
      <c r="F20" s="118">
        <f t="shared" si="5"/>
        <v>18159.478415359787</v>
      </c>
      <c r="G20" s="118">
        <f t="shared" si="2"/>
        <v>199754.26256895755</v>
      </c>
      <c r="H20" s="140"/>
      <c r="I20" s="121">
        <f t="shared" si="6"/>
        <v>18645244.462970652</v>
      </c>
      <c r="J20" s="118">
        <f t="shared" si="1"/>
        <v>167975.17534207803</v>
      </c>
      <c r="K20" s="118">
        <f t="shared" si="7"/>
        <v>1679751.7534207806</v>
      </c>
      <c r="L20" s="118">
        <f t="shared" si="3"/>
        <v>18477269.287628572</v>
      </c>
    </row>
    <row r="21" spans="2:12">
      <c r="B21" s="174">
        <f>'1.1 Lease Lia and Int '!C23</f>
        <v>11</v>
      </c>
      <c r="C21" s="172" t="s">
        <v>150</v>
      </c>
      <c r="D21" s="121">
        <f t="shared" si="4"/>
        <v>199754.26256895755</v>
      </c>
      <c r="E21" s="118">
        <f t="shared" si="0"/>
        <v>1815.9478415359788</v>
      </c>
      <c r="F21" s="118">
        <f t="shared" si="5"/>
        <v>19975.426256895764</v>
      </c>
      <c r="G21" s="118">
        <f t="shared" si="2"/>
        <v>197938.31472742156</v>
      </c>
      <c r="H21" s="140"/>
      <c r="I21" s="121">
        <f t="shared" si="6"/>
        <v>18477269.287628572</v>
      </c>
      <c r="J21" s="118">
        <f t="shared" si="1"/>
        <v>167975.17534207803</v>
      </c>
      <c r="K21" s="118">
        <f t="shared" si="7"/>
        <v>1847726.9287628587</v>
      </c>
      <c r="L21" s="118">
        <f t="shared" si="3"/>
        <v>18309294.112286493</v>
      </c>
    </row>
    <row r="22" spans="2:12">
      <c r="B22" s="174">
        <f>'1.1 Lease Lia and Int '!C24</f>
        <v>12</v>
      </c>
      <c r="C22" s="172" t="s">
        <v>151</v>
      </c>
      <c r="D22" s="121">
        <f t="shared" si="4"/>
        <v>197938.31472742156</v>
      </c>
      <c r="E22" s="118">
        <f t="shared" si="0"/>
        <v>1815.9478415359788</v>
      </c>
      <c r="F22" s="118">
        <f t="shared" si="5"/>
        <v>21791.374098431741</v>
      </c>
      <c r="G22" s="118">
        <f t="shared" si="2"/>
        <v>196122.36688588557</v>
      </c>
      <c r="H22" s="140"/>
      <c r="I22" s="121">
        <f t="shared" si="6"/>
        <v>18309294.112286493</v>
      </c>
      <c r="J22" s="118">
        <f t="shared" si="1"/>
        <v>167975.17534207803</v>
      </c>
      <c r="K22" s="118">
        <f t="shared" si="7"/>
        <v>2015702.1041049368</v>
      </c>
      <c r="L22" s="118">
        <f t="shared" si="3"/>
        <v>18141318.936944414</v>
      </c>
    </row>
    <row r="23" spans="2:12">
      <c r="B23" s="174">
        <f>'1.1 Lease Lia and Int '!C25</f>
        <v>13</v>
      </c>
      <c r="C23" s="172" t="s">
        <v>152</v>
      </c>
      <c r="D23" s="121">
        <f t="shared" si="4"/>
        <v>196122.36688588557</v>
      </c>
      <c r="E23" s="118">
        <f t="shared" si="0"/>
        <v>1815.9478415359788</v>
      </c>
      <c r="F23" s="118">
        <f t="shared" si="5"/>
        <v>23607.321939967718</v>
      </c>
      <c r="G23" s="118">
        <f t="shared" si="2"/>
        <v>194306.41904434958</v>
      </c>
      <c r="H23" s="140"/>
      <c r="I23" s="121">
        <f t="shared" si="6"/>
        <v>18141318.936944414</v>
      </c>
      <c r="J23" s="118">
        <f t="shared" si="1"/>
        <v>167975.17534207803</v>
      </c>
      <c r="K23" s="118">
        <f t="shared" si="7"/>
        <v>2183677.2794470149</v>
      </c>
      <c r="L23" s="118">
        <f t="shared" si="3"/>
        <v>17973343.761602335</v>
      </c>
    </row>
    <row r="24" spans="2:12">
      <c r="B24" s="174">
        <f>'1.1 Lease Lia and Int '!C26</f>
        <v>14</v>
      </c>
      <c r="C24" s="172" t="s">
        <v>153</v>
      </c>
      <c r="D24" s="121">
        <f t="shared" si="4"/>
        <v>194306.41904434958</v>
      </c>
      <c r="E24" s="118">
        <f t="shared" si="0"/>
        <v>1815.9478415359788</v>
      </c>
      <c r="F24" s="118">
        <f t="shared" si="5"/>
        <v>25423.269781503695</v>
      </c>
      <c r="G24" s="118">
        <f t="shared" si="2"/>
        <v>192490.47120281358</v>
      </c>
      <c r="H24" s="140"/>
      <c r="I24" s="121">
        <f t="shared" si="6"/>
        <v>17973343.761602335</v>
      </c>
      <c r="J24" s="118">
        <f t="shared" si="1"/>
        <v>167975.17534207803</v>
      </c>
      <c r="K24" s="118">
        <f t="shared" si="7"/>
        <v>2351652.4547890928</v>
      </c>
      <c r="L24" s="118">
        <f t="shared" si="3"/>
        <v>17805368.586260255</v>
      </c>
    </row>
    <row r="25" spans="2:12">
      <c r="B25" s="174">
        <f>'1.1 Lease Lia and Int '!C27</f>
        <v>15</v>
      </c>
      <c r="C25" s="172" t="s">
        <v>154</v>
      </c>
      <c r="D25" s="121">
        <f t="shared" si="4"/>
        <v>192490.47120281358</v>
      </c>
      <c r="E25" s="118">
        <f t="shared" si="0"/>
        <v>1815.9478415359788</v>
      </c>
      <c r="F25" s="118">
        <f t="shared" si="5"/>
        <v>27239.217623039673</v>
      </c>
      <c r="G25" s="118">
        <f t="shared" si="2"/>
        <v>190674.52336127759</v>
      </c>
      <c r="H25" s="140"/>
      <c r="I25" s="121">
        <f t="shared" si="6"/>
        <v>17805368.586260255</v>
      </c>
      <c r="J25" s="118">
        <f t="shared" si="1"/>
        <v>167975.17534207803</v>
      </c>
      <c r="K25" s="118">
        <f t="shared" si="7"/>
        <v>2519627.6301311706</v>
      </c>
      <c r="L25" s="118">
        <f t="shared" si="3"/>
        <v>17637393.410918176</v>
      </c>
    </row>
    <row r="26" spans="2:12">
      <c r="B26" s="174">
        <f>'1.1 Lease Lia and Int '!C28</f>
        <v>16</v>
      </c>
      <c r="C26" s="172" t="s">
        <v>155</v>
      </c>
      <c r="D26" s="121">
        <f t="shared" si="4"/>
        <v>190674.52336127759</v>
      </c>
      <c r="E26" s="118">
        <f t="shared" si="0"/>
        <v>1815.9478415359788</v>
      </c>
      <c r="F26" s="118">
        <f t="shared" si="5"/>
        <v>29055.16546457565</v>
      </c>
      <c r="G26" s="118">
        <f t="shared" si="2"/>
        <v>188858.5755197416</v>
      </c>
      <c r="H26" s="140"/>
      <c r="I26" s="121">
        <f t="shared" si="6"/>
        <v>17637393.410918176</v>
      </c>
      <c r="J26" s="118">
        <f t="shared" si="1"/>
        <v>167975.17534207803</v>
      </c>
      <c r="K26" s="118">
        <f t="shared" si="7"/>
        <v>2687602.8054732485</v>
      </c>
      <c r="L26" s="118">
        <f t="shared" si="3"/>
        <v>17469418.235576097</v>
      </c>
    </row>
    <row r="27" spans="2:12">
      <c r="B27" s="174">
        <f>'1.1 Lease Lia and Int '!C29</f>
        <v>17</v>
      </c>
      <c r="C27" s="172" t="s">
        <v>156</v>
      </c>
      <c r="D27" s="121">
        <f t="shared" si="4"/>
        <v>188858.5755197416</v>
      </c>
      <c r="E27" s="118">
        <f t="shared" si="0"/>
        <v>1815.9478415359788</v>
      </c>
      <c r="F27" s="118">
        <f t="shared" si="5"/>
        <v>30871.113306111627</v>
      </c>
      <c r="G27" s="118">
        <f t="shared" si="2"/>
        <v>187042.62767820561</v>
      </c>
      <c r="H27" s="140"/>
      <c r="I27" s="121">
        <f t="shared" si="6"/>
        <v>17469418.235576097</v>
      </c>
      <c r="J27" s="118">
        <f t="shared" si="1"/>
        <v>167975.17534207803</v>
      </c>
      <c r="K27" s="118">
        <f t="shared" si="7"/>
        <v>2855577.9808153263</v>
      </c>
      <c r="L27" s="118">
        <f t="shared" si="3"/>
        <v>17301443.060234018</v>
      </c>
    </row>
    <row r="28" spans="2:12">
      <c r="B28" s="174">
        <f>'1.1 Lease Lia and Int '!C30</f>
        <v>18</v>
      </c>
      <c r="C28" s="172" t="s">
        <v>157</v>
      </c>
      <c r="D28" s="121">
        <f t="shared" si="4"/>
        <v>187042.62767820561</v>
      </c>
      <c r="E28" s="118">
        <f t="shared" si="0"/>
        <v>1815.9478415359788</v>
      </c>
      <c r="F28" s="118">
        <f t="shared" si="5"/>
        <v>32687.061147647604</v>
      </c>
      <c r="G28" s="118">
        <f t="shared" si="2"/>
        <v>185226.67983666962</v>
      </c>
      <c r="H28" s="140"/>
      <c r="I28" s="121">
        <f t="shared" si="6"/>
        <v>17301443.060234018</v>
      </c>
      <c r="J28" s="118">
        <f t="shared" si="1"/>
        <v>167975.17534207803</v>
      </c>
      <c r="K28" s="118">
        <f t="shared" si="7"/>
        <v>3023553.1561574042</v>
      </c>
      <c r="L28" s="118">
        <f t="shared" si="3"/>
        <v>17133467.884891938</v>
      </c>
    </row>
    <row r="29" spans="2:12">
      <c r="B29" s="174">
        <f>'1.1 Lease Lia and Int '!C31</f>
        <v>19</v>
      </c>
      <c r="C29" s="172" t="s">
        <v>158</v>
      </c>
      <c r="D29" s="121">
        <f t="shared" si="4"/>
        <v>185226.67983666962</v>
      </c>
      <c r="E29" s="118">
        <f t="shared" si="0"/>
        <v>1815.9478415359788</v>
      </c>
      <c r="F29" s="118">
        <f t="shared" si="5"/>
        <v>34503.008989183581</v>
      </c>
      <c r="G29" s="118">
        <f t="shared" si="2"/>
        <v>183410.73199513362</v>
      </c>
      <c r="H29" s="140"/>
      <c r="I29" s="121">
        <f t="shared" si="6"/>
        <v>17133467.884891938</v>
      </c>
      <c r="J29" s="118">
        <f t="shared" si="1"/>
        <v>167975.17534207803</v>
      </c>
      <c r="K29" s="118">
        <f t="shared" si="7"/>
        <v>3191528.331499482</v>
      </c>
      <c r="L29" s="118">
        <f t="shared" si="3"/>
        <v>16965492.709549859</v>
      </c>
    </row>
    <row r="30" spans="2:12">
      <c r="B30" s="174">
        <f>'1.1 Lease Lia and Int '!C32</f>
        <v>20</v>
      </c>
      <c r="C30" s="172" t="s">
        <v>159</v>
      </c>
      <c r="D30" s="121">
        <f t="shared" si="4"/>
        <v>183410.73199513362</v>
      </c>
      <c r="E30" s="118">
        <f t="shared" si="0"/>
        <v>1815.9478415359788</v>
      </c>
      <c r="F30" s="118">
        <f t="shared" si="5"/>
        <v>36318.956830719559</v>
      </c>
      <c r="G30" s="118">
        <f t="shared" si="2"/>
        <v>181594.78415359763</v>
      </c>
      <c r="H30" s="140"/>
      <c r="I30" s="121">
        <f t="shared" si="6"/>
        <v>16965492.709549859</v>
      </c>
      <c r="J30" s="118">
        <f t="shared" si="1"/>
        <v>167975.17534207803</v>
      </c>
      <c r="K30" s="118">
        <f t="shared" si="7"/>
        <v>3359503.5068415599</v>
      </c>
      <c r="L30" s="118">
        <f t="shared" si="3"/>
        <v>16797517.53420778</v>
      </c>
    </row>
    <row r="31" spans="2:12">
      <c r="B31" s="174">
        <f>'1.1 Lease Lia and Int '!C33</f>
        <v>21</v>
      </c>
      <c r="C31" s="172" t="s">
        <v>160</v>
      </c>
      <c r="D31" s="121">
        <f t="shared" si="4"/>
        <v>181594.78415359763</v>
      </c>
      <c r="E31" s="118">
        <f t="shared" si="0"/>
        <v>1815.9478415359788</v>
      </c>
      <c r="F31" s="118">
        <f t="shared" si="5"/>
        <v>38134.904672255536</v>
      </c>
      <c r="G31" s="118">
        <f t="shared" si="2"/>
        <v>179778.83631206164</v>
      </c>
      <c r="H31" s="140"/>
      <c r="I31" s="121">
        <f t="shared" si="6"/>
        <v>16797517.53420778</v>
      </c>
      <c r="J31" s="118">
        <f t="shared" si="1"/>
        <v>167975.17534207803</v>
      </c>
      <c r="K31" s="118">
        <f t="shared" si="7"/>
        <v>3527478.6821836377</v>
      </c>
      <c r="L31" s="118">
        <f t="shared" si="3"/>
        <v>16629542.358865703</v>
      </c>
    </row>
    <row r="32" spans="2:12">
      <c r="B32" s="174">
        <f>'1.1 Lease Lia and Int '!C34</f>
        <v>22</v>
      </c>
      <c r="C32" s="172" t="s">
        <v>161</v>
      </c>
      <c r="D32" s="121">
        <f t="shared" si="4"/>
        <v>179778.83631206164</v>
      </c>
      <c r="E32" s="118">
        <f t="shared" si="0"/>
        <v>1815.9478415359788</v>
      </c>
      <c r="F32" s="118">
        <f t="shared" si="5"/>
        <v>39950.852513791513</v>
      </c>
      <c r="G32" s="118">
        <f t="shared" si="2"/>
        <v>177962.88847052565</v>
      </c>
      <c r="H32" s="138"/>
      <c r="I32" s="121">
        <f t="shared" si="6"/>
        <v>16629542.358865703</v>
      </c>
      <c r="J32" s="118">
        <f t="shared" si="1"/>
        <v>167975.17534207803</v>
      </c>
      <c r="K32" s="118">
        <f t="shared" si="7"/>
        <v>3695453.8575257156</v>
      </c>
      <c r="L32" s="118">
        <f t="shared" si="3"/>
        <v>16461567.183523625</v>
      </c>
    </row>
    <row r="33" spans="2:12">
      <c r="B33" s="174">
        <f>'1.1 Lease Lia and Int '!C35</f>
        <v>23</v>
      </c>
      <c r="C33" s="172" t="s">
        <v>162</v>
      </c>
      <c r="D33" s="122">
        <f t="shared" si="4"/>
        <v>177962.88847052565</v>
      </c>
      <c r="E33" s="118">
        <f t="shared" si="0"/>
        <v>1815.9478415359788</v>
      </c>
      <c r="F33" s="123">
        <f t="shared" si="5"/>
        <v>41766.80035532749</v>
      </c>
      <c r="G33" s="123">
        <f t="shared" si="2"/>
        <v>176146.94062898966</v>
      </c>
      <c r="H33" s="138"/>
      <c r="I33" s="122">
        <f t="shared" si="6"/>
        <v>16461567.183523625</v>
      </c>
      <c r="J33" s="118">
        <f t="shared" si="1"/>
        <v>167975.17534207803</v>
      </c>
      <c r="K33" s="123">
        <f t="shared" si="7"/>
        <v>3863429.0328677935</v>
      </c>
      <c r="L33" s="123">
        <f t="shared" si="3"/>
        <v>16293592.008181548</v>
      </c>
    </row>
    <row r="34" spans="2:12">
      <c r="B34" s="174">
        <f>'1.1 Lease Lia and Int '!C36</f>
        <v>24</v>
      </c>
      <c r="C34" s="172" t="s">
        <v>163</v>
      </c>
      <c r="D34" s="121">
        <f t="shared" si="4"/>
        <v>176146.94062898966</v>
      </c>
      <c r="E34" s="118">
        <f t="shared" si="0"/>
        <v>1815.9478415359788</v>
      </c>
      <c r="F34" s="118">
        <f t="shared" si="5"/>
        <v>43582.748196863467</v>
      </c>
      <c r="G34" s="118">
        <f t="shared" si="2"/>
        <v>174330.99278745367</v>
      </c>
      <c r="H34" s="138"/>
      <c r="I34" s="121">
        <f t="shared" si="6"/>
        <v>16293592.008181548</v>
      </c>
      <c r="J34" s="118">
        <f t="shared" si="1"/>
        <v>167975.17534207803</v>
      </c>
      <c r="K34" s="118">
        <f t="shared" si="7"/>
        <v>4031404.2082098713</v>
      </c>
      <c r="L34" s="118">
        <f t="shared" si="3"/>
        <v>16125616.83283947</v>
      </c>
    </row>
    <row r="35" spans="2:12">
      <c r="B35" s="174">
        <f>'1.1 Lease Lia and Int '!C37</f>
        <v>25</v>
      </c>
      <c r="C35" s="172" t="s">
        <v>164</v>
      </c>
      <c r="D35" s="121">
        <f t="shared" si="4"/>
        <v>174330.99278745367</v>
      </c>
      <c r="E35" s="118">
        <f t="shared" si="0"/>
        <v>1815.9478415359788</v>
      </c>
      <c r="F35" s="118">
        <f t="shared" si="5"/>
        <v>45398.696038399445</v>
      </c>
      <c r="G35" s="118">
        <f t="shared" si="2"/>
        <v>172515.04494591767</v>
      </c>
      <c r="H35" s="138"/>
      <c r="I35" s="121">
        <f t="shared" si="6"/>
        <v>16125616.83283947</v>
      </c>
      <c r="J35" s="118">
        <f t="shared" si="1"/>
        <v>167975.17534207803</v>
      </c>
      <c r="K35" s="118">
        <f t="shared" si="7"/>
        <v>4199379.3835519496</v>
      </c>
      <c r="L35" s="118">
        <f t="shared" si="3"/>
        <v>15957641.657497393</v>
      </c>
    </row>
    <row r="36" spans="2:12">
      <c r="B36" s="174">
        <f>'1.1 Lease Lia and Int '!C38</f>
        <v>26</v>
      </c>
      <c r="C36" s="172" t="s">
        <v>165</v>
      </c>
      <c r="D36" s="121">
        <f t="shared" si="4"/>
        <v>172515.04494591767</v>
      </c>
      <c r="E36" s="118">
        <f t="shared" si="0"/>
        <v>1815.9478415359788</v>
      </c>
      <c r="F36" s="118">
        <f t="shared" si="5"/>
        <v>47214.643879935422</v>
      </c>
      <c r="G36" s="118">
        <f t="shared" si="2"/>
        <v>170699.09710438168</v>
      </c>
      <c r="H36" s="138"/>
      <c r="I36" s="121">
        <f t="shared" si="6"/>
        <v>15957641.657497393</v>
      </c>
      <c r="J36" s="118">
        <f t="shared" si="1"/>
        <v>167975.17534207803</v>
      </c>
      <c r="K36" s="118">
        <f t="shared" si="7"/>
        <v>4367354.558894028</v>
      </c>
      <c r="L36" s="118">
        <f t="shared" si="3"/>
        <v>15789666.482155316</v>
      </c>
    </row>
    <row r="37" spans="2:12">
      <c r="B37" s="174">
        <f>'1.1 Lease Lia and Int '!C39</f>
        <v>27</v>
      </c>
      <c r="C37" s="172" t="s">
        <v>166</v>
      </c>
      <c r="D37" s="121">
        <f t="shared" si="4"/>
        <v>170699.09710438168</v>
      </c>
      <c r="E37" s="118">
        <f t="shared" si="0"/>
        <v>1815.9478415359788</v>
      </c>
      <c r="F37" s="118">
        <f t="shared" si="5"/>
        <v>49030.591721471399</v>
      </c>
      <c r="G37" s="118">
        <f t="shared" si="2"/>
        <v>168883.14926284569</v>
      </c>
      <c r="H37" s="138"/>
      <c r="I37" s="121">
        <f t="shared" si="6"/>
        <v>15789666.482155316</v>
      </c>
      <c r="J37" s="118">
        <f t="shared" si="1"/>
        <v>167975.17534207803</v>
      </c>
      <c r="K37" s="118">
        <f t="shared" si="7"/>
        <v>4535329.7342361063</v>
      </c>
      <c r="L37" s="118">
        <f t="shared" si="3"/>
        <v>15621691.306813238</v>
      </c>
    </row>
    <row r="38" spans="2:12">
      <c r="B38" s="174">
        <f>'1.1 Lease Lia and Int '!C40</f>
        <v>28</v>
      </c>
      <c r="C38" s="172" t="s">
        <v>167</v>
      </c>
      <c r="D38" s="121">
        <f t="shared" si="4"/>
        <v>168883.14926284569</v>
      </c>
      <c r="E38" s="118">
        <f t="shared" si="0"/>
        <v>1815.9478415359788</v>
      </c>
      <c r="F38" s="118">
        <f t="shared" si="5"/>
        <v>50846.539563007376</v>
      </c>
      <c r="G38" s="118">
        <f t="shared" si="2"/>
        <v>167067.2014213097</v>
      </c>
      <c r="H38" s="138"/>
      <c r="I38" s="121">
        <f t="shared" si="6"/>
        <v>15621691.306813238</v>
      </c>
      <c r="J38" s="118">
        <f t="shared" si="1"/>
        <v>167975.17534207803</v>
      </c>
      <c r="K38" s="118">
        <f t="shared" si="7"/>
        <v>4703304.9095781846</v>
      </c>
      <c r="L38" s="118">
        <f t="shared" si="3"/>
        <v>15453716.131471161</v>
      </c>
    </row>
    <row r="39" spans="2:12">
      <c r="B39" s="174">
        <f>'1.1 Lease Lia and Int '!C41</f>
        <v>29</v>
      </c>
      <c r="C39" s="172" t="s">
        <v>168</v>
      </c>
      <c r="D39" s="121">
        <f t="shared" si="4"/>
        <v>167067.2014213097</v>
      </c>
      <c r="E39" s="118">
        <f t="shared" si="0"/>
        <v>1815.9478415359788</v>
      </c>
      <c r="F39" s="118">
        <f t="shared" si="5"/>
        <v>52662.487404543353</v>
      </c>
      <c r="G39" s="118">
        <f t="shared" si="2"/>
        <v>165251.25357977371</v>
      </c>
      <c r="H39" s="138"/>
      <c r="I39" s="121">
        <f t="shared" si="6"/>
        <v>15453716.131471161</v>
      </c>
      <c r="J39" s="118">
        <f t="shared" si="1"/>
        <v>167975.17534207803</v>
      </c>
      <c r="K39" s="118">
        <f t="shared" si="7"/>
        <v>4871280.0849202629</v>
      </c>
      <c r="L39" s="118">
        <f t="shared" si="3"/>
        <v>15285740.956129083</v>
      </c>
    </row>
    <row r="40" spans="2:12">
      <c r="B40" s="174">
        <f>'1.1 Lease Lia and Int '!C42</f>
        <v>30</v>
      </c>
      <c r="C40" s="172" t="s">
        <v>169</v>
      </c>
      <c r="D40" s="121">
        <f t="shared" si="4"/>
        <v>165251.25357977371</v>
      </c>
      <c r="E40" s="118">
        <f t="shared" si="0"/>
        <v>1815.9478415359788</v>
      </c>
      <c r="F40" s="118">
        <f t="shared" si="5"/>
        <v>54478.435246079331</v>
      </c>
      <c r="G40" s="118">
        <f t="shared" si="2"/>
        <v>163435.30573823772</v>
      </c>
      <c r="H40" s="138"/>
      <c r="I40" s="121">
        <f t="shared" si="6"/>
        <v>15285740.956129083</v>
      </c>
      <c r="J40" s="118">
        <f t="shared" si="1"/>
        <v>167975.17534207803</v>
      </c>
      <c r="K40" s="118">
        <f t="shared" si="7"/>
        <v>5039255.2602623412</v>
      </c>
      <c r="L40" s="118">
        <f t="shared" si="3"/>
        <v>15117765.780787006</v>
      </c>
    </row>
    <row r="41" spans="2:12">
      <c r="B41" s="174">
        <f>'1.1 Lease Lia and Int '!C43</f>
        <v>31</v>
      </c>
      <c r="C41" s="172" t="s">
        <v>170</v>
      </c>
      <c r="D41" s="121">
        <f t="shared" si="4"/>
        <v>163435.30573823772</v>
      </c>
      <c r="E41" s="118">
        <f t="shared" si="0"/>
        <v>1815.9478415359788</v>
      </c>
      <c r="F41" s="118">
        <f t="shared" si="5"/>
        <v>56294.383087615308</v>
      </c>
      <c r="G41" s="118">
        <f t="shared" si="2"/>
        <v>161619.35789670172</v>
      </c>
      <c r="H41" s="139"/>
      <c r="I41" s="121">
        <f t="shared" si="6"/>
        <v>15117765.780787006</v>
      </c>
      <c r="J41" s="118">
        <f t="shared" si="1"/>
        <v>167975.17534207803</v>
      </c>
      <c r="K41" s="118">
        <f t="shared" si="7"/>
        <v>5207230.4356044196</v>
      </c>
      <c r="L41" s="118">
        <f t="shared" si="3"/>
        <v>14949790.605444929</v>
      </c>
    </row>
    <row r="42" spans="2:12">
      <c r="B42" s="174">
        <f>'1.1 Lease Lia and Int '!C44</f>
        <v>32</v>
      </c>
      <c r="C42" s="170" t="s">
        <v>171</v>
      </c>
      <c r="D42" s="121">
        <f t="shared" si="4"/>
        <v>161619.35789670172</v>
      </c>
      <c r="E42" s="118">
        <f t="shared" si="0"/>
        <v>1815.9478415359788</v>
      </c>
      <c r="F42" s="118">
        <f t="shared" si="5"/>
        <v>58110.330929151285</v>
      </c>
      <c r="G42" s="118">
        <f t="shared" si="2"/>
        <v>159803.41005516573</v>
      </c>
      <c r="H42" s="140"/>
      <c r="I42" s="121">
        <f t="shared" si="6"/>
        <v>14949790.605444929</v>
      </c>
      <c r="J42" s="118">
        <f t="shared" si="1"/>
        <v>167975.17534207803</v>
      </c>
      <c r="K42" s="118">
        <f t="shared" si="7"/>
        <v>5375205.6109464979</v>
      </c>
      <c r="L42" s="118">
        <f t="shared" si="3"/>
        <v>14781815.430102851</v>
      </c>
    </row>
    <row r="43" spans="2:12">
      <c r="B43" s="174">
        <f>'1.1 Lease Lia and Int '!C45</f>
        <v>33</v>
      </c>
      <c r="C43" s="170" t="s">
        <v>172</v>
      </c>
      <c r="D43" s="121">
        <f t="shared" si="4"/>
        <v>159803.41005516573</v>
      </c>
      <c r="E43" s="118">
        <f t="shared" si="0"/>
        <v>1815.9478415359788</v>
      </c>
      <c r="F43" s="118">
        <f t="shared" si="5"/>
        <v>59926.278770687262</v>
      </c>
      <c r="G43" s="118">
        <f t="shared" si="2"/>
        <v>157987.46221362974</v>
      </c>
      <c r="H43" s="140"/>
      <c r="I43" s="121">
        <f t="shared" si="6"/>
        <v>14781815.430102851</v>
      </c>
      <c r="J43" s="118">
        <f t="shared" si="1"/>
        <v>167975.17534207803</v>
      </c>
      <c r="K43" s="118">
        <f t="shared" si="7"/>
        <v>5543180.7862885762</v>
      </c>
      <c r="L43" s="118">
        <f t="shared" si="3"/>
        <v>14613840.254760774</v>
      </c>
    </row>
    <row r="44" spans="2:12">
      <c r="B44" s="174">
        <f>'1.1 Lease Lia and Int '!C46</f>
        <v>34</v>
      </c>
      <c r="C44" s="170" t="s">
        <v>173</v>
      </c>
      <c r="D44" s="121">
        <f t="shared" si="4"/>
        <v>157987.46221362974</v>
      </c>
      <c r="E44" s="118">
        <f t="shared" si="0"/>
        <v>1815.9478415359788</v>
      </c>
      <c r="F44" s="118">
        <f t="shared" si="5"/>
        <v>61742.226612223239</v>
      </c>
      <c r="G44" s="118">
        <f t="shared" si="2"/>
        <v>156171.51437209375</v>
      </c>
      <c r="H44" s="140"/>
      <c r="I44" s="121">
        <f t="shared" si="6"/>
        <v>14613840.254760774</v>
      </c>
      <c r="J44" s="118">
        <f t="shared" si="1"/>
        <v>167975.17534207803</v>
      </c>
      <c r="K44" s="118">
        <f t="shared" si="7"/>
        <v>5711155.9616306545</v>
      </c>
      <c r="L44" s="118">
        <f t="shared" si="3"/>
        <v>14445865.079418696</v>
      </c>
    </row>
    <row r="45" spans="2:12">
      <c r="B45" s="174">
        <f>'1.1 Lease Lia and Int '!C47</f>
        <v>35</v>
      </c>
      <c r="C45" s="170" t="s">
        <v>174</v>
      </c>
      <c r="D45" s="121">
        <f t="shared" si="4"/>
        <v>156171.51437209375</v>
      </c>
      <c r="E45" s="118">
        <f t="shared" si="0"/>
        <v>1815.9478415359788</v>
      </c>
      <c r="F45" s="118">
        <f t="shared" si="5"/>
        <v>63558.174453759217</v>
      </c>
      <c r="G45" s="118">
        <f t="shared" si="2"/>
        <v>154355.56653055776</v>
      </c>
      <c r="H45" s="140"/>
      <c r="I45" s="121">
        <f t="shared" si="6"/>
        <v>14445865.079418696</v>
      </c>
      <c r="J45" s="118">
        <f t="shared" si="1"/>
        <v>167975.17534207803</v>
      </c>
      <c r="K45" s="118">
        <f t="shared" si="7"/>
        <v>5879131.1369727328</v>
      </c>
      <c r="L45" s="118">
        <f t="shared" si="3"/>
        <v>14277889.904076619</v>
      </c>
    </row>
    <row r="46" spans="2:12">
      <c r="B46" s="174">
        <f>'1.1 Lease Lia and Int '!C48</f>
        <v>36</v>
      </c>
      <c r="C46" s="170" t="s">
        <v>175</v>
      </c>
      <c r="D46" s="121">
        <f t="shared" si="4"/>
        <v>154355.56653055776</v>
      </c>
      <c r="E46" s="118">
        <f t="shared" si="0"/>
        <v>1815.9478415359788</v>
      </c>
      <c r="F46" s="118">
        <f t="shared" si="5"/>
        <v>65374.122295295194</v>
      </c>
      <c r="G46" s="118">
        <f t="shared" si="2"/>
        <v>152539.61868902177</v>
      </c>
      <c r="H46" s="140"/>
      <c r="I46" s="121">
        <f t="shared" si="6"/>
        <v>14277889.904076619</v>
      </c>
      <c r="J46" s="118">
        <f t="shared" si="1"/>
        <v>167975.17534207803</v>
      </c>
      <c r="K46" s="118">
        <f t="shared" si="7"/>
        <v>6047106.3123148112</v>
      </c>
      <c r="L46" s="118">
        <f t="shared" si="3"/>
        <v>14109914.728734542</v>
      </c>
    </row>
    <row r="47" spans="2:12">
      <c r="B47" s="174">
        <f>'1.1 Lease Lia and Int '!C49</f>
        <v>37</v>
      </c>
      <c r="C47" s="170" t="s">
        <v>176</v>
      </c>
      <c r="D47" s="121">
        <f t="shared" si="4"/>
        <v>152539.61868902177</v>
      </c>
      <c r="E47" s="118">
        <f t="shared" si="0"/>
        <v>1815.9478415359788</v>
      </c>
      <c r="F47" s="118">
        <f t="shared" si="5"/>
        <v>67190.070136831171</v>
      </c>
      <c r="G47" s="118">
        <f t="shared" si="2"/>
        <v>150723.67084748577</v>
      </c>
      <c r="H47" s="140"/>
      <c r="I47" s="121">
        <f t="shared" si="6"/>
        <v>14109914.728734542</v>
      </c>
      <c r="J47" s="118">
        <f t="shared" si="1"/>
        <v>167975.17534207803</v>
      </c>
      <c r="K47" s="118">
        <f t="shared" si="7"/>
        <v>6215081.4876568895</v>
      </c>
      <c r="L47" s="118">
        <f t="shared" si="3"/>
        <v>13941939.553392464</v>
      </c>
    </row>
    <row r="48" spans="2:12">
      <c r="B48" s="174">
        <f>'1.1 Lease Lia and Int '!C50</f>
        <v>38</v>
      </c>
      <c r="C48" s="170" t="s">
        <v>177</v>
      </c>
      <c r="D48" s="121">
        <f t="shared" si="4"/>
        <v>150723.67084748577</v>
      </c>
      <c r="E48" s="118">
        <f t="shared" si="0"/>
        <v>1815.9478415359788</v>
      </c>
      <c r="F48" s="118">
        <f t="shared" si="5"/>
        <v>69006.017978367148</v>
      </c>
      <c r="G48" s="118">
        <f t="shared" si="2"/>
        <v>148907.72300594978</v>
      </c>
      <c r="H48" s="140"/>
      <c r="I48" s="121">
        <f t="shared" si="6"/>
        <v>13941939.553392464</v>
      </c>
      <c r="J48" s="118">
        <f t="shared" si="1"/>
        <v>167975.17534207803</v>
      </c>
      <c r="K48" s="118">
        <f t="shared" si="7"/>
        <v>6383056.6629989678</v>
      </c>
      <c r="L48" s="118">
        <f t="shared" si="3"/>
        <v>13773964.378050387</v>
      </c>
    </row>
    <row r="49" spans="2:12">
      <c r="B49" s="174">
        <f>'1.1 Lease Lia and Int '!C51</f>
        <v>39</v>
      </c>
      <c r="C49" s="170" t="s">
        <v>178</v>
      </c>
      <c r="D49" s="121">
        <f t="shared" si="4"/>
        <v>148907.72300594978</v>
      </c>
      <c r="E49" s="118">
        <f t="shared" si="0"/>
        <v>1815.9478415359788</v>
      </c>
      <c r="F49" s="118">
        <f t="shared" si="5"/>
        <v>70821.965819903126</v>
      </c>
      <c r="G49" s="118">
        <f t="shared" si="2"/>
        <v>147091.77516441379</v>
      </c>
      <c r="H49" s="140"/>
      <c r="I49" s="121">
        <f t="shared" si="6"/>
        <v>13773964.378050387</v>
      </c>
      <c r="J49" s="118">
        <f t="shared" si="1"/>
        <v>167975.17534207803</v>
      </c>
      <c r="K49" s="118">
        <f t="shared" si="7"/>
        <v>6551031.8383410461</v>
      </c>
      <c r="L49" s="118">
        <f t="shared" si="3"/>
        <v>13605989.20270831</v>
      </c>
    </row>
    <row r="50" spans="2:12">
      <c r="B50" s="174">
        <f>'1.1 Lease Lia and Int '!C52</f>
        <v>40</v>
      </c>
      <c r="C50" s="170" t="s">
        <v>179</v>
      </c>
      <c r="D50" s="121">
        <f t="shared" si="4"/>
        <v>147091.77516441379</v>
      </c>
      <c r="E50" s="118">
        <f t="shared" si="0"/>
        <v>1815.9478415359788</v>
      </c>
      <c r="F50" s="118">
        <f t="shared" si="5"/>
        <v>72637.913661439103</v>
      </c>
      <c r="G50" s="118">
        <f t="shared" si="2"/>
        <v>145275.8273228778</v>
      </c>
      <c r="H50" s="140"/>
      <c r="I50" s="121">
        <f t="shared" si="6"/>
        <v>13605989.20270831</v>
      </c>
      <c r="J50" s="118">
        <f t="shared" si="1"/>
        <v>167975.17534207803</v>
      </c>
      <c r="K50" s="118">
        <f t="shared" si="7"/>
        <v>6719007.0136831244</v>
      </c>
      <c r="L50" s="118">
        <f t="shared" si="3"/>
        <v>13438014.027366232</v>
      </c>
    </row>
    <row r="51" spans="2:12">
      <c r="B51" s="174">
        <f>'1.1 Lease Lia and Int '!C53</f>
        <v>41</v>
      </c>
      <c r="C51" s="170" t="s">
        <v>180</v>
      </c>
      <c r="D51" s="121">
        <f t="shared" si="4"/>
        <v>145275.8273228778</v>
      </c>
      <c r="E51" s="118">
        <f t="shared" si="0"/>
        <v>1815.9478415359788</v>
      </c>
      <c r="F51" s="118">
        <f t="shared" si="5"/>
        <v>74453.86150297508</v>
      </c>
      <c r="G51" s="118">
        <f t="shared" si="2"/>
        <v>143459.87948134181</v>
      </c>
      <c r="H51" s="140"/>
      <c r="I51" s="121">
        <f t="shared" si="6"/>
        <v>13438014.027366232</v>
      </c>
      <c r="J51" s="118">
        <f t="shared" si="1"/>
        <v>167975.17534207803</v>
      </c>
      <c r="K51" s="118">
        <f t="shared" si="7"/>
        <v>6886982.1890252028</v>
      </c>
      <c r="L51" s="118">
        <f t="shared" si="3"/>
        <v>13270038.852024155</v>
      </c>
    </row>
    <row r="52" spans="2:12">
      <c r="B52" s="174">
        <f>'1.1 Lease Lia and Int '!C54</f>
        <v>42</v>
      </c>
      <c r="C52" s="170" t="s">
        <v>181</v>
      </c>
      <c r="D52" s="121">
        <f t="shared" si="4"/>
        <v>143459.87948134181</v>
      </c>
      <c r="E52" s="118">
        <f t="shared" si="0"/>
        <v>1815.9478415359788</v>
      </c>
      <c r="F52" s="118">
        <f t="shared" si="5"/>
        <v>76269.809344511057</v>
      </c>
      <c r="G52" s="118">
        <f t="shared" si="2"/>
        <v>141643.93163980581</v>
      </c>
      <c r="H52" s="140"/>
      <c r="I52" s="121">
        <f t="shared" si="6"/>
        <v>13270038.852024155</v>
      </c>
      <c r="J52" s="118">
        <f t="shared" si="1"/>
        <v>167975.17534207803</v>
      </c>
      <c r="K52" s="118">
        <f t="shared" si="7"/>
        <v>7054957.3643672811</v>
      </c>
      <c r="L52" s="118">
        <f t="shared" si="3"/>
        <v>13102063.676682077</v>
      </c>
    </row>
    <row r="53" spans="2:12">
      <c r="B53" s="174">
        <f>'1.1 Lease Lia and Int '!C55</f>
        <v>43</v>
      </c>
      <c r="C53" s="170" t="s">
        <v>182</v>
      </c>
      <c r="D53" s="121">
        <f t="shared" si="4"/>
        <v>141643.93163980581</v>
      </c>
      <c r="E53" s="118">
        <f t="shared" si="0"/>
        <v>1815.9478415359788</v>
      </c>
      <c r="F53" s="118">
        <f t="shared" si="5"/>
        <v>78085.757186047034</v>
      </c>
      <c r="G53" s="118">
        <f t="shared" si="2"/>
        <v>139827.98379826982</v>
      </c>
      <c r="H53" s="140"/>
      <c r="I53" s="121">
        <f t="shared" si="6"/>
        <v>13102063.676682077</v>
      </c>
      <c r="J53" s="118">
        <f t="shared" si="1"/>
        <v>167975.17534207803</v>
      </c>
      <c r="K53" s="118">
        <f t="shared" si="7"/>
        <v>7222932.5397093594</v>
      </c>
      <c r="L53" s="118">
        <f t="shared" si="3"/>
        <v>12934088.50134</v>
      </c>
    </row>
    <row r="54" spans="2:12">
      <c r="B54" s="174">
        <f>'1.1 Lease Lia and Int '!C56</f>
        <v>44</v>
      </c>
      <c r="C54" s="170" t="s">
        <v>183</v>
      </c>
      <c r="D54" s="121">
        <f t="shared" si="4"/>
        <v>139827.98379826982</v>
      </c>
      <c r="E54" s="118">
        <f t="shared" si="0"/>
        <v>1815.9478415359788</v>
      </c>
      <c r="F54" s="118">
        <f t="shared" si="5"/>
        <v>79901.705027583012</v>
      </c>
      <c r="G54" s="118">
        <f t="shared" si="2"/>
        <v>138012.03595673383</v>
      </c>
      <c r="H54" s="140"/>
      <c r="I54" s="121">
        <f t="shared" si="6"/>
        <v>12934088.50134</v>
      </c>
      <c r="J54" s="118">
        <f t="shared" si="1"/>
        <v>167975.17534207803</v>
      </c>
      <c r="K54" s="118">
        <f t="shared" si="7"/>
        <v>7390907.7150514377</v>
      </c>
      <c r="L54" s="118">
        <f t="shared" si="3"/>
        <v>12766113.325997923</v>
      </c>
    </row>
    <row r="55" spans="2:12">
      <c r="B55" s="174">
        <f>'1.1 Lease Lia and Int '!C57</f>
        <v>45</v>
      </c>
      <c r="C55" s="170" t="s">
        <v>184</v>
      </c>
      <c r="D55" s="121">
        <f t="shared" si="4"/>
        <v>138012.03595673383</v>
      </c>
      <c r="E55" s="118">
        <f t="shared" si="0"/>
        <v>1815.9478415359788</v>
      </c>
      <c r="F55" s="118">
        <f t="shared" si="5"/>
        <v>81717.652869118989</v>
      </c>
      <c r="G55" s="118">
        <f t="shared" si="2"/>
        <v>136196.08811519784</v>
      </c>
      <c r="H55" s="140"/>
      <c r="I55" s="121">
        <f t="shared" si="6"/>
        <v>12766113.325997923</v>
      </c>
      <c r="J55" s="118">
        <f t="shared" si="1"/>
        <v>167975.17534207803</v>
      </c>
      <c r="K55" s="118">
        <f t="shared" si="7"/>
        <v>7558882.890393516</v>
      </c>
      <c r="L55" s="118">
        <f t="shared" si="3"/>
        <v>12598138.150655845</v>
      </c>
    </row>
    <row r="56" spans="2:12">
      <c r="B56" s="174">
        <f>'1.1 Lease Lia and Int '!C58</f>
        <v>46</v>
      </c>
      <c r="C56" s="170" t="s">
        <v>185</v>
      </c>
      <c r="D56" s="121">
        <f t="shared" si="4"/>
        <v>136196.08811519784</v>
      </c>
      <c r="E56" s="118">
        <f t="shared" si="0"/>
        <v>1815.9478415359788</v>
      </c>
      <c r="F56" s="118">
        <f t="shared" si="5"/>
        <v>83533.600710654966</v>
      </c>
      <c r="G56" s="118">
        <f t="shared" si="2"/>
        <v>134380.14027366185</v>
      </c>
      <c r="H56" s="140"/>
      <c r="I56" s="121">
        <f t="shared" si="6"/>
        <v>12598138.150655845</v>
      </c>
      <c r="J56" s="118">
        <f t="shared" si="1"/>
        <v>167975.17534207803</v>
      </c>
      <c r="K56" s="118">
        <f t="shared" si="7"/>
        <v>7726858.0657355944</v>
      </c>
      <c r="L56" s="118">
        <f t="shared" si="3"/>
        <v>12430162.975313768</v>
      </c>
    </row>
    <row r="57" spans="2:12">
      <c r="B57" s="174">
        <f>'1.1 Lease Lia and Int '!C59</f>
        <v>47</v>
      </c>
      <c r="C57" s="170" t="s">
        <v>186</v>
      </c>
      <c r="D57" s="121">
        <f t="shared" si="4"/>
        <v>134380.14027366185</v>
      </c>
      <c r="E57" s="118">
        <f t="shared" si="0"/>
        <v>1815.9478415359788</v>
      </c>
      <c r="F57" s="118">
        <f t="shared" si="5"/>
        <v>85349.548552190943</v>
      </c>
      <c r="G57" s="118">
        <f t="shared" si="2"/>
        <v>132564.19243212586</v>
      </c>
      <c r="H57" s="140"/>
      <c r="I57" s="121">
        <f t="shared" si="6"/>
        <v>12430162.975313768</v>
      </c>
      <c r="J57" s="118">
        <f t="shared" si="1"/>
        <v>167975.17534207803</v>
      </c>
      <c r="K57" s="118">
        <f t="shared" si="7"/>
        <v>7894833.2410776727</v>
      </c>
      <c r="L57" s="118">
        <f t="shared" si="3"/>
        <v>12262187.79997169</v>
      </c>
    </row>
    <row r="58" spans="2:12">
      <c r="B58" s="174">
        <f>'1.1 Lease Lia and Int '!C60</f>
        <v>48</v>
      </c>
      <c r="C58" s="170" t="s">
        <v>187</v>
      </c>
      <c r="D58" s="121">
        <f t="shared" si="4"/>
        <v>132564.19243212586</v>
      </c>
      <c r="E58" s="118">
        <f t="shared" si="0"/>
        <v>1815.9478415359788</v>
      </c>
      <c r="F58" s="118">
        <f t="shared" si="5"/>
        <v>87165.49639372692</v>
      </c>
      <c r="G58" s="118">
        <f t="shared" si="2"/>
        <v>130748.24459058988</v>
      </c>
      <c r="H58" s="140"/>
      <c r="I58" s="121">
        <f t="shared" si="6"/>
        <v>12262187.79997169</v>
      </c>
      <c r="J58" s="118">
        <f t="shared" si="1"/>
        <v>167975.17534207803</v>
      </c>
      <c r="K58" s="118">
        <f t="shared" si="7"/>
        <v>8062808.416419751</v>
      </c>
      <c r="L58" s="118">
        <f t="shared" si="3"/>
        <v>12094212.624629613</v>
      </c>
    </row>
    <row r="59" spans="2:12">
      <c r="B59" s="174">
        <f>'1.1 Lease Lia and Int '!C61</f>
        <v>49</v>
      </c>
      <c r="C59" s="170" t="s">
        <v>188</v>
      </c>
      <c r="D59" s="121">
        <f t="shared" si="4"/>
        <v>130748.24459058988</v>
      </c>
      <c r="E59" s="118">
        <f t="shared" si="0"/>
        <v>1815.9478415359788</v>
      </c>
      <c r="F59" s="118">
        <f t="shared" si="5"/>
        <v>88981.444235262898</v>
      </c>
      <c r="G59" s="118">
        <f t="shared" si="2"/>
        <v>128932.2967490539</v>
      </c>
      <c r="H59" s="140"/>
      <c r="I59" s="121">
        <f t="shared" si="6"/>
        <v>12094212.624629613</v>
      </c>
      <c r="J59" s="118">
        <f t="shared" si="1"/>
        <v>167975.17534207803</v>
      </c>
      <c r="K59" s="118">
        <f t="shared" si="7"/>
        <v>8230783.5917618293</v>
      </c>
      <c r="L59" s="118">
        <f t="shared" si="3"/>
        <v>11926237.449287536</v>
      </c>
    </row>
    <row r="60" spans="2:12">
      <c r="B60" s="174">
        <f>'1.1 Lease Lia and Int '!C62</f>
        <v>50</v>
      </c>
      <c r="C60" s="170" t="s">
        <v>189</v>
      </c>
      <c r="D60" s="121">
        <f t="shared" si="4"/>
        <v>128932.2967490539</v>
      </c>
      <c r="E60" s="118">
        <f t="shared" si="0"/>
        <v>1815.9478415359788</v>
      </c>
      <c r="F60" s="118">
        <f t="shared" si="5"/>
        <v>90797.392076798875</v>
      </c>
      <c r="G60" s="118">
        <f t="shared" si="2"/>
        <v>127116.34890751792</v>
      </c>
      <c r="H60" s="140"/>
      <c r="I60" s="121">
        <f t="shared" si="6"/>
        <v>11926237.449287536</v>
      </c>
      <c r="J60" s="118">
        <f t="shared" si="1"/>
        <v>167975.17534207803</v>
      </c>
      <c r="K60" s="118">
        <f t="shared" si="7"/>
        <v>8398758.7671039067</v>
      </c>
      <c r="L60" s="118">
        <f t="shared" si="3"/>
        <v>11758262.273945458</v>
      </c>
    </row>
    <row r="61" spans="2:12">
      <c r="B61" s="174">
        <f>'1.1 Lease Lia and Int '!C63</f>
        <v>51</v>
      </c>
      <c r="C61" s="170" t="s">
        <v>190</v>
      </c>
      <c r="D61" s="121">
        <f t="shared" si="4"/>
        <v>127116.34890751792</v>
      </c>
      <c r="E61" s="118">
        <f t="shared" si="0"/>
        <v>1815.9478415359788</v>
      </c>
      <c r="F61" s="118">
        <f t="shared" si="5"/>
        <v>92613.339918334852</v>
      </c>
      <c r="G61" s="118">
        <f t="shared" si="2"/>
        <v>125300.40106598195</v>
      </c>
      <c r="H61" s="140"/>
      <c r="I61" s="121">
        <f t="shared" si="6"/>
        <v>11758262.273945458</v>
      </c>
      <c r="J61" s="118">
        <f t="shared" si="1"/>
        <v>167975.17534207803</v>
      </c>
      <c r="K61" s="118">
        <f t="shared" si="7"/>
        <v>8566733.9424459841</v>
      </c>
      <c r="L61" s="118">
        <f t="shared" si="3"/>
        <v>11590287.098603381</v>
      </c>
    </row>
    <row r="62" spans="2:12">
      <c r="B62" s="174">
        <f>'1.1 Lease Lia and Int '!C64</f>
        <v>52</v>
      </c>
      <c r="C62" s="170" t="s">
        <v>191</v>
      </c>
      <c r="D62" s="121">
        <f t="shared" si="4"/>
        <v>125300.40106598195</v>
      </c>
      <c r="E62" s="118">
        <f t="shared" si="0"/>
        <v>1815.9478415359788</v>
      </c>
      <c r="F62" s="118">
        <f t="shared" si="5"/>
        <v>94429.287759870829</v>
      </c>
      <c r="G62" s="118">
        <f t="shared" si="2"/>
        <v>123484.45322444597</v>
      </c>
      <c r="H62" s="140"/>
      <c r="I62" s="121">
        <f t="shared" si="6"/>
        <v>11590287.098603381</v>
      </c>
      <c r="J62" s="118">
        <f t="shared" si="1"/>
        <v>167975.17534207803</v>
      </c>
      <c r="K62" s="118">
        <f t="shared" si="7"/>
        <v>8734709.1177880615</v>
      </c>
      <c r="L62" s="118">
        <f t="shared" si="3"/>
        <v>11422311.923261303</v>
      </c>
    </row>
    <row r="63" spans="2:12">
      <c r="B63" s="174">
        <f>'1.1 Lease Lia and Int '!C65</f>
        <v>53</v>
      </c>
      <c r="C63" s="170" t="s">
        <v>192</v>
      </c>
      <c r="D63" s="121">
        <f t="shared" si="4"/>
        <v>123484.45322444597</v>
      </c>
      <c r="E63" s="118">
        <f t="shared" si="0"/>
        <v>1815.9478415359788</v>
      </c>
      <c r="F63" s="118">
        <f t="shared" si="5"/>
        <v>96245.235601406806</v>
      </c>
      <c r="G63" s="118">
        <f t="shared" si="2"/>
        <v>121668.50538290999</v>
      </c>
      <c r="H63" s="140"/>
      <c r="I63" s="121">
        <f t="shared" si="6"/>
        <v>11422311.923261303</v>
      </c>
      <c r="J63" s="118">
        <f t="shared" si="1"/>
        <v>167975.17534207803</v>
      </c>
      <c r="K63" s="118">
        <f t="shared" si="7"/>
        <v>8902684.2931301389</v>
      </c>
      <c r="L63" s="118">
        <f t="shared" si="3"/>
        <v>11254336.747919226</v>
      </c>
    </row>
    <row r="64" spans="2:12">
      <c r="B64" s="174">
        <f>'1.1 Lease Lia and Int '!C66</f>
        <v>54</v>
      </c>
      <c r="C64" s="170" t="s">
        <v>193</v>
      </c>
      <c r="D64" s="121">
        <f t="shared" si="4"/>
        <v>121668.50538290999</v>
      </c>
      <c r="E64" s="118">
        <f t="shared" si="0"/>
        <v>1815.9478415359788</v>
      </c>
      <c r="F64" s="118">
        <f t="shared" si="5"/>
        <v>98061.183442942784</v>
      </c>
      <c r="G64" s="118">
        <f t="shared" si="2"/>
        <v>119852.55754137402</v>
      </c>
      <c r="H64" s="140"/>
      <c r="I64" s="121">
        <f t="shared" si="6"/>
        <v>11254336.747919226</v>
      </c>
      <c r="J64" s="118">
        <f t="shared" si="1"/>
        <v>167975.17534207803</v>
      </c>
      <c r="K64" s="118">
        <f t="shared" si="7"/>
        <v>9070659.4684722163</v>
      </c>
      <c r="L64" s="118">
        <f t="shared" si="3"/>
        <v>11086361.572577149</v>
      </c>
    </row>
    <row r="65" spans="2:12">
      <c r="B65" s="174">
        <f>'1.1 Lease Lia and Int '!C67</f>
        <v>55</v>
      </c>
      <c r="C65" s="170" t="s">
        <v>194</v>
      </c>
      <c r="D65" s="121">
        <f t="shared" si="4"/>
        <v>119852.55754137402</v>
      </c>
      <c r="E65" s="118">
        <f t="shared" si="0"/>
        <v>1815.9478415359788</v>
      </c>
      <c r="F65" s="118">
        <f t="shared" si="5"/>
        <v>99877.131284478761</v>
      </c>
      <c r="G65" s="118">
        <f t="shared" si="2"/>
        <v>118036.60969983804</v>
      </c>
      <c r="H65" s="140"/>
      <c r="I65" s="121">
        <f t="shared" si="6"/>
        <v>11086361.572577149</v>
      </c>
      <c r="J65" s="118">
        <f t="shared" si="1"/>
        <v>167975.17534207803</v>
      </c>
      <c r="K65" s="118">
        <f t="shared" si="7"/>
        <v>9238634.6438142937</v>
      </c>
      <c r="L65" s="118">
        <f t="shared" si="3"/>
        <v>10918386.397235071</v>
      </c>
    </row>
    <row r="66" spans="2:12">
      <c r="B66" s="174">
        <f>'1.1 Lease Lia and Int '!C68</f>
        <v>56</v>
      </c>
      <c r="C66" s="170" t="s">
        <v>195</v>
      </c>
      <c r="D66" s="121">
        <f t="shared" si="4"/>
        <v>118036.60969983804</v>
      </c>
      <c r="E66" s="118">
        <f t="shared" si="0"/>
        <v>1815.9478415359788</v>
      </c>
      <c r="F66" s="118">
        <f t="shared" si="5"/>
        <v>101693.07912601474</v>
      </c>
      <c r="G66" s="118">
        <f t="shared" si="2"/>
        <v>116220.66185830206</v>
      </c>
      <c r="H66" s="140"/>
      <c r="I66" s="121">
        <f t="shared" si="6"/>
        <v>10918386.397235071</v>
      </c>
      <c r="J66" s="118">
        <f t="shared" si="1"/>
        <v>167975.17534207803</v>
      </c>
      <c r="K66" s="118">
        <f t="shared" si="7"/>
        <v>9406609.8191563711</v>
      </c>
      <c r="L66" s="118">
        <f t="shared" si="3"/>
        <v>10750411.221892994</v>
      </c>
    </row>
    <row r="67" spans="2:12">
      <c r="B67" s="174">
        <f>'1.1 Lease Lia and Int '!C69</f>
        <v>57</v>
      </c>
      <c r="C67" s="170" t="s">
        <v>196</v>
      </c>
      <c r="D67" s="121">
        <f t="shared" si="4"/>
        <v>116220.66185830206</v>
      </c>
      <c r="E67" s="118">
        <f t="shared" si="0"/>
        <v>1815.9478415359788</v>
      </c>
      <c r="F67" s="118">
        <f t="shared" si="5"/>
        <v>103509.02696755072</v>
      </c>
      <c r="G67" s="118">
        <f t="shared" si="2"/>
        <v>114404.71401676608</v>
      </c>
      <c r="H67" s="140"/>
      <c r="I67" s="121">
        <f t="shared" si="6"/>
        <v>10750411.221892994</v>
      </c>
      <c r="J67" s="118">
        <f t="shared" si="1"/>
        <v>167975.17534207803</v>
      </c>
      <c r="K67" s="118">
        <f t="shared" si="7"/>
        <v>9574584.9944984484</v>
      </c>
      <c r="L67" s="118">
        <f t="shared" si="3"/>
        <v>10582436.046550917</v>
      </c>
    </row>
    <row r="68" spans="2:12">
      <c r="B68" s="174">
        <f>'1.1 Lease Lia and Int '!C70</f>
        <v>58</v>
      </c>
      <c r="C68" s="170" t="s">
        <v>197</v>
      </c>
      <c r="D68" s="121">
        <f t="shared" si="4"/>
        <v>114404.71401676608</v>
      </c>
      <c r="E68" s="118">
        <f t="shared" si="0"/>
        <v>1815.9478415359788</v>
      </c>
      <c r="F68" s="118">
        <f t="shared" si="5"/>
        <v>105324.97480908669</v>
      </c>
      <c r="G68" s="118">
        <f t="shared" si="2"/>
        <v>112588.76617523011</v>
      </c>
      <c r="H68" s="140"/>
      <c r="I68" s="121">
        <f t="shared" si="6"/>
        <v>10582436.046550917</v>
      </c>
      <c r="J68" s="118">
        <f t="shared" si="1"/>
        <v>167975.17534207803</v>
      </c>
      <c r="K68" s="118">
        <f t="shared" si="7"/>
        <v>9742560.1698405258</v>
      </c>
      <c r="L68" s="118">
        <f t="shared" si="3"/>
        <v>10414460.871208839</v>
      </c>
    </row>
    <row r="69" spans="2:12">
      <c r="B69" s="174">
        <f>'1.1 Lease Lia and Int '!C71</f>
        <v>59</v>
      </c>
      <c r="C69" s="170" t="s">
        <v>198</v>
      </c>
      <c r="D69" s="121">
        <f t="shared" si="4"/>
        <v>112588.76617523011</v>
      </c>
      <c r="E69" s="118">
        <f t="shared" si="0"/>
        <v>1815.9478415359788</v>
      </c>
      <c r="F69" s="118">
        <f t="shared" si="5"/>
        <v>107140.92265062267</v>
      </c>
      <c r="G69" s="118">
        <f t="shared" si="2"/>
        <v>110772.81833369413</v>
      </c>
      <c r="H69" s="140"/>
      <c r="I69" s="121">
        <f t="shared" si="6"/>
        <v>10414460.871208839</v>
      </c>
      <c r="J69" s="118">
        <f t="shared" si="1"/>
        <v>167975.17534207803</v>
      </c>
      <c r="K69" s="118">
        <f t="shared" si="7"/>
        <v>9910535.3451826032</v>
      </c>
      <c r="L69" s="118">
        <f t="shared" si="3"/>
        <v>10246485.695866762</v>
      </c>
    </row>
    <row r="70" spans="2:12">
      <c r="B70" s="174">
        <f>'1.1 Lease Lia and Int '!C72</f>
        <v>60</v>
      </c>
      <c r="C70" s="170" t="s">
        <v>199</v>
      </c>
      <c r="D70" s="121">
        <f t="shared" si="4"/>
        <v>110772.81833369413</v>
      </c>
      <c r="E70" s="118">
        <f t="shared" si="0"/>
        <v>1815.9478415359788</v>
      </c>
      <c r="F70" s="118">
        <f t="shared" si="5"/>
        <v>108956.87049215865</v>
      </c>
      <c r="G70" s="118">
        <f t="shared" si="2"/>
        <v>108956.87049215815</v>
      </c>
      <c r="H70" s="140"/>
      <c r="I70" s="121">
        <f t="shared" si="6"/>
        <v>10246485.695866762</v>
      </c>
      <c r="J70" s="118">
        <f t="shared" si="1"/>
        <v>167975.17534207803</v>
      </c>
      <c r="K70" s="118">
        <f t="shared" si="7"/>
        <v>10078510.520524681</v>
      </c>
      <c r="L70" s="118">
        <f t="shared" si="3"/>
        <v>10078510.520524684</v>
      </c>
    </row>
    <row r="71" spans="2:12">
      <c r="B71" s="174">
        <f>'1.1 Lease Lia and Int '!C73</f>
        <v>61</v>
      </c>
      <c r="C71" s="170" t="s">
        <v>200</v>
      </c>
      <c r="D71" s="121">
        <f t="shared" si="4"/>
        <v>108956.87049215815</v>
      </c>
      <c r="E71" s="118">
        <f t="shared" si="0"/>
        <v>1815.9478415359788</v>
      </c>
      <c r="F71" s="118">
        <f t="shared" si="5"/>
        <v>110772.81833369462</v>
      </c>
      <c r="G71" s="118">
        <f t="shared" si="2"/>
        <v>107140.92265062217</v>
      </c>
      <c r="H71" s="140"/>
      <c r="I71" s="121">
        <f t="shared" si="6"/>
        <v>10078510.520524684</v>
      </c>
      <c r="J71" s="118">
        <f t="shared" si="1"/>
        <v>167975.17534207803</v>
      </c>
      <c r="K71" s="118">
        <f t="shared" si="7"/>
        <v>10246485.695866758</v>
      </c>
      <c r="L71" s="118">
        <f t="shared" si="3"/>
        <v>9910535.345182607</v>
      </c>
    </row>
    <row r="72" spans="2:12">
      <c r="B72" s="174">
        <f>'1.1 Lease Lia and Int '!C74</f>
        <v>62</v>
      </c>
      <c r="C72" s="170" t="s">
        <v>201</v>
      </c>
      <c r="D72" s="121">
        <f t="shared" si="4"/>
        <v>107140.92265062217</v>
      </c>
      <c r="E72" s="118">
        <f t="shared" si="0"/>
        <v>1815.9478415359788</v>
      </c>
      <c r="F72" s="118">
        <f t="shared" si="5"/>
        <v>112588.7661752306</v>
      </c>
      <c r="G72" s="118">
        <f t="shared" si="2"/>
        <v>105324.9748090862</v>
      </c>
      <c r="H72" s="140"/>
      <c r="I72" s="121">
        <f t="shared" si="6"/>
        <v>9910535.345182607</v>
      </c>
      <c r="J72" s="118">
        <f t="shared" si="1"/>
        <v>167975.17534207803</v>
      </c>
      <c r="K72" s="118">
        <f t="shared" si="7"/>
        <v>10414460.871208835</v>
      </c>
      <c r="L72" s="118">
        <f t="shared" si="3"/>
        <v>9742560.1698405296</v>
      </c>
    </row>
    <row r="73" spans="2:12">
      <c r="B73" s="174">
        <f>'1.1 Lease Lia and Int '!C75</f>
        <v>63</v>
      </c>
      <c r="C73" s="170" t="s">
        <v>202</v>
      </c>
      <c r="D73" s="121">
        <f t="shared" si="4"/>
        <v>105324.9748090862</v>
      </c>
      <c r="E73" s="118">
        <f t="shared" si="0"/>
        <v>1815.9478415359788</v>
      </c>
      <c r="F73" s="118">
        <f t="shared" si="5"/>
        <v>114404.71401676658</v>
      </c>
      <c r="G73" s="118">
        <f t="shared" si="2"/>
        <v>103509.02696755022</v>
      </c>
      <c r="H73" s="140"/>
      <c r="I73" s="121">
        <f t="shared" si="6"/>
        <v>9742560.1698405296</v>
      </c>
      <c r="J73" s="118">
        <f t="shared" si="1"/>
        <v>167975.17534207803</v>
      </c>
      <c r="K73" s="118">
        <f t="shared" si="7"/>
        <v>10582436.046550913</v>
      </c>
      <c r="L73" s="118">
        <f t="shared" si="3"/>
        <v>9574584.9944984522</v>
      </c>
    </row>
    <row r="74" spans="2:12">
      <c r="B74" s="174">
        <f>'1.1 Lease Lia and Int '!C76</f>
        <v>64</v>
      </c>
      <c r="C74" s="170" t="s">
        <v>203</v>
      </c>
      <c r="D74" s="121">
        <f t="shared" si="4"/>
        <v>103509.02696755022</v>
      </c>
      <c r="E74" s="118">
        <f t="shared" si="0"/>
        <v>1815.9478415359788</v>
      </c>
      <c r="F74" s="118">
        <f t="shared" si="5"/>
        <v>116220.66185830256</v>
      </c>
      <c r="G74" s="118">
        <f t="shared" si="2"/>
        <v>101693.07912601424</v>
      </c>
      <c r="H74" s="140"/>
      <c r="I74" s="121">
        <f t="shared" si="6"/>
        <v>9574584.9944984522</v>
      </c>
      <c r="J74" s="118">
        <f t="shared" si="1"/>
        <v>167975.17534207803</v>
      </c>
      <c r="K74" s="118">
        <f t="shared" si="7"/>
        <v>10750411.22189299</v>
      </c>
      <c r="L74" s="118">
        <f t="shared" si="3"/>
        <v>9406609.8191563748</v>
      </c>
    </row>
    <row r="75" spans="2:12">
      <c r="B75" s="174">
        <f>'1.1 Lease Lia and Int '!C77</f>
        <v>65</v>
      </c>
      <c r="C75" s="170" t="s">
        <v>204</v>
      </c>
      <c r="D75" s="121">
        <f t="shared" si="4"/>
        <v>101693.07912601424</v>
      </c>
      <c r="E75" s="118">
        <f t="shared" ref="E75:E130" si="8">$D$10/120</f>
        <v>1815.9478415359788</v>
      </c>
      <c r="F75" s="118">
        <f t="shared" si="5"/>
        <v>118036.60969983853</v>
      </c>
      <c r="G75" s="118">
        <f t="shared" si="2"/>
        <v>99877.131284478266</v>
      </c>
      <c r="H75" s="140"/>
      <c r="I75" s="121">
        <f t="shared" si="6"/>
        <v>9406609.8191563748</v>
      </c>
      <c r="J75" s="118">
        <f t="shared" ref="J75:J130" si="9">$I$10/120</f>
        <v>167975.17534207803</v>
      </c>
      <c r="K75" s="118">
        <f t="shared" si="7"/>
        <v>10918386.397235068</v>
      </c>
      <c r="L75" s="118">
        <f t="shared" si="3"/>
        <v>9238634.6438142974</v>
      </c>
    </row>
    <row r="76" spans="2:12">
      <c r="B76" s="174">
        <f>'1.1 Lease Lia and Int '!C78</f>
        <v>66</v>
      </c>
      <c r="C76" s="170" t="s">
        <v>205</v>
      </c>
      <c r="D76" s="121">
        <f t="shared" si="4"/>
        <v>99877.131284478266</v>
      </c>
      <c r="E76" s="118">
        <f t="shared" si="8"/>
        <v>1815.9478415359788</v>
      </c>
      <c r="F76" s="118">
        <f t="shared" si="5"/>
        <v>119852.55754137451</v>
      </c>
      <c r="G76" s="118">
        <f t="shared" ref="G76:G130" si="10">D76-E76</f>
        <v>98061.183442942289</v>
      </c>
      <c r="H76" s="140"/>
      <c r="I76" s="121">
        <f t="shared" si="6"/>
        <v>9238634.6438142974</v>
      </c>
      <c r="J76" s="118">
        <f t="shared" si="9"/>
        <v>167975.17534207803</v>
      </c>
      <c r="K76" s="118">
        <f t="shared" si="7"/>
        <v>11086361.572577145</v>
      </c>
      <c r="L76" s="118">
        <f t="shared" ref="L76:L130" si="11">I76-J76</f>
        <v>9070659.46847222</v>
      </c>
    </row>
    <row r="77" spans="2:12">
      <c r="B77" s="174">
        <f>'1.1 Lease Lia and Int '!C79</f>
        <v>67</v>
      </c>
      <c r="C77" s="170" t="s">
        <v>206</v>
      </c>
      <c r="D77" s="121">
        <f t="shared" ref="D77:D130" si="12">G76</f>
        <v>98061.183442942289</v>
      </c>
      <c r="E77" s="118">
        <f t="shared" si="8"/>
        <v>1815.9478415359788</v>
      </c>
      <c r="F77" s="118">
        <f t="shared" ref="F77:F130" si="13">F76+E77</f>
        <v>121668.50538291049</v>
      </c>
      <c r="G77" s="118">
        <f t="shared" si="10"/>
        <v>96245.235601406312</v>
      </c>
      <c r="H77" s="140"/>
      <c r="I77" s="121">
        <f t="shared" ref="I77:I130" si="14">L76</f>
        <v>9070659.46847222</v>
      </c>
      <c r="J77" s="118">
        <f t="shared" si="9"/>
        <v>167975.17534207803</v>
      </c>
      <c r="K77" s="118">
        <f t="shared" ref="K77:K130" si="15">K76+J77</f>
        <v>11254336.747919222</v>
      </c>
      <c r="L77" s="118">
        <f t="shared" si="11"/>
        <v>8902684.2931301426</v>
      </c>
    </row>
    <row r="78" spans="2:12">
      <c r="B78" s="174">
        <f>'1.1 Lease Lia and Int '!C80</f>
        <v>68</v>
      </c>
      <c r="C78" s="170" t="s">
        <v>207</v>
      </c>
      <c r="D78" s="121">
        <f t="shared" si="12"/>
        <v>96245.235601406312</v>
      </c>
      <c r="E78" s="118">
        <f t="shared" si="8"/>
        <v>1815.9478415359788</v>
      </c>
      <c r="F78" s="118">
        <f t="shared" si="13"/>
        <v>123484.45322444646</v>
      </c>
      <c r="G78" s="118">
        <f t="shared" si="10"/>
        <v>94429.287759870334</v>
      </c>
      <c r="H78" s="140"/>
      <c r="I78" s="121">
        <f t="shared" si="14"/>
        <v>8902684.2931301426</v>
      </c>
      <c r="J78" s="118">
        <f t="shared" si="9"/>
        <v>167975.17534207803</v>
      </c>
      <c r="K78" s="118">
        <f t="shared" si="15"/>
        <v>11422311.9232613</v>
      </c>
      <c r="L78" s="118">
        <f t="shared" si="11"/>
        <v>8734709.1177880652</v>
      </c>
    </row>
    <row r="79" spans="2:12">
      <c r="B79" s="174">
        <f>'1.1 Lease Lia and Int '!C81</f>
        <v>69</v>
      </c>
      <c r="C79" s="170" t="s">
        <v>208</v>
      </c>
      <c r="D79" s="121">
        <f t="shared" si="12"/>
        <v>94429.287759870334</v>
      </c>
      <c r="E79" s="118">
        <f t="shared" si="8"/>
        <v>1815.9478415359788</v>
      </c>
      <c r="F79" s="118">
        <f t="shared" si="13"/>
        <v>125300.40106598244</v>
      </c>
      <c r="G79" s="118">
        <f t="shared" si="10"/>
        <v>92613.339918334357</v>
      </c>
      <c r="H79" s="140"/>
      <c r="I79" s="121">
        <f t="shared" si="14"/>
        <v>8734709.1177880652</v>
      </c>
      <c r="J79" s="118">
        <f t="shared" si="9"/>
        <v>167975.17534207803</v>
      </c>
      <c r="K79" s="118">
        <f t="shared" si="15"/>
        <v>11590287.098603377</v>
      </c>
      <c r="L79" s="118">
        <f t="shared" si="11"/>
        <v>8566733.9424459878</v>
      </c>
    </row>
    <row r="80" spans="2:12">
      <c r="B80" s="174">
        <f>'1.1 Lease Lia and Int '!C82</f>
        <v>70</v>
      </c>
      <c r="C80" s="170" t="s">
        <v>209</v>
      </c>
      <c r="D80" s="121">
        <f t="shared" si="12"/>
        <v>92613.339918334357</v>
      </c>
      <c r="E80" s="118">
        <f t="shared" si="8"/>
        <v>1815.9478415359788</v>
      </c>
      <c r="F80" s="118">
        <f t="shared" si="13"/>
        <v>127116.34890751842</v>
      </c>
      <c r="G80" s="118">
        <f t="shared" si="10"/>
        <v>90797.39207679838</v>
      </c>
      <c r="H80" s="140"/>
      <c r="I80" s="121">
        <f t="shared" si="14"/>
        <v>8566733.9424459878</v>
      </c>
      <c r="J80" s="118">
        <f t="shared" si="9"/>
        <v>167975.17534207803</v>
      </c>
      <c r="K80" s="118">
        <f t="shared" si="15"/>
        <v>11758262.273945455</v>
      </c>
      <c r="L80" s="118">
        <f t="shared" si="11"/>
        <v>8398758.7671039104</v>
      </c>
    </row>
    <row r="81" spans="2:12">
      <c r="B81" s="174">
        <f>'1.1 Lease Lia and Int '!C83</f>
        <v>71</v>
      </c>
      <c r="C81" s="170" t="s">
        <v>210</v>
      </c>
      <c r="D81" s="121">
        <f t="shared" si="12"/>
        <v>90797.39207679838</v>
      </c>
      <c r="E81" s="118">
        <f t="shared" si="8"/>
        <v>1815.9478415359788</v>
      </c>
      <c r="F81" s="118">
        <f t="shared" si="13"/>
        <v>128932.2967490544</v>
      </c>
      <c r="G81" s="118">
        <f t="shared" si="10"/>
        <v>88981.444235262403</v>
      </c>
      <c r="H81" s="140"/>
      <c r="I81" s="121">
        <f t="shared" si="14"/>
        <v>8398758.7671039104</v>
      </c>
      <c r="J81" s="118">
        <f t="shared" si="9"/>
        <v>167975.17534207803</v>
      </c>
      <c r="K81" s="118">
        <f t="shared" si="15"/>
        <v>11926237.449287532</v>
      </c>
      <c r="L81" s="118">
        <f t="shared" si="11"/>
        <v>8230783.5917618321</v>
      </c>
    </row>
    <row r="82" spans="2:12">
      <c r="B82" s="174">
        <f>'1.1 Lease Lia and Int '!C84</f>
        <v>72</v>
      </c>
      <c r="C82" s="170" t="s">
        <v>211</v>
      </c>
      <c r="D82" s="121">
        <f t="shared" si="12"/>
        <v>88981.444235262403</v>
      </c>
      <c r="E82" s="118">
        <f t="shared" si="8"/>
        <v>1815.9478415359788</v>
      </c>
      <c r="F82" s="118">
        <f t="shared" si="13"/>
        <v>130748.24459059037</v>
      </c>
      <c r="G82" s="118">
        <f t="shared" si="10"/>
        <v>87165.496393726426</v>
      </c>
      <c r="H82" s="140"/>
      <c r="I82" s="121">
        <f t="shared" si="14"/>
        <v>8230783.5917618321</v>
      </c>
      <c r="J82" s="118">
        <f t="shared" si="9"/>
        <v>167975.17534207803</v>
      </c>
      <c r="K82" s="118">
        <f t="shared" si="15"/>
        <v>12094212.624629609</v>
      </c>
      <c r="L82" s="118">
        <f t="shared" si="11"/>
        <v>8062808.4164197538</v>
      </c>
    </row>
    <row r="83" spans="2:12">
      <c r="B83" s="174">
        <f>'1.1 Lease Lia and Int '!C85</f>
        <v>73</v>
      </c>
      <c r="C83" s="170" t="s">
        <v>212</v>
      </c>
      <c r="D83" s="121">
        <f t="shared" si="12"/>
        <v>87165.496393726426</v>
      </c>
      <c r="E83" s="118">
        <f t="shared" si="8"/>
        <v>1815.9478415359788</v>
      </c>
      <c r="F83" s="118">
        <f t="shared" si="13"/>
        <v>132564.19243212635</v>
      </c>
      <c r="G83" s="118">
        <f t="shared" si="10"/>
        <v>85349.548552190448</v>
      </c>
      <c r="H83" s="140"/>
      <c r="I83" s="121">
        <f t="shared" si="14"/>
        <v>8062808.4164197538</v>
      </c>
      <c r="J83" s="118">
        <f t="shared" si="9"/>
        <v>167975.17534207803</v>
      </c>
      <c r="K83" s="118">
        <f t="shared" si="15"/>
        <v>12262187.799971687</v>
      </c>
      <c r="L83" s="118">
        <f t="shared" si="11"/>
        <v>7894833.2410776755</v>
      </c>
    </row>
    <row r="84" spans="2:12">
      <c r="B84" s="174">
        <f>'1.1 Lease Lia and Int '!C86</f>
        <v>74</v>
      </c>
      <c r="C84" s="170" t="s">
        <v>213</v>
      </c>
      <c r="D84" s="121">
        <f t="shared" si="12"/>
        <v>85349.548552190448</v>
      </c>
      <c r="E84" s="118">
        <f t="shared" si="8"/>
        <v>1815.9478415359788</v>
      </c>
      <c r="F84" s="118">
        <f t="shared" si="13"/>
        <v>134380.14027366234</v>
      </c>
      <c r="G84" s="118">
        <f t="shared" si="10"/>
        <v>83533.600710654471</v>
      </c>
      <c r="H84" s="140"/>
      <c r="I84" s="121">
        <f t="shared" si="14"/>
        <v>7894833.2410776755</v>
      </c>
      <c r="J84" s="118">
        <f t="shared" si="9"/>
        <v>167975.17534207803</v>
      </c>
      <c r="K84" s="118">
        <f t="shared" si="15"/>
        <v>12430162.975313764</v>
      </c>
      <c r="L84" s="118">
        <f t="shared" si="11"/>
        <v>7726858.0657355972</v>
      </c>
    </row>
    <row r="85" spans="2:12">
      <c r="B85" s="174">
        <f>'1.1 Lease Lia and Int '!C87</f>
        <v>75</v>
      </c>
      <c r="C85" s="170" t="s">
        <v>214</v>
      </c>
      <c r="D85" s="121">
        <f t="shared" si="12"/>
        <v>83533.600710654471</v>
      </c>
      <c r="E85" s="118">
        <f t="shared" si="8"/>
        <v>1815.9478415359788</v>
      </c>
      <c r="F85" s="118">
        <f t="shared" si="13"/>
        <v>136196.08811519833</v>
      </c>
      <c r="G85" s="118">
        <f t="shared" si="10"/>
        <v>81717.652869118494</v>
      </c>
      <c r="H85" s="140"/>
      <c r="I85" s="121">
        <f t="shared" si="14"/>
        <v>7726858.0657355972</v>
      </c>
      <c r="J85" s="118">
        <f t="shared" si="9"/>
        <v>167975.17534207803</v>
      </c>
      <c r="K85" s="118">
        <f t="shared" si="15"/>
        <v>12598138.150655841</v>
      </c>
      <c r="L85" s="118">
        <f t="shared" si="11"/>
        <v>7558882.8903935188</v>
      </c>
    </row>
    <row r="86" spans="2:12">
      <c r="B86" s="174">
        <f>'1.1 Lease Lia and Int '!C88</f>
        <v>76</v>
      </c>
      <c r="C86" s="170" t="s">
        <v>215</v>
      </c>
      <c r="D86" s="121">
        <f t="shared" si="12"/>
        <v>81717.652869118494</v>
      </c>
      <c r="E86" s="118">
        <f t="shared" si="8"/>
        <v>1815.9478415359788</v>
      </c>
      <c r="F86" s="118">
        <f t="shared" si="13"/>
        <v>138012.03595673433</v>
      </c>
      <c r="G86" s="118">
        <f t="shared" si="10"/>
        <v>79901.705027582517</v>
      </c>
      <c r="H86" s="140"/>
      <c r="I86" s="121">
        <f t="shared" si="14"/>
        <v>7558882.8903935188</v>
      </c>
      <c r="J86" s="118">
        <f t="shared" si="9"/>
        <v>167975.17534207803</v>
      </c>
      <c r="K86" s="118">
        <f t="shared" si="15"/>
        <v>12766113.325997919</v>
      </c>
      <c r="L86" s="118">
        <f t="shared" si="11"/>
        <v>7390907.7150514405</v>
      </c>
    </row>
    <row r="87" spans="2:12">
      <c r="B87" s="174">
        <f>'1.1 Lease Lia and Int '!C89</f>
        <v>77</v>
      </c>
      <c r="C87" s="170" t="s">
        <v>216</v>
      </c>
      <c r="D87" s="121">
        <f t="shared" si="12"/>
        <v>79901.705027582517</v>
      </c>
      <c r="E87" s="118">
        <f t="shared" si="8"/>
        <v>1815.9478415359788</v>
      </c>
      <c r="F87" s="118">
        <f t="shared" si="13"/>
        <v>139827.98379827032</v>
      </c>
      <c r="G87" s="118">
        <f t="shared" si="10"/>
        <v>78085.75718604654</v>
      </c>
      <c r="H87" s="140"/>
      <c r="I87" s="121">
        <f t="shared" si="14"/>
        <v>7390907.7150514405</v>
      </c>
      <c r="J87" s="118">
        <f t="shared" si="9"/>
        <v>167975.17534207803</v>
      </c>
      <c r="K87" s="118">
        <f t="shared" si="15"/>
        <v>12934088.501339996</v>
      </c>
      <c r="L87" s="118">
        <f t="shared" si="11"/>
        <v>7222932.5397093622</v>
      </c>
    </row>
    <row r="88" spans="2:12">
      <c r="B88" s="174">
        <f>'1.1 Lease Lia and Int '!C90</f>
        <v>78</v>
      </c>
      <c r="C88" s="170" t="s">
        <v>217</v>
      </c>
      <c r="D88" s="121">
        <f t="shared" si="12"/>
        <v>78085.75718604654</v>
      </c>
      <c r="E88" s="118">
        <f t="shared" si="8"/>
        <v>1815.9478415359788</v>
      </c>
      <c r="F88" s="118">
        <f t="shared" si="13"/>
        <v>141643.93163980631</v>
      </c>
      <c r="G88" s="118">
        <f t="shared" si="10"/>
        <v>76269.809344510562</v>
      </c>
      <c r="H88" s="140"/>
      <c r="I88" s="121">
        <f t="shared" si="14"/>
        <v>7222932.5397093622</v>
      </c>
      <c r="J88" s="118">
        <f t="shared" si="9"/>
        <v>167975.17534207803</v>
      </c>
      <c r="K88" s="118">
        <f t="shared" si="15"/>
        <v>13102063.676682074</v>
      </c>
      <c r="L88" s="118">
        <f t="shared" si="11"/>
        <v>7054957.3643672839</v>
      </c>
    </row>
    <row r="89" spans="2:12">
      <c r="B89" s="174">
        <f>'1.1 Lease Lia and Int '!C91</f>
        <v>79</v>
      </c>
      <c r="C89" s="170" t="s">
        <v>218</v>
      </c>
      <c r="D89" s="121">
        <f t="shared" si="12"/>
        <v>76269.809344510562</v>
      </c>
      <c r="E89" s="118">
        <f t="shared" si="8"/>
        <v>1815.9478415359788</v>
      </c>
      <c r="F89" s="118">
        <f t="shared" si="13"/>
        <v>143459.8794813423</v>
      </c>
      <c r="G89" s="118">
        <f t="shared" si="10"/>
        <v>74453.861502974585</v>
      </c>
      <c r="H89" s="140"/>
      <c r="I89" s="121">
        <f t="shared" si="14"/>
        <v>7054957.3643672839</v>
      </c>
      <c r="J89" s="118">
        <f t="shared" si="9"/>
        <v>167975.17534207803</v>
      </c>
      <c r="K89" s="118">
        <f t="shared" si="15"/>
        <v>13270038.852024151</v>
      </c>
      <c r="L89" s="118">
        <f t="shared" si="11"/>
        <v>6886982.1890252056</v>
      </c>
    </row>
    <row r="90" spans="2:12">
      <c r="B90" s="174">
        <f>'1.1 Lease Lia and Int '!C92</f>
        <v>80</v>
      </c>
      <c r="C90" s="170" t="s">
        <v>219</v>
      </c>
      <c r="D90" s="121">
        <f t="shared" si="12"/>
        <v>74453.861502974585</v>
      </c>
      <c r="E90" s="118">
        <f t="shared" si="8"/>
        <v>1815.9478415359788</v>
      </c>
      <c r="F90" s="118">
        <f t="shared" si="13"/>
        <v>145275.82732287829</v>
      </c>
      <c r="G90" s="118">
        <f t="shared" si="10"/>
        <v>72637.913661438608</v>
      </c>
      <c r="H90" s="140"/>
      <c r="I90" s="121">
        <f t="shared" si="14"/>
        <v>6886982.1890252056</v>
      </c>
      <c r="J90" s="118">
        <f t="shared" si="9"/>
        <v>167975.17534207803</v>
      </c>
      <c r="K90" s="118">
        <f t="shared" si="15"/>
        <v>13438014.027366228</v>
      </c>
      <c r="L90" s="118">
        <f t="shared" si="11"/>
        <v>6719007.0136831272</v>
      </c>
    </row>
    <row r="91" spans="2:12">
      <c r="B91" s="174">
        <f>'1.1 Lease Lia and Int '!C93</f>
        <v>81</v>
      </c>
      <c r="C91" s="170" t="s">
        <v>220</v>
      </c>
      <c r="D91" s="121">
        <f t="shared" si="12"/>
        <v>72637.913661438608</v>
      </c>
      <c r="E91" s="118">
        <f t="shared" si="8"/>
        <v>1815.9478415359788</v>
      </c>
      <c r="F91" s="118">
        <f t="shared" si="13"/>
        <v>147091.77516441428</v>
      </c>
      <c r="G91" s="118">
        <f t="shared" si="10"/>
        <v>70821.965819902631</v>
      </c>
      <c r="H91" s="140"/>
      <c r="I91" s="121">
        <f t="shared" si="14"/>
        <v>6719007.0136831272</v>
      </c>
      <c r="J91" s="118">
        <f t="shared" si="9"/>
        <v>167975.17534207803</v>
      </c>
      <c r="K91" s="118">
        <f t="shared" si="15"/>
        <v>13605989.202708306</v>
      </c>
      <c r="L91" s="118">
        <f t="shared" si="11"/>
        <v>6551031.8383410489</v>
      </c>
    </row>
    <row r="92" spans="2:12">
      <c r="B92" s="174">
        <f>'1.1 Lease Lia and Int '!C94</f>
        <v>82</v>
      </c>
      <c r="C92" s="170" t="s">
        <v>221</v>
      </c>
      <c r="D92" s="121">
        <f t="shared" si="12"/>
        <v>70821.965819902631</v>
      </c>
      <c r="E92" s="118">
        <f t="shared" si="8"/>
        <v>1815.9478415359788</v>
      </c>
      <c r="F92" s="118">
        <f t="shared" si="13"/>
        <v>148907.72300595028</v>
      </c>
      <c r="G92" s="118">
        <f t="shared" si="10"/>
        <v>69006.017978366654</v>
      </c>
      <c r="H92" s="140"/>
      <c r="I92" s="121">
        <f t="shared" si="14"/>
        <v>6551031.8383410489</v>
      </c>
      <c r="J92" s="118">
        <f t="shared" si="9"/>
        <v>167975.17534207803</v>
      </c>
      <c r="K92" s="118">
        <f t="shared" si="15"/>
        <v>13773964.378050383</v>
      </c>
      <c r="L92" s="118">
        <f t="shared" si="11"/>
        <v>6383056.6629989706</v>
      </c>
    </row>
    <row r="93" spans="2:12">
      <c r="B93" s="174">
        <f>'1.1 Lease Lia and Int '!C95</f>
        <v>83</v>
      </c>
      <c r="C93" s="170" t="s">
        <v>222</v>
      </c>
      <c r="D93" s="121">
        <f t="shared" si="12"/>
        <v>69006.017978366654</v>
      </c>
      <c r="E93" s="118">
        <f t="shared" si="8"/>
        <v>1815.9478415359788</v>
      </c>
      <c r="F93" s="118">
        <f t="shared" si="13"/>
        <v>150723.67084748627</v>
      </c>
      <c r="G93" s="118">
        <f t="shared" si="10"/>
        <v>67190.070136830676</v>
      </c>
      <c r="H93" s="140"/>
      <c r="I93" s="121">
        <f t="shared" si="14"/>
        <v>6383056.6629989706</v>
      </c>
      <c r="J93" s="118">
        <f t="shared" si="9"/>
        <v>167975.17534207803</v>
      </c>
      <c r="K93" s="118">
        <f t="shared" si="15"/>
        <v>13941939.553392461</v>
      </c>
      <c r="L93" s="118">
        <f t="shared" si="11"/>
        <v>6215081.4876568923</v>
      </c>
    </row>
    <row r="94" spans="2:12">
      <c r="B94" s="174">
        <f>'1.1 Lease Lia and Int '!C96</f>
        <v>84</v>
      </c>
      <c r="C94" s="170" t="s">
        <v>223</v>
      </c>
      <c r="D94" s="121">
        <f t="shared" si="12"/>
        <v>67190.070136830676</v>
      </c>
      <c r="E94" s="118">
        <f t="shared" si="8"/>
        <v>1815.9478415359788</v>
      </c>
      <c r="F94" s="118">
        <f t="shared" si="13"/>
        <v>152539.61868902226</v>
      </c>
      <c r="G94" s="118">
        <f t="shared" si="10"/>
        <v>65374.122295294699</v>
      </c>
      <c r="H94" s="140"/>
      <c r="I94" s="121">
        <f t="shared" si="14"/>
        <v>6215081.4876568923</v>
      </c>
      <c r="J94" s="118">
        <f t="shared" si="9"/>
        <v>167975.17534207803</v>
      </c>
      <c r="K94" s="118">
        <f t="shared" si="15"/>
        <v>14109914.728734538</v>
      </c>
      <c r="L94" s="118">
        <f t="shared" si="11"/>
        <v>6047106.312314814</v>
      </c>
    </row>
    <row r="95" spans="2:12">
      <c r="B95" s="174">
        <f>'1.1 Lease Lia and Int '!C97</f>
        <v>85</v>
      </c>
      <c r="C95" s="170" t="s">
        <v>224</v>
      </c>
      <c r="D95" s="121">
        <f t="shared" si="12"/>
        <v>65374.122295294699</v>
      </c>
      <c r="E95" s="118">
        <f t="shared" si="8"/>
        <v>1815.9478415359788</v>
      </c>
      <c r="F95" s="118">
        <f t="shared" si="13"/>
        <v>154355.56653055825</v>
      </c>
      <c r="G95" s="118">
        <f t="shared" si="10"/>
        <v>63558.174453758722</v>
      </c>
      <c r="H95" s="140"/>
      <c r="I95" s="121">
        <f t="shared" si="14"/>
        <v>6047106.312314814</v>
      </c>
      <c r="J95" s="118">
        <f t="shared" si="9"/>
        <v>167975.17534207803</v>
      </c>
      <c r="K95" s="118">
        <f t="shared" si="15"/>
        <v>14277889.904076615</v>
      </c>
      <c r="L95" s="118">
        <f t="shared" si="11"/>
        <v>5879131.1369727356</v>
      </c>
    </row>
    <row r="96" spans="2:12">
      <c r="B96" s="174">
        <f>'1.1 Lease Lia and Int '!C98</f>
        <v>86</v>
      </c>
      <c r="C96" s="170" t="s">
        <v>225</v>
      </c>
      <c r="D96" s="121">
        <f t="shared" si="12"/>
        <v>63558.174453758722</v>
      </c>
      <c r="E96" s="118">
        <f t="shared" si="8"/>
        <v>1815.9478415359788</v>
      </c>
      <c r="F96" s="118">
        <f t="shared" si="13"/>
        <v>156171.51437209424</v>
      </c>
      <c r="G96" s="118">
        <f t="shared" si="10"/>
        <v>61742.226612222745</v>
      </c>
      <c r="H96" s="140"/>
      <c r="I96" s="121">
        <f t="shared" si="14"/>
        <v>5879131.1369727356</v>
      </c>
      <c r="J96" s="118">
        <f t="shared" si="9"/>
        <v>167975.17534207803</v>
      </c>
      <c r="K96" s="118">
        <f t="shared" si="15"/>
        <v>14445865.079418693</v>
      </c>
      <c r="L96" s="118">
        <f t="shared" si="11"/>
        <v>5711155.9616306573</v>
      </c>
    </row>
    <row r="97" spans="2:12">
      <c r="B97" s="174">
        <f>'1.1 Lease Lia and Int '!C99</f>
        <v>87</v>
      </c>
      <c r="C97" s="170" t="s">
        <v>226</v>
      </c>
      <c r="D97" s="121">
        <f t="shared" si="12"/>
        <v>61742.226612222745</v>
      </c>
      <c r="E97" s="118">
        <f t="shared" si="8"/>
        <v>1815.9478415359788</v>
      </c>
      <c r="F97" s="118">
        <f t="shared" si="13"/>
        <v>157987.46221363024</v>
      </c>
      <c r="G97" s="118">
        <f t="shared" si="10"/>
        <v>59926.278770686768</v>
      </c>
      <c r="H97" s="140"/>
      <c r="I97" s="121">
        <f t="shared" si="14"/>
        <v>5711155.9616306573</v>
      </c>
      <c r="J97" s="118">
        <f t="shared" si="9"/>
        <v>167975.17534207803</v>
      </c>
      <c r="K97" s="118">
        <f t="shared" si="15"/>
        <v>14613840.25476077</v>
      </c>
      <c r="L97" s="118">
        <f t="shared" si="11"/>
        <v>5543180.786288579</v>
      </c>
    </row>
    <row r="98" spans="2:12">
      <c r="B98" s="174">
        <f>'1.1 Lease Lia and Int '!C100</f>
        <v>88</v>
      </c>
      <c r="C98" s="170" t="s">
        <v>227</v>
      </c>
      <c r="D98" s="121">
        <f t="shared" si="12"/>
        <v>59926.278770686768</v>
      </c>
      <c r="E98" s="118">
        <f t="shared" si="8"/>
        <v>1815.9478415359788</v>
      </c>
      <c r="F98" s="118">
        <f t="shared" si="13"/>
        <v>159803.41005516623</v>
      </c>
      <c r="G98" s="118">
        <f t="shared" si="10"/>
        <v>58110.33092915079</v>
      </c>
      <c r="H98" s="140"/>
      <c r="I98" s="121">
        <f t="shared" si="14"/>
        <v>5543180.786288579</v>
      </c>
      <c r="J98" s="118">
        <f t="shared" si="9"/>
        <v>167975.17534207803</v>
      </c>
      <c r="K98" s="118">
        <f t="shared" si="15"/>
        <v>14781815.430102848</v>
      </c>
      <c r="L98" s="118">
        <f t="shared" si="11"/>
        <v>5375205.6109465007</v>
      </c>
    </row>
    <row r="99" spans="2:12">
      <c r="B99" s="174">
        <f>'1.1 Lease Lia and Int '!C101</f>
        <v>89</v>
      </c>
      <c r="C99" s="170" t="s">
        <v>228</v>
      </c>
      <c r="D99" s="121">
        <f t="shared" si="12"/>
        <v>58110.33092915079</v>
      </c>
      <c r="E99" s="118">
        <f t="shared" si="8"/>
        <v>1815.9478415359788</v>
      </c>
      <c r="F99" s="118">
        <f t="shared" si="13"/>
        <v>161619.35789670222</v>
      </c>
      <c r="G99" s="118">
        <f t="shared" si="10"/>
        <v>56294.383087614813</v>
      </c>
      <c r="H99" s="140"/>
      <c r="I99" s="121">
        <f t="shared" si="14"/>
        <v>5375205.6109465007</v>
      </c>
      <c r="J99" s="118">
        <f t="shared" si="9"/>
        <v>167975.17534207803</v>
      </c>
      <c r="K99" s="118">
        <f t="shared" si="15"/>
        <v>14949790.605444925</v>
      </c>
      <c r="L99" s="118">
        <f t="shared" si="11"/>
        <v>5207230.4356044224</v>
      </c>
    </row>
    <row r="100" spans="2:12">
      <c r="B100" s="174">
        <f>'1.1 Lease Lia and Int '!C102</f>
        <v>90</v>
      </c>
      <c r="C100" s="170" t="s">
        <v>229</v>
      </c>
      <c r="D100" s="121">
        <f t="shared" si="12"/>
        <v>56294.383087614813</v>
      </c>
      <c r="E100" s="118">
        <f t="shared" si="8"/>
        <v>1815.9478415359788</v>
      </c>
      <c r="F100" s="118">
        <f t="shared" si="13"/>
        <v>163435.30573823821</v>
      </c>
      <c r="G100" s="118">
        <f t="shared" si="10"/>
        <v>54478.435246078836</v>
      </c>
      <c r="H100" s="140"/>
      <c r="I100" s="121">
        <f t="shared" si="14"/>
        <v>5207230.4356044224</v>
      </c>
      <c r="J100" s="118">
        <f t="shared" si="9"/>
        <v>167975.17534207803</v>
      </c>
      <c r="K100" s="118">
        <f t="shared" si="15"/>
        <v>15117765.780787002</v>
      </c>
      <c r="L100" s="118">
        <f t="shared" si="11"/>
        <v>5039255.260262344</v>
      </c>
    </row>
    <row r="101" spans="2:12">
      <c r="B101" s="174">
        <f>'1.1 Lease Lia and Int '!C103</f>
        <v>91</v>
      </c>
      <c r="C101" s="170" t="s">
        <v>230</v>
      </c>
      <c r="D101" s="121">
        <f t="shared" si="12"/>
        <v>54478.435246078836</v>
      </c>
      <c r="E101" s="118">
        <f t="shared" si="8"/>
        <v>1815.9478415359788</v>
      </c>
      <c r="F101" s="118">
        <f t="shared" si="13"/>
        <v>165251.2535797742</v>
      </c>
      <c r="G101" s="118">
        <f t="shared" si="10"/>
        <v>52662.487404542859</v>
      </c>
      <c r="H101" s="140"/>
      <c r="I101" s="121">
        <f t="shared" si="14"/>
        <v>5039255.260262344</v>
      </c>
      <c r="J101" s="118">
        <f t="shared" si="9"/>
        <v>167975.17534207803</v>
      </c>
      <c r="K101" s="118">
        <f t="shared" si="15"/>
        <v>15285740.95612908</v>
      </c>
      <c r="L101" s="118">
        <f t="shared" si="11"/>
        <v>4871280.0849202657</v>
      </c>
    </row>
    <row r="102" spans="2:12">
      <c r="B102" s="174">
        <f>'1.1 Lease Lia and Int '!C104</f>
        <v>92</v>
      </c>
      <c r="C102" s="170" t="s">
        <v>231</v>
      </c>
      <c r="D102" s="121">
        <f t="shared" si="12"/>
        <v>52662.487404542859</v>
      </c>
      <c r="E102" s="118">
        <f t="shared" si="8"/>
        <v>1815.9478415359788</v>
      </c>
      <c r="F102" s="118">
        <f t="shared" si="13"/>
        <v>167067.20142131019</v>
      </c>
      <c r="G102" s="118">
        <f t="shared" si="10"/>
        <v>50846.539563006882</v>
      </c>
      <c r="H102" s="140"/>
      <c r="I102" s="121">
        <f t="shared" si="14"/>
        <v>4871280.0849202657</v>
      </c>
      <c r="J102" s="118">
        <f t="shared" si="9"/>
        <v>167975.17534207803</v>
      </c>
      <c r="K102" s="118">
        <f t="shared" si="15"/>
        <v>15453716.131471157</v>
      </c>
      <c r="L102" s="118">
        <f t="shared" si="11"/>
        <v>4703304.9095781874</v>
      </c>
    </row>
    <row r="103" spans="2:12">
      <c r="B103" s="174">
        <f>'1.1 Lease Lia and Int '!C105</f>
        <v>93</v>
      </c>
      <c r="C103" s="170" t="s">
        <v>232</v>
      </c>
      <c r="D103" s="121">
        <f t="shared" si="12"/>
        <v>50846.539563006882</v>
      </c>
      <c r="E103" s="118">
        <f t="shared" si="8"/>
        <v>1815.9478415359788</v>
      </c>
      <c r="F103" s="118">
        <f t="shared" si="13"/>
        <v>168883.14926284619</v>
      </c>
      <c r="G103" s="118">
        <f t="shared" si="10"/>
        <v>49030.591721470904</v>
      </c>
      <c r="H103" s="140"/>
      <c r="I103" s="121">
        <f t="shared" si="14"/>
        <v>4703304.9095781874</v>
      </c>
      <c r="J103" s="118">
        <f t="shared" si="9"/>
        <v>167975.17534207803</v>
      </c>
      <c r="K103" s="118">
        <f t="shared" si="15"/>
        <v>15621691.306813234</v>
      </c>
      <c r="L103" s="118">
        <f t="shared" si="11"/>
        <v>4535329.7342361091</v>
      </c>
    </row>
    <row r="104" spans="2:12">
      <c r="B104" s="174">
        <f>'1.1 Lease Lia and Int '!C106</f>
        <v>94</v>
      </c>
      <c r="C104" s="170" t="s">
        <v>233</v>
      </c>
      <c r="D104" s="121">
        <f t="shared" si="12"/>
        <v>49030.591721470904</v>
      </c>
      <c r="E104" s="118">
        <f t="shared" si="8"/>
        <v>1815.9478415359788</v>
      </c>
      <c r="F104" s="118">
        <f t="shared" si="13"/>
        <v>170699.09710438218</v>
      </c>
      <c r="G104" s="118">
        <f t="shared" si="10"/>
        <v>47214.643879934927</v>
      </c>
      <c r="H104" s="140"/>
      <c r="I104" s="121">
        <f t="shared" si="14"/>
        <v>4535329.7342361091</v>
      </c>
      <c r="J104" s="118">
        <f t="shared" si="9"/>
        <v>167975.17534207803</v>
      </c>
      <c r="K104" s="118">
        <f t="shared" si="15"/>
        <v>15789666.482155312</v>
      </c>
      <c r="L104" s="118">
        <f t="shared" si="11"/>
        <v>4367354.5588940307</v>
      </c>
    </row>
    <row r="105" spans="2:12">
      <c r="B105" s="174">
        <f>'1.1 Lease Lia and Int '!C107</f>
        <v>95</v>
      </c>
      <c r="C105" s="170" t="s">
        <v>234</v>
      </c>
      <c r="D105" s="121">
        <f t="shared" si="12"/>
        <v>47214.643879934927</v>
      </c>
      <c r="E105" s="118">
        <f t="shared" si="8"/>
        <v>1815.9478415359788</v>
      </c>
      <c r="F105" s="118">
        <f t="shared" si="13"/>
        <v>172515.04494591817</v>
      </c>
      <c r="G105" s="118">
        <f t="shared" si="10"/>
        <v>45398.69603839895</v>
      </c>
      <c r="H105" s="140"/>
      <c r="I105" s="121">
        <f t="shared" si="14"/>
        <v>4367354.5588940307</v>
      </c>
      <c r="J105" s="118">
        <f t="shared" si="9"/>
        <v>167975.17534207803</v>
      </c>
      <c r="K105" s="118">
        <f t="shared" si="15"/>
        <v>15957641.657497389</v>
      </c>
      <c r="L105" s="118">
        <f t="shared" si="11"/>
        <v>4199379.3835519524</v>
      </c>
    </row>
    <row r="106" spans="2:12">
      <c r="B106" s="174">
        <f>'1.1 Lease Lia and Int '!C108</f>
        <v>96</v>
      </c>
      <c r="C106" s="170" t="s">
        <v>235</v>
      </c>
      <c r="D106" s="121">
        <f t="shared" si="12"/>
        <v>45398.69603839895</v>
      </c>
      <c r="E106" s="118">
        <f t="shared" si="8"/>
        <v>1815.9478415359788</v>
      </c>
      <c r="F106" s="118">
        <f t="shared" si="13"/>
        <v>174330.99278745416</v>
      </c>
      <c r="G106" s="118">
        <f t="shared" si="10"/>
        <v>43582.748196862973</v>
      </c>
      <c r="H106" s="140"/>
      <c r="I106" s="121">
        <f t="shared" si="14"/>
        <v>4199379.3835519524</v>
      </c>
      <c r="J106" s="118">
        <f t="shared" si="9"/>
        <v>167975.17534207803</v>
      </c>
      <c r="K106" s="118">
        <f t="shared" si="15"/>
        <v>16125616.832839467</v>
      </c>
      <c r="L106" s="118">
        <f t="shared" si="11"/>
        <v>4031404.2082098746</v>
      </c>
    </row>
    <row r="107" spans="2:12">
      <c r="B107" s="174">
        <f>'1.1 Lease Lia and Int '!C109</f>
        <v>97</v>
      </c>
      <c r="C107" s="170" t="s">
        <v>236</v>
      </c>
      <c r="D107" s="121">
        <f t="shared" si="12"/>
        <v>43582.748196862973</v>
      </c>
      <c r="E107" s="118">
        <f t="shared" si="8"/>
        <v>1815.9478415359788</v>
      </c>
      <c r="F107" s="118">
        <f t="shared" si="13"/>
        <v>176146.94062899015</v>
      </c>
      <c r="G107" s="118">
        <f t="shared" si="10"/>
        <v>41766.800355326995</v>
      </c>
      <c r="H107" s="140"/>
      <c r="I107" s="121">
        <f t="shared" si="14"/>
        <v>4031404.2082098746</v>
      </c>
      <c r="J107" s="118">
        <f t="shared" si="9"/>
        <v>167975.17534207803</v>
      </c>
      <c r="K107" s="118">
        <f t="shared" si="15"/>
        <v>16293592.008181544</v>
      </c>
      <c r="L107" s="118">
        <f t="shared" si="11"/>
        <v>3863429.0328677967</v>
      </c>
    </row>
    <row r="108" spans="2:12">
      <c r="B108" s="174">
        <f>'1.1 Lease Lia and Int '!C110</f>
        <v>98</v>
      </c>
      <c r="C108" s="170" t="s">
        <v>237</v>
      </c>
      <c r="D108" s="121">
        <f t="shared" si="12"/>
        <v>41766.800355326995</v>
      </c>
      <c r="E108" s="118">
        <f t="shared" si="8"/>
        <v>1815.9478415359788</v>
      </c>
      <c r="F108" s="118">
        <f t="shared" si="13"/>
        <v>177962.88847052614</v>
      </c>
      <c r="G108" s="118">
        <f t="shared" si="10"/>
        <v>39950.852513791018</v>
      </c>
      <c r="H108" s="140"/>
      <c r="I108" s="121">
        <f t="shared" si="14"/>
        <v>3863429.0328677967</v>
      </c>
      <c r="J108" s="118">
        <f t="shared" si="9"/>
        <v>167975.17534207803</v>
      </c>
      <c r="K108" s="118">
        <f t="shared" si="15"/>
        <v>16461567.183523621</v>
      </c>
      <c r="L108" s="118">
        <f t="shared" si="11"/>
        <v>3695453.8575257189</v>
      </c>
    </row>
    <row r="109" spans="2:12">
      <c r="B109" s="174">
        <f>'1.1 Lease Lia and Int '!C111</f>
        <v>99</v>
      </c>
      <c r="C109" s="170" t="s">
        <v>238</v>
      </c>
      <c r="D109" s="121">
        <f t="shared" si="12"/>
        <v>39950.852513791018</v>
      </c>
      <c r="E109" s="118">
        <f t="shared" si="8"/>
        <v>1815.9478415359788</v>
      </c>
      <c r="F109" s="118">
        <f t="shared" si="13"/>
        <v>179778.83631206214</v>
      </c>
      <c r="G109" s="118">
        <f t="shared" si="10"/>
        <v>38134.904672255041</v>
      </c>
      <c r="H109" s="140"/>
      <c r="I109" s="121">
        <f t="shared" si="14"/>
        <v>3695453.8575257189</v>
      </c>
      <c r="J109" s="118">
        <f t="shared" si="9"/>
        <v>167975.17534207803</v>
      </c>
      <c r="K109" s="118">
        <f t="shared" si="15"/>
        <v>16629542.358865699</v>
      </c>
      <c r="L109" s="118">
        <f t="shared" si="11"/>
        <v>3527478.682183641</v>
      </c>
    </row>
    <row r="110" spans="2:12">
      <c r="B110" s="174">
        <f>'1.1 Lease Lia and Int '!C112</f>
        <v>100</v>
      </c>
      <c r="C110" s="170" t="s">
        <v>239</v>
      </c>
      <c r="D110" s="121">
        <f t="shared" si="12"/>
        <v>38134.904672255041</v>
      </c>
      <c r="E110" s="118">
        <f t="shared" si="8"/>
        <v>1815.9478415359788</v>
      </c>
      <c r="F110" s="118">
        <f t="shared" si="13"/>
        <v>181594.78415359813</v>
      </c>
      <c r="G110" s="118">
        <f t="shared" si="10"/>
        <v>36318.956830719064</v>
      </c>
      <c r="H110" s="140"/>
      <c r="I110" s="121">
        <f t="shared" si="14"/>
        <v>3527478.682183641</v>
      </c>
      <c r="J110" s="118">
        <f t="shared" si="9"/>
        <v>167975.17534207803</v>
      </c>
      <c r="K110" s="118">
        <f t="shared" si="15"/>
        <v>16797517.534207776</v>
      </c>
      <c r="L110" s="118">
        <f t="shared" si="11"/>
        <v>3359503.5068415632</v>
      </c>
    </row>
    <row r="111" spans="2:12">
      <c r="B111" s="174">
        <f>'1.1 Lease Lia and Int '!C113</f>
        <v>101</v>
      </c>
      <c r="C111" s="170" t="s">
        <v>240</v>
      </c>
      <c r="D111" s="121">
        <f t="shared" si="12"/>
        <v>36318.956830719064</v>
      </c>
      <c r="E111" s="118">
        <f t="shared" si="8"/>
        <v>1815.9478415359788</v>
      </c>
      <c r="F111" s="118">
        <f t="shared" si="13"/>
        <v>183410.73199513412</v>
      </c>
      <c r="G111" s="118">
        <f t="shared" si="10"/>
        <v>34503.008989183087</v>
      </c>
      <c r="H111" s="140"/>
      <c r="I111" s="121">
        <f t="shared" si="14"/>
        <v>3359503.5068415632</v>
      </c>
      <c r="J111" s="118">
        <f t="shared" si="9"/>
        <v>167975.17534207803</v>
      </c>
      <c r="K111" s="118">
        <f t="shared" si="15"/>
        <v>16965492.709549855</v>
      </c>
      <c r="L111" s="118">
        <f t="shared" si="11"/>
        <v>3191528.3314994853</v>
      </c>
    </row>
    <row r="112" spans="2:12">
      <c r="B112" s="174">
        <f>'1.1 Lease Lia and Int '!C114</f>
        <v>102</v>
      </c>
      <c r="C112" s="170" t="s">
        <v>241</v>
      </c>
      <c r="D112" s="121">
        <f t="shared" si="12"/>
        <v>34503.008989183087</v>
      </c>
      <c r="E112" s="118">
        <f t="shared" si="8"/>
        <v>1815.9478415359788</v>
      </c>
      <c r="F112" s="118">
        <f t="shared" si="13"/>
        <v>185226.67983667011</v>
      </c>
      <c r="G112" s="118">
        <f t="shared" si="10"/>
        <v>32687.061147647109</v>
      </c>
      <c r="H112" s="140"/>
      <c r="I112" s="121">
        <f t="shared" si="14"/>
        <v>3191528.3314994853</v>
      </c>
      <c r="J112" s="118">
        <f t="shared" si="9"/>
        <v>167975.17534207803</v>
      </c>
      <c r="K112" s="118">
        <f t="shared" si="15"/>
        <v>17133467.884891935</v>
      </c>
      <c r="L112" s="118">
        <f t="shared" si="11"/>
        <v>3023553.1561574074</v>
      </c>
    </row>
    <row r="113" spans="2:12">
      <c r="B113" s="174">
        <f>'1.1 Lease Lia and Int '!C115</f>
        <v>103</v>
      </c>
      <c r="C113" s="170" t="s">
        <v>242</v>
      </c>
      <c r="D113" s="121">
        <f t="shared" si="12"/>
        <v>32687.061147647109</v>
      </c>
      <c r="E113" s="118">
        <f t="shared" si="8"/>
        <v>1815.9478415359788</v>
      </c>
      <c r="F113" s="118">
        <f t="shared" si="13"/>
        <v>187042.6276782061</v>
      </c>
      <c r="G113" s="118">
        <f t="shared" si="10"/>
        <v>30871.113306111132</v>
      </c>
      <c r="H113" s="140"/>
      <c r="I113" s="121">
        <f t="shared" si="14"/>
        <v>3023553.1561574074</v>
      </c>
      <c r="J113" s="118">
        <f t="shared" si="9"/>
        <v>167975.17534207803</v>
      </c>
      <c r="K113" s="118">
        <f t="shared" si="15"/>
        <v>17301443.060234014</v>
      </c>
      <c r="L113" s="118">
        <f t="shared" si="11"/>
        <v>2855577.9808153296</v>
      </c>
    </row>
    <row r="114" spans="2:12">
      <c r="B114" s="174">
        <f>'1.1 Lease Lia and Int '!C116</f>
        <v>104</v>
      </c>
      <c r="C114" s="170" t="s">
        <v>243</v>
      </c>
      <c r="D114" s="121">
        <f t="shared" si="12"/>
        <v>30871.113306111132</v>
      </c>
      <c r="E114" s="118">
        <f t="shared" si="8"/>
        <v>1815.9478415359788</v>
      </c>
      <c r="F114" s="118">
        <f t="shared" si="13"/>
        <v>188858.57551974209</v>
      </c>
      <c r="G114" s="118">
        <f t="shared" si="10"/>
        <v>29055.165464575155</v>
      </c>
      <c r="H114" s="140"/>
      <c r="I114" s="121">
        <f t="shared" si="14"/>
        <v>2855577.9808153296</v>
      </c>
      <c r="J114" s="118">
        <f t="shared" si="9"/>
        <v>167975.17534207803</v>
      </c>
      <c r="K114" s="118">
        <f t="shared" si="15"/>
        <v>17469418.235576093</v>
      </c>
      <c r="L114" s="118">
        <f t="shared" si="11"/>
        <v>2687602.8054732517</v>
      </c>
    </row>
    <row r="115" spans="2:12">
      <c r="B115" s="174">
        <f>'1.1 Lease Lia and Int '!C117</f>
        <v>105</v>
      </c>
      <c r="C115" s="170" t="s">
        <v>244</v>
      </c>
      <c r="D115" s="121">
        <f t="shared" si="12"/>
        <v>29055.165464575155</v>
      </c>
      <c r="E115" s="118">
        <f t="shared" si="8"/>
        <v>1815.9478415359788</v>
      </c>
      <c r="F115" s="118">
        <f t="shared" si="13"/>
        <v>190674.52336127809</v>
      </c>
      <c r="G115" s="118">
        <f t="shared" si="10"/>
        <v>27239.217623039178</v>
      </c>
      <c r="H115" s="140"/>
      <c r="I115" s="121">
        <f t="shared" si="14"/>
        <v>2687602.8054732517</v>
      </c>
      <c r="J115" s="118">
        <f t="shared" si="9"/>
        <v>167975.17534207803</v>
      </c>
      <c r="K115" s="118">
        <f t="shared" si="15"/>
        <v>17637393.410918172</v>
      </c>
      <c r="L115" s="118">
        <f t="shared" si="11"/>
        <v>2519627.6301311739</v>
      </c>
    </row>
    <row r="116" spans="2:12">
      <c r="B116" s="174">
        <f>'1.1 Lease Lia and Int '!C118</f>
        <v>106</v>
      </c>
      <c r="C116" s="170" t="s">
        <v>245</v>
      </c>
      <c r="D116" s="121">
        <f t="shared" si="12"/>
        <v>27239.217623039178</v>
      </c>
      <c r="E116" s="118">
        <f t="shared" si="8"/>
        <v>1815.9478415359788</v>
      </c>
      <c r="F116" s="118">
        <f t="shared" si="13"/>
        <v>192490.47120281408</v>
      </c>
      <c r="G116" s="118">
        <f t="shared" si="10"/>
        <v>25423.269781503201</v>
      </c>
      <c r="H116" s="140"/>
      <c r="I116" s="121">
        <f t="shared" si="14"/>
        <v>2519627.6301311739</v>
      </c>
      <c r="J116" s="118">
        <f t="shared" si="9"/>
        <v>167975.17534207803</v>
      </c>
      <c r="K116" s="118">
        <f t="shared" si="15"/>
        <v>17805368.586260252</v>
      </c>
      <c r="L116" s="118">
        <f t="shared" si="11"/>
        <v>2351652.454789096</v>
      </c>
    </row>
    <row r="117" spans="2:12">
      <c r="B117" s="174">
        <f>'1.1 Lease Lia and Int '!C119</f>
        <v>107</v>
      </c>
      <c r="C117" s="170" t="s">
        <v>246</v>
      </c>
      <c r="D117" s="121">
        <f t="shared" si="12"/>
        <v>25423.269781503201</v>
      </c>
      <c r="E117" s="118">
        <f t="shared" si="8"/>
        <v>1815.9478415359788</v>
      </c>
      <c r="F117" s="118">
        <f t="shared" si="13"/>
        <v>194306.41904435007</v>
      </c>
      <c r="G117" s="118">
        <f t="shared" si="10"/>
        <v>23607.321939967223</v>
      </c>
      <c r="H117" s="140"/>
      <c r="I117" s="121">
        <f t="shared" si="14"/>
        <v>2351652.454789096</v>
      </c>
      <c r="J117" s="118">
        <f t="shared" si="9"/>
        <v>167975.17534207803</v>
      </c>
      <c r="K117" s="118">
        <f t="shared" si="15"/>
        <v>17973343.761602331</v>
      </c>
      <c r="L117" s="118">
        <f t="shared" si="11"/>
        <v>2183677.2794470182</v>
      </c>
    </row>
    <row r="118" spans="2:12">
      <c r="B118" s="174">
        <f>'1.1 Lease Lia and Int '!C120</f>
        <v>108</v>
      </c>
      <c r="C118" s="170" t="s">
        <v>247</v>
      </c>
      <c r="D118" s="121">
        <f t="shared" si="12"/>
        <v>23607.321939967223</v>
      </c>
      <c r="E118" s="118">
        <f t="shared" si="8"/>
        <v>1815.9478415359788</v>
      </c>
      <c r="F118" s="118">
        <f t="shared" si="13"/>
        <v>196122.36688588606</v>
      </c>
      <c r="G118" s="118">
        <f t="shared" si="10"/>
        <v>21791.374098431246</v>
      </c>
      <c r="H118" s="140"/>
      <c r="I118" s="121">
        <f t="shared" si="14"/>
        <v>2183677.2794470182</v>
      </c>
      <c r="J118" s="118">
        <f t="shared" si="9"/>
        <v>167975.17534207803</v>
      </c>
      <c r="K118" s="118">
        <f t="shared" si="15"/>
        <v>18141318.93694441</v>
      </c>
      <c r="L118" s="118">
        <f t="shared" si="11"/>
        <v>2015702.1041049401</v>
      </c>
    </row>
    <row r="119" spans="2:12">
      <c r="B119" s="174">
        <f>'1.1 Lease Lia and Int '!C121</f>
        <v>109</v>
      </c>
      <c r="C119" s="170" t="s">
        <v>248</v>
      </c>
      <c r="D119" s="121">
        <f t="shared" si="12"/>
        <v>21791.374098431246</v>
      </c>
      <c r="E119" s="118">
        <f t="shared" si="8"/>
        <v>1815.9478415359788</v>
      </c>
      <c r="F119" s="118">
        <f t="shared" si="13"/>
        <v>197938.31472742205</v>
      </c>
      <c r="G119" s="118">
        <f t="shared" si="10"/>
        <v>19975.426256895269</v>
      </c>
      <c r="H119" s="140"/>
      <c r="I119" s="121">
        <f t="shared" si="14"/>
        <v>2015702.1041049401</v>
      </c>
      <c r="J119" s="118">
        <f t="shared" si="9"/>
        <v>167975.17534207803</v>
      </c>
      <c r="K119" s="118">
        <f t="shared" si="15"/>
        <v>18309294.112286489</v>
      </c>
      <c r="L119" s="118">
        <f t="shared" si="11"/>
        <v>1847726.928762862</v>
      </c>
    </row>
    <row r="120" spans="2:12">
      <c r="B120" s="174">
        <f>'1.1 Lease Lia and Int '!C122</f>
        <v>110</v>
      </c>
      <c r="C120" s="170" t="s">
        <v>249</v>
      </c>
      <c r="D120" s="121">
        <f t="shared" si="12"/>
        <v>19975.426256895269</v>
      </c>
      <c r="E120" s="118">
        <f t="shared" si="8"/>
        <v>1815.9478415359788</v>
      </c>
      <c r="F120" s="118">
        <f t="shared" si="13"/>
        <v>199754.26256895805</v>
      </c>
      <c r="G120" s="118">
        <f t="shared" si="10"/>
        <v>18159.478415359292</v>
      </c>
      <c r="H120" s="140"/>
      <c r="I120" s="121">
        <f t="shared" si="14"/>
        <v>1847726.928762862</v>
      </c>
      <c r="J120" s="118">
        <f t="shared" si="9"/>
        <v>167975.17534207803</v>
      </c>
      <c r="K120" s="118">
        <f t="shared" si="15"/>
        <v>18477269.287628569</v>
      </c>
      <c r="L120" s="118">
        <f t="shared" si="11"/>
        <v>1679751.7534207839</v>
      </c>
    </row>
    <row r="121" spans="2:12">
      <c r="B121" s="174">
        <f>'1.1 Lease Lia and Int '!C123</f>
        <v>111</v>
      </c>
      <c r="C121" s="170" t="s">
        <v>250</v>
      </c>
      <c r="D121" s="121">
        <f t="shared" si="12"/>
        <v>18159.478415359292</v>
      </c>
      <c r="E121" s="118">
        <f t="shared" si="8"/>
        <v>1815.9478415359788</v>
      </c>
      <c r="F121" s="118">
        <f t="shared" si="13"/>
        <v>201570.21041049404</v>
      </c>
      <c r="G121" s="118">
        <f t="shared" si="10"/>
        <v>16343.530573823313</v>
      </c>
      <c r="H121" s="140"/>
      <c r="I121" s="121">
        <f t="shared" si="14"/>
        <v>1679751.7534207839</v>
      </c>
      <c r="J121" s="118">
        <f t="shared" si="9"/>
        <v>167975.17534207803</v>
      </c>
      <c r="K121" s="118">
        <f t="shared" si="15"/>
        <v>18645244.462970648</v>
      </c>
      <c r="L121" s="118">
        <f t="shared" si="11"/>
        <v>1511776.5780787058</v>
      </c>
    </row>
    <row r="122" spans="2:12">
      <c r="B122" s="174">
        <f>'1.1 Lease Lia and Int '!C124</f>
        <v>112</v>
      </c>
      <c r="C122" s="170" t="s">
        <v>251</v>
      </c>
      <c r="D122" s="121">
        <f t="shared" si="12"/>
        <v>16343.530573823313</v>
      </c>
      <c r="E122" s="118">
        <f t="shared" si="8"/>
        <v>1815.9478415359788</v>
      </c>
      <c r="F122" s="118">
        <f t="shared" si="13"/>
        <v>203386.15825203003</v>
      </c>
      <c r="G122" s="118">
        <f t="shared" si="10"/>
        <v>14527.582732287334</v>
      </c>
      <c r="H122" s="140"/>
      <c r="I122" s="121">
        <f t="shared" si="14"/>
        <v>1511776.5780787058</v>
      </c>
      <c r="J122" s="118">
        <f t="shared" si="9"/>
        <v>167975.17534207803</v>
      </c>
      <c r="K122" s="118">
        <f t="shared" si="15"/>
        <v>18813219.638312727</v>
      </c>
      <c r="L122" s="118">
        <f t="shared" si="11"/>
        <v>1343801.4027366277</v>
      </c>
    </row>
    <row r="123" spans="2:12">
      <c r="B123" s="174">
        <f>'1.1 Lease Lia and Int '!C125</f>
        <v>113</v>
      </c>
      <c r="C123" s="170" t="s">
        <v>252</v>
      </c>
      <c r="D123" s="121">
        <f t="shared" si="12"/>
        <v>14527.582732287334</v>
      </c>
      <c r="E123" s="118">
        <f t="shared" si="8"/>
        <v>1815.9478415359788</v>
      </c>
      <c r="F123" s="118">
        <f t="shared" si="13"/>
        <v>205202.10609356602</v>
      </c>
      <c r="G123" s="118">
        <f t="shared" si="10"/>
        <v>12711.634890751355</v>
      </c>
      <c r="H123" s="140"/>
      <c r="I123" s="121">
        <f t="shared" si="14"/>
        <v>1343801.4027366277</v>
      </c>
      <c r="J123" s="118">
        <f t="shared" si="9"/>
        <v>167975.17534207803</v>
      </c>
      <c r="K123" s="118">
        <f t="shared" si="15"/>
        <v>18981194.813654806</v>
      </c>
      <c r="L123" s="118">
        <f t="shared" si="11"/>
        <v>1175826.2273945496</v>
      </c>
    </row>
    <row r="124" spans="2:12">
      <c r="B124" s="174">
        <f>'1.1 Lease Lia and Int '!C126</f>
        <v>114</v>
      </c>
      <c r="C124" s="170" t="s">
        <v>253</v>
      </c>
      <c r="D124" s="121">
        <f t="shared" si="12"/>
        <v>12711.634890751355</v>
      </c>
      <c r="E124" s="118">
        <f t="shared" si="8"/>
        <v>1815.9478415359788</v>
      </c>
      <c r="F124" s="118">
        <f t="shared" si="13"/>
        <v>207018.05393510201</v>
      </c>
      <c r="G124" s="118">
        <f t="shared" si="10"/>
        <v>10895.687049215376</v>
      </c>
      <c r="H124" s="140"/>
      <c r="I124" s="121">
        <f t="shared" si="14"/>
        <v>1175826.2273945496</v>
      </c>
      <c r="J124" s="118">
        <f t="shared" si="9"/>
        <v>167975.17534207803</v>
      </c>
      <c r="K124" s="118">
        <f t="shared" si="15"/>
        <v>19149169.988996886</v>
      </c>
      <c r="L124" s="118">
        <f t="shared" si="11"/>
        <v>1007851.0520524716</v>
      </c>
    </row>
    <row r="125" spans="2:12">
      <c r="B125" s="174">
        <f>'1.1 Lease Lia and Int '!C127</f>
        <v>115</v>
      </c>
      <c r="C125" s="170" t="s">
        <v>254</v>
      </c>
      <c r="D125" s="121">
        <f t="shared" si="12"/>
        <v>10895.687049215376</v>
      </c>
      <c r="E125" s="118">
        <f t="shared" si="8"/>
        <v>1815.9478415359788</v>
      </c>
      <c r="F125" s="118">
        <f t="shared" si="13"/>
        <v>208834.001776638</v>
      </c>
      <c r="G125" s="118">
        <f t="shared" si="10"/>
        <v>9079.7392076793967</v>
      </c>
      <c r="H125" s="140"/>
      <c r="I125" s="121">
        <f t="shared" si="14"/>
        <v>1007851.0520524716</v>
      </c>
      <c r="J125" s="118">
        <f t="shared" si="9"/>
        <v>167975.17534207803</v>
      </c>
      <c r="K125" s="118">
        <f t="shared" si="15"/>
        <v>19317145.164338965</v>
      </c>
      <c r="L125" s="118">
        <f t="shared" si="11"/>
        <v>839875.87671039347</v>
      </c>
    </row>
    <row r="126" spans="2:12">
      <c r="B126" s="174">
        <f>'1.1 Lease Lia and Int '!C128</f>
        <v>116</v>
      </c>
      <c r="C126" s="170" t="s">
        <v>255</v>
      </c>
      <c r="D126" s="121">
        <f t="shared" si="12"/>
        <v>9079.7392076793967</v>
      </c>
      <c r="E126" s="118">
        <f t="shared" si="8"/>
        <v>1815.9478415359788</v>
      </c>
      <c r="F126" s="118">
        <f t="shared" si="13"/>
        <v>210649.949618174</v>
      </c>
      <c r="G126" s="118">
        <f t="shared" si="10"/>
        <v>7263.7913661434177</v>
      </c>
      <c r="H126" s="140"/>
      <c r="I126" s="121">
        <f t="shared" si="14"/>
        <v>839875.87671039347</v>
      </c>
      <c r="J126" s="118">
        <f t="shared" si="9"/>
        <v>167975.17534207803</v>
      </c>
      <c r="K126" s="118">
        <f t="shared" si="15"/>
        <v>19485120.339681044</v>
      </c>
      <c r="L126" s="118">
        <f t="shared" si="11"/>
        <v>671900.70136831538</v>
      </c>
    </row>
    <row r="127" spans="2:12">
      <c r="B127" s="174">
        <f>'1.1 Lease Lia and Int '!C129</f>
        <v>117</v>
      </c>
      <c r="C127" s="170" t="s">
        <v>256</v>
      </c>
      <c r="D127" s="121">
        <f t="shared" si="12"/>
        <v>7263.7913661434177</v>
      </c>
      <c r="E127" s="118">
        <f t="shared" si="8"/>
        <v>1815.9478415359788</v>
      </c>
      <c r="F127" s="118">
        <f t="shared" si="13"/>
        <v>212465.89745970999</v>
      </c>
      <c r="G127" s="118">
        <f t="shared" si="10"/>
        <v>5447.8435246074387</v>
      </c>
      <c r="H127" s="140"/>
      <c r="I127" s="121">
        <f t="shared" si="14"/>
        <v>671900.70136831538</v>
      </c>
      <c r="J127" s="118">
        <f t="shared" si="9"/>
        <v>167975.17534207803</v>
      </c>
      <c r="K127" s="118">
        <f t="shared" si="15"/>
        <v>19653095.515023123</v>
      </c>
      <c r="L127" s="118">
        <f t="shared" si="11"/>
        <v>503925.52602623735</v>
      </c>
    </row>
    <row r="128" spans="2:12">
      <c r="B128" s="174">
        <f>'1.1 Lease Lia and Int '!C130</f>
        <v>118</v>
      </c>
      <c r="C128" s="170" t="s">
        <v>257</v>
      </c>
      <c r="D128" s="121">
        <f t="shared" si="12"/>
        <v>5447.8435246074387</v>
      </c>
      <c r="E128" s="118">
        <f t="shared" si="8"/>
        <v>1815.9478415359788</v>
      </c>
      <c r="F128" s="118">
        <f t="shared" si="13"/>
        <v>214281.84530124598</v>
      </c>
      <c r="G128" s="118">
        <f t="shared" si="10"/>
        <v>3631.8956830714596</v>
      </c>
      <c r="H128" s="140"/>
      <c r="I128" s="121">
        <f t="shared" si="14"/>
        <v>503925.52602623735</v>
      </c>
      <c r="J128" s="118">
        <f t="shared" si="9"/>
        <v>167975.17534207803</v>
      </c>
      <c r="K128" s="118">
        <f t="shared" si="15"/>
        <v>19821070.690365203</v>
      </c>
      <c r="L128" s="118">
        <f t="shared" si="11"/>
        <v>335950.35068415932</v>
      </c>
    </row>
    <row r="129" spans="2:12">
      <c r="B129" s="174">
        <f>'1.1 Lease Lia and Int '!C131</f>
        <v>119</v>
      </c>
      <c r="C129" s="170" t="s">
        <v>258</v>
      </c>
      <c r="D129" s="121">
        <f t="shared" si="12"/>
        <v>3631.8956830714596</v>
      </c>
      <c r="E129" s="118">
        <f t="shared" si="8"/>
        <v>1815.9478415359788</v>
      </c>
      <c r="F129" s="118">
        <f t="shared" si="13"/>
        <v>216097.79314278197</v>
      </c>
      <c r="G129" s="118">
        <f t="shared" si="10"/>
        <v>1815.9478415354808</v>
      </c>
      <c r="H129" s="140"/>
      <c r="I129" s="121">
        <f t="shared" si="14"/>
        <v>335950.35068415932</v>
      </c>
      <c r="J129" s="118">
        <f t="shared" si="9"/>
        <v>167975.17534207803</v>
      </c>
      <c r="K129" s="118">
        <f t="shared" si="15"/>
        <v>19989045.865707282</v>
      </c>
      <c r="L129" s="118">
        <f t="shared" si="11"/>
        <v>167975.17534208129</v>
      </c>
    </row>
    <row r="130" spans="2:12">
      <c r="B130" s="136">
        <v>120</v>
      </c>
      <c r="C130" s="244">
        <v>18933</v>
      </c>
      <c r="D130" s="121">
        <f t="shared" si="12"/>
        <v>1815.9478415354808</v>
      </c>
      <c r="E130" s="118">
        <f t="shared" si="8"/>
        <v>1815.9478415359788</v>
      </c>
      <c r="F130" s="118">
        <f t="shared" si="13"/>
        <v>217913.74098431796</v>
      </c>
      <c r="G130" s="118">
        <f t="shared" si="10"/>
        <v>-4.9794834922067821E-10</v>
      </c>
      <c r="I130" s="121">
        <f t="shared" si="14"/>
        <v>167975.17534208129</v>
      </c>
      <c r="J130" s="118">
        <f t="shared" si="9"/>
        <v>167975.17534207803</v>
      </c>
      <c r="K130" s="118">
        <f t="shared" si="15"/>
        <v>20157021.041049361</v>
      </c>
      <c r="L130" s="118">
        <f t="shared" si="11"/>
        <v>3.2596290111541748E-9</v>
      </c>
    </row>
    <row r="133" spans="2:12">
      <c r="B133" s="288" t="s">
        <v>123</v>
      </c>
      <c r="C133" s="288"/>
      <c r="D133" s="288"/>
      <c r="E133" s="225" t="s">
        <v>269</v>
      </c>
      <c r="F133" s="225" t="s">
        <v>268</v>
      </c>
    </row>
    <row r="134" spans="2:12">
      <c r="B134" s="282" t="s">
        <v>104</v>
      </c>
      <c r="C134" s="282"/>
      <c r="D134" s="282"/>
      <c r="E134" s="127">
        <f>((E13/3)*2)+E14+E15+E16+(E17/3)</f>
        <v>7263.7913661439152</v>
      </c>
      <c r="F134" s="111">
        <f>((J13/3)*2)+J14+J15+J16+(J17/3)</f>
        <v>671900.70136831212</v>
      </c>
      <c r="G134" s="56"/>
    </row>
    <row r="135" spans="2:12" ht="28.5" customHeight="1">
      <c r="B135" s="292" t="s">
        <v>105</v>
      </c>
      <c r="C135" s="292"/>
      <c r="D135" s="292"/>
      <c r="E135" s="303">
        <f>G16-(E17/3)</f>
        <v>206412.73798792285</v>
      </c>
      <c r="F135" s="303">
        <f>L16-(J17/3)</f>
        <v>19093178.263882864</v>
      </c>
    </row>
  </sheetData>
  <mergeCells count="4">
    <mergeCell ref="I8:L8"/>
    <mergeCell ref="B135:D135"/>
    <mergeCell ref="B134:D134"/>
    <mergeCell ref="B133:D133"/>
  </mergeCells>
  <conditionalFormatting sqref="A1">
    <cfRule type="duplicateValues" dxfId="11" priority="2"/>
  </conditionalFormatting>
  <conditionalFormatting sqref="A2">
    <cfRule type="duplicateValues" dxfId="10" priority="1"/>
  </conditionalFormatting>
  <pageMargins left="0.7" right="0.7" top="0.75" bottom="0.75" header="0.3" footer="0.3"/>
  <pageSetup scale="50" orientation="portrait" r:id="rId1"/>
  <customProperties>
    <customPr name="_pios_id" r:id="rId2"/>
  </customProperties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ECD9-6773-4B40-80D7-AA4A0B43A2B3}">
  <dimension ref="A1:J77"/>
  <sheetViews>
    <sheetView topLeftCell="A67" workbookViewId="0">
      <selection activeCell="I75" sqref="I75"/>
    </sheetView>
  </sheetViews>
  <sheetFormatPr defaultRowHeight="14.5"/>
  <cols>
    <col min="1" max="1" width="16.54296875" bestFit="1" customWidth="1"/>
    <col min="2" max="2" width="8" customWidth="1"/>
    <col min="3" max="3" width="11.81640625" customWidth="1"/>
    <col min="4" max="4" width="14.81640625" bestFit="1" customWidth="1"/>
    <col min="5" max="5" width="12.453125" style="57" customWidth="1"/>
    <col min="6" max="6" width="13.1796875" customWidth="1"/>
    <col min="7" max="7" width="13.26953125" bestFit="1" customWidth="1"/>
    <col min="8" max="8" width="10.54296875" bestFit="1" customWidth="1"/>
    <col min="10" max="10" width="9.1796875" bestFit="1" customWidth="1"/>
  </cols>
  <sheetData>
    <row r="1" spans="1:10" s="37" customFormat="1" ht="13">
      <c r="A1" s="39" t="s">
        <v>35</v>
      </c>
      <c r="B1" s="94" t="s">
        <v>36</v>
      </c>
      <c r="C1" s="37" t="s">
        <v>68</v>
      </c>
      <c r="D1" s="47"/>
      <c r="E1" s="38"/>
      <c r="F1" s="38"/>
      <c r="G1" s="38"/>
      <c r="H1" s="38"/>
    </row>
    <row r="2" spans="1:10" s="37" customFormat="1">
      <c r="A2" s="39" t="s">
        <v>37</v>
      </c>
      <c r="B2" s="94" t="s">
        <v>38</v>
      </c>
      <c r="C2" s="37" t="s">
        <v>87</v>
      </c>
      <c r="D2" s="47"/>
      <c r="E2" s="57"/>
      <c r="F2" s="38"/>
      <c r="G2" s="110"/>
      <c r="H2" s="38"/>
    </row>
    <row r="3" spans="1:10" s="37" customFormat="1" ht="13">
      <c r="A3" s="39" t="s">
        <v>39</v>
      </c>
      <c r="B3" s="94" t="s">
        <v>38</v>
      </c>
      <c r="C3" s="37" t="s">
        <v>100</v>
      </c>
      <c r="D3" s="47"/>
      <c r="E3" s="38"/>
      <c r="F3" s="38"/>
      <c r="G3" s="38"/>
      <c r="H3" s="38"/>
    </row>
    <row r="4" spans="1:10" s="37" customFormat="1" ht="13">
      <c r="A4" s="39" t="s">
        <v>40</v>
      </c>
      <c r="B4" s="94" t="s">
        <v>38</v>
      </c>
      <c r="C4" s="37" t="s">
        <v>88</v>
      </c>
      <c r="D4" s="47"/>
      <c r="E4" s="38"/>
      <c r="F4" s="38"/>
      <c r="G4" s="38"/>
      <c r="H4" s="38"/>
    </row>
    <row r="5" spans="1:10" s="37" customFormat="1" ht="13">
      <c r="A5" s="39" t="s">
        <v>41</v>
      </c>
      <c r="B5" s="94" t="s">
        <v>38</v>
      </c>
      <c r="C5" s="37" t="s">
        <v>83</v>
      </c>
      <c r="D5" s="47"/>
      <c r="E5" s="38"/>
      <c r="F5" s="38"/>
      <c r="G5" s="38"/>
      <c r="H5" s="38"/>
    </row>
    <row r="6" spans="1:10" s="37" customFormat="1" ht="13">
      <c r="A6" s="39"/>
      <c r="B6" s="94"/>
      <c r="D6" s="48"/>
      <c r="E6" s="38"/>
    </row>
    <row r="9" spans="1:10" ht="52">
      <c r="B9" s="112" t="s">
        <v>12</v>
      </c>
      <c r="C9" s="113" t="s">
        <v>86</v>
      </c>
      <c r="D9" s="114" t="s">
        <v>101</v>
      </c>
      <c r="E9" s="115" t="s">
        <v>103</v>
      </c>
      <c r="F9" s="114" t="s">
        <v>50</v>
      </c>
      <c r="G9" s="114" t="s">
        <v>102</v>
      </c>
    </row>
    <row r="10" spans="1:10">
      <c r="B10" s="116">
        <v>0</v>
      </c>
      <c r="C10" s="117">
        <v>43029</v>
      </c>
      <c r="D10" s="118">
        <f>'1.0 Lease Liability '!E140+'1.0 Lease Liability '!G140</f>
        <v>217913.74098431747</v>
      </c>
      <c r="E10" s="118"/>
      <c r="F10" s="118">
        <f>E10</f>
        <v>0</v>
      </c>
      <c r="G10" s="118">
        <f>D10-E10</f>
        <v>217913.74098431747</v>
      </c>
      <c r="H10" s="71"/>
    </row>
    <row r="11" spans="1:10">
      <c r="B11" s="119">
        <f>10/30</f>
        <v>0.33333333333333331</v>
      </c>
      <c r="C11" s="120">
        <v>43039</v>
      </c>
      <c r="D11" s="121">
        <f>G10</f>
        <v>217913.74098431747</v>
      </c>
      <c r="E11" s="118">
        <f>($D$11/60)*(10/30)</f>
        <v>1210.6318943573192</v>
      </c>
      <c r="F11" s="118">
        <f>F10+E11</f>
        <v>1210.6318943573192</v>
      </c>
      <c r="G11" s="118">
        <f>D11-E11</f>
        <v>216703.10908996014</v>
      </c>
      <c r="H11" s="71"/>
    </row>
    <row r="12" spans="1:10">
      <c r="B12" s="119">
        <f>B11+1</f>
        <v>1.3333333333333333</v>
      </c>
      <c r="C12" s="120">
        <v>43069</v>
      </c>
      <c r="D12" s="121">
        <f>G11</f>
        <v>216703.10908996014</v>
      </c>
      <c r="E12" s="118">
        <f>($D$11/60)</f>
        <v>3631.8956830719576</v>
      </c>
      <c r="F12" s="118">
        <f>F11+E12</f>
        <v>4842.5275774292768</v>
      </c>
      <c r="G12" s="118">
        <f t="shared" ref="G12:G68" si="0">D12-E12</f>
        <v>213071.21340688819</v>
      </c>
      <c r="H12" s="71"/>
    </row>
    <row r="13" spans="1:10">
      <c r="B13" s="119">
        <f t="shared" ref="B13:B70" si="1">B12+1</f>
        <v>2.333333333333333</v>
      </c>
      <c r="C13" s="120">
        <v>43100</v>
      </c>
      <c r="D13" s="121">
        <f t="shared" ref="D13:D71" si="2">G12</f>
        <v>213071.21340688819</v>
      </c>
      <c r="E13" s="118">
        <f t="shared" ref="E13:E70" si="3">($D$11/60)</f>
        <v>3631.8956830719576</v>
      </c>
      <c r="F13" s="118">
        <f t="shared" ref="F13:F71" si="4">F12+E13</f>
        <v>8474.4232605012348</v>
      </c>
      <c r="G13" s="118">
        <f t="shared" si="0"/>
        <v>209439.31772381623</v>
      </c>
      <c r="H13" s="71"/>
    </row>
    <row r="14" spans="1:10">
      <c r="B14" s="119">
        <f t="shared" si="1"/>
        <v>3.333333333333333</v>
      </c>
      <c r="C14" s="120">
        <v>43131</v>
      </c>
      <c r="D14" s="121">
        <f t="shared" si="2"/>
        <v>209439.31772381623</v>
      </c>
      <c r="E14" s="118">
        <f t="shared" si="3"/>
        <v>3631.8956830719576</v>
      </c>
      <c r="F14" s="118">
        <f t="shared" si="4"/>
        <v>12106.318943573193</v>
      </c>
      <c r="G14" s="118">
        <f t="shared" si="0"/>
        <v>205807.42204074428</v>
      </c>
      <c r="H14" s="71"/>
    </row>
    <row r="15" spans="1:10">
      <c r="B15" s="119">
        <f t="shared" si="1"/>
        <v>4.333333333333333</v>
      </c>
      <c r="C15" s="120">
        <v>43159</v>
      </c>
      <c r="D15" s="121">
        <f t="shared" si="2"/>
        <v>205807.42204074428</v>
      </c>
      <c r="E15" s="118">
        <f t="shared" si="3"/>
        <v>3631.8956830719576</v>
      </c>
      <c r="F15" s="118">
        <f t="shared" si="4"/>
        <v>15738.214626645151</v>
      </c>
      <c r="G15" s="118">
        <f t="shared" si="0"/>
        <v>202175.52635767232</v>
      </c>
      <c r="H15" s="71"/>
    </row>
    <row r="16" spans="1:10">
      <c r="B16" s="119">
        <f t="shared" si="1"/>
        <v>5.333333333333333</v>
      </c>
      <c r="C16" s="120">
        <v>43190</v>
      </c>
      <c r="D16" s="121">
        <f t="shared" si="2"/>
        <v>202175.52635767232</v>
      </c>
      <c r="E16" s="118">
        <f t="shared" si="3"/>
        <v>3631.8956830719576</v>
      </c>
      <c r="F16" s="118">
        <f t="shared" si="4"/>
        <v>19370.110309717107</v>
      </c>
      <c r="G16" s="118">
        <f t="shared" si="0"/>
        <v>198543.63067460037</v>
      </c>
      <c r="H16" s="71"/>
      <c r="J16" s="58"/>
    </row>
    <row r="17" spans="2:10">
      <c r="B17" s="119">
        <f t="shared" si="1"/>
        <v>6.333333333333333</v>
      </c>
      <c r="C17" s="120">
        <v>43220</v>
      </c>
      <c r="D17" s="121">
        <f t="shared" si="2"/>
        <v>198543.63067460037</v>
      </c>
      <c r="E17" s="118">
        <f t="shared" si="3"/>
        <v>3631.8956830719576</v>
      </c>
      <c r="F17" s="118">
        <f t="shared" si="4"/>
        <v>23002.005992789065</v>
      </c>
      <c r="G17" s="118">
        <f t="shared" si="0"/>
        <v>194911.73499152841</v>
      </c>
      <c r="H17" s="71"/>
      <c r="J17" s="56"/>
    </row>
    <row r="18" spans="2:10">
      <c r="B18" s="119">
        <f t="shared" si="1"/>
        <v>7.333333333333333</v>
      </c>
      <c r="C18" s="120">
        <v>43251</v>
      </c>
      <c r="D18" s="121">
        <f t="shared" si="2"/>
        <v>194911.73499152841</v>
      </c>
      <c r="E18" s="118">
        <f t="shared" si="3"/>
        <v>3631.8956830719576</v>
      </c>
      <c r="F18" s="118">
        <f t="shared" si="4"/>
        <v>26633.901675861023</v>
      </c>
      <c r="G18" s="118">
        <f t="shared" si="0"/>
        <v>191279.83930845646</v>
      </c>
      <c r="H18" s="71"/>
    </row>
    <row r="19" spans="2:10">
      <c r="B19" s="119">
        <f t="shared" si="1"/>
        <v>8.3333333333333321</v>
      </c>
      <c r="C19" s="120">
        <v>43281</v>
      </c>
      <c r="D19" s="121">
        <f t="shared" si="2"/>
        <v>191279.83930845646</v>
      </c>
      <c r="E19" s="118">
        <f t="shared" si="3"/>
        <v>3631.8956830719576</v>
      </c>
      <c r="F19" s="118">
        <f t="shared" si="4"/>
        <v>30265.797358932981</v>
      </c>
      <c r="G19" s="118">
        <f t="shared" si="0"/>
        <v>187647.94362538451</v>
      </c>
      <c r="H19" s="71"/>
    </row>
    <row r="20" spans="2:10">
      <c r="B20" s="119">
        <f t="shared" si="1"/>
        <v>9.3333333333333321</v>
      </c>
      <c r="C20" s="120">
        <v>43312</v>
      </c>
      <c r="D20" s="121">
        <f t="shared" si="2"/>
        <v>187647.94362538451</v>
      </c>
      <c r="E20" s="118">
        <f t="shared" si="3"/>
        <v>3631.8956830719576</v>
      </c>
      <c r="F20" s="118">
        <f t="shared" si="4"/>
        <v>33897.693042004939</v>
      </c>
      <c r="G20" s="118">
        <f t="shared" si="0"/>
        <v>184016.04794231255</v>
      </c>
      <c r="H20" s="71"/>
    </row>
    <row r="21" spans="2:10">
      <c r="B21" s="119">
        <f t="shared" si="1"/>
        <v>10.333333333333332</v>
      </c>
      <c r="C21" s="120">
        <v>43343</v>
      </c>
      <c r="D21" s="121">
        <f t="shared" si="2"/>
        <v>184016.04794231255</v>
      </c>
      <c r="E21" s="118">
        <f t="shared" si="3"/>
        <v>3631.8956830719576</v>
      </c>
      <c r="F21" s="118">
        <f t="shared" si="4"/>
        <v>37529.588725076894</v>
      </c>
      <c r="G21" s="118">
        <f t="shared" si="0"/>
        <v>180384.1522592406</v>
      </c>
      <c r="H21" s="71"/>
    </row>
    <row r="22" spans="2:10">
      <c r="B22" s="119">
        <f t="shared" si="1"/>
        <v>11.333333333333332</v>
      </c>
      <c r="C22" s="117">
        <v>43373</v>
      </c>
      <c r="D22" s="121">
        <f t="shared" si="2"/>
        <v>180384.1522592406</v>
      </c>
      <c r="E22" s="118">
        <f t="shared" si="3"/>
        <v>3631.8956830719576</v>
      </c>
      <c r="F22" s="118">
        <f t="shared" si="4"/>
        <v>41161.484408148848</v>
      </c>
      <c r="G22" s="118">
        <f t="shared" si="0"/>
        <v>176752.25657616864</v>
      </c>
      <c r="H22" s="71"/>
    </row>
    <row r="23" spans="2:10">
      <c r="B23" s="119">
        <f t="shared" si="1"/>
        <v>12.333333333333332</v>
      </c>
      <c r="C23" s="117">
        <v>43404</v>
      </c>
      <c r="D23" s="121">
        <f t="shared" si="2"/>
        <v>176752.25657616864</v>
      </c>
      <c r="E23" s="118">
        <f t="shared" si="3"/>
        <v>3631.8956830719576</v>
      </c>
      <c r="F23" s="118">
        <f t="shared" si="4"/>
        <v>44793.380091220803</v>
      </c>
      <c r="G23" s="118">
        <f t="shared" si="0"/>
        <v>173120.36089309669</v>
      </c>
      <c r="H23" s="71"/>
    </row>
    <row r="24" spans="2:10">
      <c r="B24" s="119">
        <f t="shared" si="1"/>
        <v>13.333333333333332</v>
      </c>
      <c r="C24" s="120">
        <v>43434</v>
      </c>
      <c r="D24" s="121">
        <f t="shared" si="2"/>
        <v>173120.36089309669</v>
      </c>
      <c r="E24" s="118">
        <f t="shared" si="3"/>
        <v>3631.8956830719576</v>
      </c>
      <c r="F24" s="118">
        <f t="shared" si="4"/>
        <v>48425.275774292757</v>
      </c>
      <c r="G24" s="118">
        <f t="shared" si="0"/>
        <v>169488.46521002473</v>
      </c>
      <c r="H24" s="71"/>
    </row>
    <row r="25" spans="2:10">
      <c r="B25" s="119">
        <f t="shared" si="1"/>
        <v>14.333333333333332</v>
      </c>
      <c r="C25" s="120">
        <v>43465</v>
      </c>
      <c r="D25" s="121">
        <f t="shared" si="2"/>
        <v>169488.46521002473</v>
      </c>
      <c r="E25" s="118">
        <f t="shared" si="3"/>
        <v>3631.8956830719576</v>
      </c>
      <c r="F25" s="118">
        <f t="shared" si="4"/>
        <v>52057.171457364711</v>
      </c>
      <c r="G25" s="118">
        <f t="shared" si="0"/>
        <v>165856.56952695278</v>
      </c>
      <c r="H25" s="71"/>
    </row>
    <row r="26" spans="2:10">
      <c r="B26" s="119">
        <f t="shared" si="1"/>
        <v>15.333333333333332</v>
      </c>
      <c r="C26" s="120">
        <v>43496</v>
      </c>
      <c r="D26" s="121">
        <f t="shared" si="2"/>
        <v>165856.56952695278</v>
      </c>
      <c r="E26" s="118">
        <f t="shared" si="3"/>
        <v>3631.8956830719576</v>
      </c>
      <c r="F26" s="118">
        <f t="shared" si="4"/>
        <v>55689.067140436666</v>
      </c>
      <c r="G26" s="118">
        <f t="shared" si="0"/>
        <v>162224.67384388082</v>
      </c>
      <c r="H26" s="71"/>
    </row>
    <row r="27" spans="2:10">
      <c r="B27" s="119">
        <f t="shared" si="1"/>
        <v>16.333333333333332</v>
      </c>
      <c r="C27" s="120">
        <v>43524</v>
      </c>
      <c r="D27" s="121">
        <f t="shared" si="2"/>
        <v>162224.67384388082</v>
      </c>
      <c r="E27" s="118">
        <f t="shared" si="3"/>
        <v>3631.8956830719576</v>
      </c>
      <c r="F27" s="118">
        <f t="shared" si="4"/>
        <v>59320.96282350862</v>
      </c>
      <c r="G27" s="118">
        <f t="shared" si="0"/>
        <v>158592.77816080887</v>
      </c>
      <c r="H27" s="71"/>
    </row>
    <row r="28" spans="2:10">
      <c r="B28" s="119">
        <f t="shared" si="1"/>
        <v>17.333333333333332</v>
      </c>
      <c r="C28" s="120">
        <v>43555</v>
      </c>
      <c r="D28" s="121">
        <f t="shared" si="2"/>
        <v>158592.77816080887</v>
      </c>
      <c r="E28" s="118">
        <f t="shared" si="3"/>
        <v>3631.8956830719576</v>
      </c>
      <c r="F28" s="118">
        <f t="shared" si="4"/>
        <v>62952.858506580575</v>
      </c>
      <c r="G28" s="118">
        <f t="shared" si="0"/>
        <v>154960.88247773692</v>
      </c>
      <c r="H28" s="71"/>
    </row>
    <row r="29" spans="2:10">
      <c r="B29" s="119">
        <f t="shared" si="1"/>
        <v>18.333333333333332</v>
      </c>
      <c r="C29" s="120">
        <v>43585</v>
      </c>
      <c r="D29" s="121">
        <f t="shared" si="2"/>
        <v>154960.88247773692</v>
      </c>
      <c r="E29" s="118">
        <f t="shared" si="3"/>
        <v>3631.8956830719576</v>
      </c>
      <c r="F29" s="118">
        <f t="shared" si="4"/>
        <v>66584.754189652536</v>
      </c>
      <c r="G29" s="118">
        <f t="shared" si="0"/>
        <v>151328.98679466496</v>
      </c>
      <c r="H29" s="71"/>
    </row>
    <row r="30" spans="2:10">
      <c r="B30" s="119">
        <f t="shared" si="1"/>
        <v>19.333333333333332</v>
      </c>
      <c r="C30" s="120">
        <v>43616</v>
      </c>
      <c r="D30" s="121">
        <f t="shared" si="2"/>
        <v>151328.98679466496</v>
      </c>
      <c r="E30" s="118">
        <f t="shared" si="3"/>
        <v>3631.8956830719576</v>
      </c>
      <c r="F30" s="118">
        <f t="shared" si="4"/>
        <v>70216.649872724491</v>
      </c>
      <c r="G30" s="118">
        <f t="shared" si="0"/>
        <v>147697.09111159301</v>
      </c>
      <c r="H30" s="71"/>
    </row>
    <row r="31" spans="2:10">
      <c r="B31" s="119">
        <f t="shared" si="1"/>
        <v>20.333333333333332</v>
      </c>
      <c r="C31" s="117">
        <v>43646</v>
      </c>
      <c r="D31" s="121">
        <f t="shared" si="2"/>
        <v>147697.09111159301</v>
      </c>
      <c r="E31" s="118">
        <f t="shared" si="3"/>
        <v>3631.8956830719576</v>
      </c>
      <c r="F31" s="118">
        <f t="shared" si="4"/>
        <v>73848.545555796445</v>
      </c>
      <c r="G31" s="118">
        <f t="shared" si="0"/>
        <v>144065.19542852105</v>
      </c>
      <c r="H31" s="71"/>
    </row>
    <row r="32" spans="2:10">
      <c r="B32" s="119">
        <f t="shared" si="1"/>
        <v>21.333333333333332</v>
      </c>
      <c r="C32" s="120">
        <v>43677</v>
      </c>
      <c r="D32" s="121">
        <f t="shared" si="2"/>
        <v>144065.19542852105</v>
      </c>
      <c r="E32" s="118">
        <f t="shared" si="3"/>
        <v>3631.8956830719576</v>
      </c>
      <c r="F32" s="118">
        <f t="shared" si="4"/>
        <v>77480.4412388684</v>
      </c>
      <c r="G32" s="118">
        <f t="shared" si="0"/>
        <v>140433.2997454491</v>
      </c>
      <c r="H32" s="72"/>
    </row>
    <row r="33" spans="2:8">
      <c r="B33" s="119">
        <f t="shared" si="1"/>
        <v>22.333333333333332</v>
      </c>
      <c r="C33" s="117">
        <v>43708</v>
      </c>
      <c r="D33" s="122">
        <f t="shared" si="2"/>
        <v>140433.2997454491</v>
      </c>
      <c r="E33" s="118">
        <f t="shared" si="3"/>
        <v>3631.8956830719576</v>
      </c>
      <c r="F33" s="123">
        <f t="shared" si="4"/>
        <v>81112.336921940354</v>
      </c>
      <c r="G33" s="123">
        <f t="shared" si="0"/>
        <v>136801.40406237714</v>
      </c>
      <c r="H33" s="72"/>
    </row>
    <row r="34" spans="2:8">
      <c r="B34" s="119">
        <f t="shared" si="1"/>
        <v>23.333333333333332</v>
      </c>
      <c r="C34" s="120">
        <v>43738</v>
      </c>
      <c r="D34" s="121">
        <f t="shared" si="2"/>
        <v>136801.40406237714</v>
      </c>
      <c r="E34" s="118">
        <f t="shared" si="3"/>
        <v>3631.8956830719576</v>
      </c>
      <c r="F34" s="118">
        <f t="shared" si="4"/>
        <v>84744.232605012308</v>
      </c>
      <c r="G34" s="118">
        <f t="shared" si="0"/>
        <v>133169.50837930519</v>
      </c>
      <c r="H34" s="72"/>
    </row>
    <row r="35" spans="2:8">
      <c r="B35" s="119">
        <f t="shared" si="1"/>
        <v>24.333333333333332</v>
      </c>
      <c r="C35" s="117">
        <v>43769</v>
      </c>
      <c r="D35" s="121">
        <f t="shared" si="2"/>
        <v>133169.50837930519</v>
      </c>
      <c r="E35" s="118">
        <f t="shared" si="3"/>
        <v>3631.8956830719576</v>
      </c>
      <c r="F35" s="118">
        <f t="shared" si="4"/>
        <v>88376.128288084263</v>
      </c>
      <c r="G35" s="118">
        <f t="shared" si="0"/>
        <v>129537.61269623323</v>
      </c>
      <c r="H35" s="72"/>
    </row>
    <row r="36" spans="2:8">
      <c r="B36" s="119">
        <f t="shared" si="1"/>
        <v>25.333333333333332</v>
      </c>
      <c r="C36" s="120">
        <v>43799</v>
      </c>
      <c r="D36" s="121">
        <f t="shared" si="2"/>
        <v>129537.61269623323</v>
      </c>
      <c r="E36" s="118">
        <f t="shared" si="3"/>
        <v>3631.8956830719576</v>
      </c>
      <c r="F36" s="118">
        <f t="shared" si="4"/>
        <v>92008.023971156217</v>
      </c>
      <c r="G36" s="118">
        <f t="shared" si="0"/>
        <v>125905.71701316128</v>
      </c>
      <c r="H36" s="72"/>
    </row>
    <row r="37" spans="2:8">
      <c r="B37" s="119">
        <f t="shared" si="1"/>
        <v>26.333333333333332</v>
      </c>
      <c r="C37" s="120">
        <v>43830</v>
      </c>
      <c r="D37" s="121">
        <f t="shared" si="2"/>
        <v>125905.71701316128</v>
      </c>
      <c r="E37" s="118">
        <f t="shared" si="3"/>
        <v>3631.8956830719576</v>
      </c>
      <c r="F37" s="118">
        <f t="shared" si="4"/>
        <v>95639.919654228172</v>
      </c>
      <c r="G37" s="118">
        <f t="shared" si="0"/>
        <v>122273.82133008933</v>
      </c>
      <c r="H37" s="72"/>
    </row>
    <row r="38" spans="2:8">
      <c r="B38" s="119">
        <f t="shared" si="1"/>
        <v>27.333333333333332</v>
      </c>
      <c r="C38" s="120">
        <v>43861</v>
      </c>
      <c r="D38" s="121">
        <f t="shared" si="2"/>
        <v>122273.82133008933</v>
      </c>
      <c r="E38" s="118">
        <f t="shared" si="3"/>
        <v>3631.8956830719576</v>
      </c>
      <c r="F38" s="118">
        <f t="shared" si="4"/>
        <v>99271.815337300126</v>
      </c>
      <c r="G38" s="118">
        <f t="shared" si="0"/>
        <v>118641.92564701737</v>
      </c>
      <c r="H38" s="72"/>
    </row>
    <row r="39" spans="2:8">
      <c r="B39" s="119">
        <f t="shared" si="1"/>
        <v>28.333333333333332</v>
      </c>
      <c r="C39" s="120">
        <v>43890</v>
      </c>
      <c r="D39" s="121">
        <f t="shared" si="2"/>
        <v>118641.92564701737</v>
      </c>
      <c r="E39" s="118">
        <f t="shared" si="3"/>
        <v>3631.8956830719576</v>
      </c>
      <c r="F39" s="118">
        <f t="shared" si="4"/>
        <v>102903.71102037208</v>
      </c>
      <c r="G39" s="118">
        <f t="shared" si="0"/>
        <v>115010.02996394542</v>
      </c>
      <c r="H39" s="72"/>
    </row>
    <row r="40" spans="2:8">
      <c r="B40" s="119">
        <f t="shared" si="1"/>
        <v>29.333333333333332</v>
      </c>
      <c r="C40" s="117">
        <v>43921</v>
      </c>
      <c r="D40" s="121">
        <f t="shared" si="2"/>
        <v>115010.02996394542</v>
      </c>
      <c r="E40" s="118">
        <f t="shared" si="3"/>
        <v>3631.8956830719576</v>
      </c>
      <c r="F40" s="118">
        <f t="shared" si="4"/>
        <v>106535.60670344403</v>
      </c>
      <c r="G40" s="125">
        <f t="shared" si="0"/>
        <v>111378.13428087346</v>
      </c>
      <c r="H40" s="72"/>
    </row>
    <row r="41" spans="2:8">
      <c r="B41" s="119">
        <f t="shared" si="1"/>
        <v>30.333333333333332</v>
      </c>
      <c r="C41" s="120">
        <v>43951</v>
      </c>
      <c r="D41" s="121">
        <f t="shared" si="2"/>
        <v>111378.13428087346</v>
      </c>
      <c r="E41" s="125">
        <f t="shared" si="3"/>
        <v>3631.8956830719576</v>
      </c>
      <c r="F41" s="118">
        <f t="shared" si="4"/>
        <v>110167.50238651599</v>
      </c>
      <c r="G41" s="118">
        <f t="shared" si="0"/>
        <v>107746.23859780151</v>
      </c>
      <c r="H41" s="75"/>
    </row>
    <row r="42" spans="2:8">
      <c r="B42" s="119">
        <f t="shared" si="1"/>
        <v>31.333333333333332</v>
      </c>
      <c r="C42" s="120">
        <v>43982</v>
      </c>
      <c r="D42" s="121">
        <f t="shared" si="2"/>
        <v>107746.23859780151</v>
      </c>
      <c r="E42" s="125">
        <f t="shared" si="3"/>
        <v>3631.8956830719576</v>
      </c>
      <c r="F42" s="118">
        <f t="shared" si="4"/>
        <v>113799.39806958794</v>
      </c>
      <c r="G42" s="118">
        <f t="shared" si="0"/>
        <v>104114.34291472955</v>
      </c>
      <c r="H42" s="71"/>
    </row>
    <row r="43" spans="2:8">
      <c r="B43" s="119">
        <f t="shared" si="1"/>
        <v>32.333333333333329</v>
      </c>
      <c r="C43" s="120">
        <v>44012</v>
      </c>
      <c r="D43" s="121">
        <f t="shared" si="2"/>
        <v>104114.34291472955</v>
      </c>
      <c r="E43" s="125">
        <f t="shared" si="3"/>
        <v>3631.8956830719576</v>
      </c>
      <c r="F43" s="118">
        <f t="shared" si="4"/>
        <v>117431.2937526599</v>
      </c>
      <c r="G43" s="118">
        <f t="shared" si="0"/>
        <v>100482.4472316576</v>
      </c>
      <c r="H43" s="71"/>
    </row>
    <row r="44" spans="2:8">
      <c r="B44" s="119">
        <f t="shared" si="1"/>
        <v>33.333333333333329</v>
      </c>
      <c r="C44" s="120">
        <v>44043</v>
      </c>
      <c r="D44" s="121">
        <f t="shared" si="2"/>
        <v>100482.4472316576</v>
      </c>
      <c r="E44" s="125">
        <f t="shared" si="3"/>
        <v>3631.8956830719576</v>
      </c>
      <c r="F44" s="118">
        <f t="shared" si="4"/>
        <v>121063.18943573185</v>
      </c>
      <c r="G44" s="118">
        <f t="shared" si="0"/>
        <v>96850.551548585645</v>
      </c>
      <c r="H44" s="71"/>
    </row>
    <row r="45" spans="2:8">
      <c r="B45" s="119">
        <f t="shared" si="1"/>
        <v>34.333333333333329</v>
      </c>
      <c r="C45" s="120">
        <v>44074</v>
      </c>
      <c r="D45" s="121">
        <f t="shared" si="2"/>
        <v>96850.551548585645</v>
      </c>
      <c r="E45" s="125">
        <f t="shared" si="3"/>
        <v>3631.8956830719576</v>
      </c>
      <c r="F45" s="118">
        <f t="shared" si="4"/>
        <v>124695.08511880381</v>
      </c>
      <c r="G45" s="118">
        <f t="shared" si="0"/>
        <v>93218.655865513691</v>
      </c>
      <c r="H45" s="71"/>
    </row>
    <row r="46" spans="2:8">
      <c r="B46" s="119">
        <f t="shared" si="1"/>
        <v>35.333333333333329</v>
      </c>
      <c r="C46" s="120">
        <v>44104</v>
      </c>
      <c r="D46" s="121">
        <f t="shared" si="2"/>
        <v>93218.655865513691</v>
      </c>
      <c r="E46" s="125">
        <f t="shared" si="3"/>
        <v>3631.8956830719576</v>
      </c>
      <c r="F46" s="118">
        <f t="shared" si="4"/>
        <v>128326.98080187576</v>
      </c>
      <c r="G46" s="118">
        <f t="shared" si="0"/>
        <v>89586.760182441736</v>
      </c>
      <c r="H46" s="71"/>
    </row>
    <row r="47" spans="2:8">
      <c r="B47" s="119">
        <f t="shared" si="1"/>
        <v>36.333333333333329</v>
      </c>
      <c r="C47" s="120">
        <v>44135</v>
      </c>
      <c r="D47" s="121">
        <f t="shared" si="2"/>
        <v>89586.760182441736</v>
      </c>
      <c r="E47" s="125">
        <f t="shared" si="3"/>
        <v>3631.8956830719576</v>
      </c>
      <c r="F47" s="118">
        <f t="shared" si="4"/>
        <v>131958.87648494772</v>
      </c>
      <c r="G47" s="118">
        <f t="shared" si="0"/>
        <v>85954.864499369782</v>
      </c>
      <c r="H47" s="71"/>
    </row>
    <row r="48" spans="2:8">
      <c r="B48" s="119">
        <f t="shared" si="1"/>
        <v>37.333333333333329</v>
      </c>
      <c r="C48" s="120">
        <v>44165</v>
      </c>
      <c r="D48" s="121">
        <f t="shared" si="2"/>
        <v>85954.864499369782</v>
      </c>
      <c r="E48" s="125">
        <f t="shared" si="3"/>
        <v>3631.8956830719576</v>
      </c>
      <c r="F48" s="118">
        <f t="shared" si="4"/>
        <v>135590.77216801967</v>
      </c>
      <c r="G48" s="118">
        <f t="shared" si="0"/>
        <v>82322.968816297827</v>
      </c>
      <c r="H48" s="71"/>
    </row>
    <row r="49" spans="2:8">
      <c r="B49" s="119">
        <f t="shared" si="1"/>
        <v>38.333333333333329</v>
      </c>
      <c r="C49" s="120">
        <v>44196</v>
      </c>
      <c r="D49" s="121">
        <f t="shared" si="2"/>
        <v>82322.968816297827</v>
      </c>
      <c r="E49" s="125">
        <f t="shared" si="3"/>
        <v>3631.8956830719576</v>
      </c>
      <c r="F49" s="118">
        <f t="shared" si="4"/>
        <v>139222.66785109162</v>
      </c>
      <c r="G49" s="118">
        <f t="shared" si="0"/>
        <v>78691.073133225873</v>
      </c>
      <c r="H49" s="71"/>
    </row>
    <row r="50" spans="2:8">
      <c r="B50" s="119">
        <f t="shared" si="1"/>
        <v>39.333333333333329</v>
      </c>
      <c r="C50" s="120">
        <v>44227</v>
      </c>
      <c r="D50" s="121">
        <f t="shared" si="2"/>
        <v>78691.073133225873</v>
      </c>
      <c r="E50" s="125">
        <f t="shared" si="3"/>
        <v>3631.8956830719576</v>
      </c>
      <c r="F50" s="118">
        <f t="shared" si="4"/>
        <v>142854.56353416358</v>
      </c>
      <c r="G50" s="118">
        <f t="shared" si="0"/>
        <v>75059.177450153918</v>
      </c>
      <c r="H50" s="71"/>
    </row>
    <row r="51" spans="2:8">
      <c r="B51" s="119">
        <f t="shared" si="1"/>
        <v>40.333333333333329</v>
      </c>
      <c r="C51" s="120">
        <v>44255</v>
      </c>
      <c r="D51" s="121">
        <f t="shared" si="2"/>
        <v>75059.177450153918</v>
      </c>
      <c r="E51" s="125">
        <f t="shared" si="3"/>
        <v>3631.8956830719576</v>
      </c>
      <c r="F51" s="118">
        <f t="shared" si="4"/>
        <v>146486.45921723553</v>
      </c>
      <c r="G51" s="118">
        <f t="shared" si="0"/>
        <v>71427.281767081964</v>
      </c>
      <c r="H51" s="71"/>
    </row>
    <row r="52" spans="2:8">
      <c r="B52" s="119">
        <f t="shared" si="1"/>
        <v>41.333333333333329</v>
      </c>
      <c r="C52" s="120">
        <v>44286</v>
      </c>
      <c r="D52" s="121">
        <f t="shared" si="2"/>
        <v>71427.281767081964</v>
      </c>
      <c r="E52" s="125">
        <f t="shared" si="3"/>
        <v>3631.8956830719576</v>
      </c>
      <c r="F52" s="125">
        <f t="shared" si="4"/>
        <v>150118.35490030749</v>
      </c>
      <c r="G52" s="125">
        <f t="shared" si="0"/>
        <v>67795.38608401001</v>
      </c>
      <c r="H52" s="71"/>
    </row>
    <row r="53" spans="2:8">
      <c r="B53" s="119">
        <f t="shared" si="1"/>
        <v>42.333333333333329</v>
      </c>
      <c r="C53" s="120">
        <v>44316</v>
      </c>
      <c r="D53" s="121">
        <f t="shared" si="2"/>
        <v>67795.38608401001</v>
      </c>
      <c r="E53" s="118">
        <f t="shared" si="3"/>
        <v>3631.8956830719576</v>
      </c>
      <c r="F53" s="118">
        <f t="shared" si="4"/>
        <v>153750.25058337944</v>
      </c>
      <c r="G53" s="118">
        <f t="shared" si="0"/>
        <v>64163.490400938055</v>
      </c>
      <c r="H53" s="71"/>
    </row>
    <row r="54" spans="2:8">
      <c r="B54" s="119">
        <f t="shared" si="1"/>
        <v>43.333333333333329</v>
      </c>
      <c r="C54" s="120">
        <v>44347</v>
      </c>
      <c r="D54" s="121">
        <f t="shared" si="2"/>
        <v>64163.490400938055</v>
      </c>
      <c r="E54" s="118">
        <f t="shared" si="3"/>
        <v>3631.8956830719576</v>
      </c>
      <c r="F54" s="118">
        <f t="shared" si="4"/>
        <v>157382.1462664514</v>
      </c>
      <c r="G54" s="118">
        <f t="shared" si="0"/>
        <v>60531.594717866101</v>
      </c>
      <c r="H54" s="71"/>
    </row>
    <row r="55" spans="2:8">
      <c r="B55" s="119">
        <f t="shared" si="1"/>
        <v>44.333333333333329</v>
      </c>
      <c r="C55" s="120">
        <v>44377</v>
      </c>
      <c r="D55" s="121">
        <f t="shared" si="2"/>
        <v>60531.594717866101</v>
      </c>
      <c r="E55" s="118">
        <f t="shared" si="3"/>
        <v>3631.8956830719576</v>
      </c>
      <c r="F55" s="118">
        <f t="shared" si="4"/>
        <v>161014.04194952335</v>
      </c>
      <c r="G55" s="118">
        <f t="shared" si="0"/>
        <v>56899.699034794146</v>
      </c>
      <c r="H55" s="71"/>
    </row>
    <row r="56" spans="2:8">
      <c r="B56" s="119">
        <f t="shared" si="1"/>
        <v>45.333333333333329</v>
      </c>
      <c r="C56" s="120">
        <v>44408</v>
      </c>
      <c r="D56" s="121">
        <f t="shared" si="2"/>
        <v>56899.699034794146</v>
      </c>
      <c r="E56" s="118">
        <f t="shared" si="3"/>
        <v>3631.8956830719576</v>
      </c>
      <c r="F56" s="118">
        <f t="shared" si="4"/>
        <v>164645.93763259531</v>
      </c>
      <c r="G56" s="118">
        <f t="shared" si="0"/>
        <v>53267.803351722192</v>
      </c>
      <c r="H56" s="71"/>
    </row>
    <row r="57" spans="2:8">
      <c r="B57" s="119">
        <f t="shared" si="1"/>
        <v>46.333333333333329</v>
      </c>
      <c r="C57" s="120">
        <v>44439</v>
      </c>
      <c r="D57" s="121">
        <f t="shared" si="2"/>
        <v>53267.803351722192</v>
      </c>
      <c r="E57" s="118">
        <f t="shared" si="3"/>
        <v>3631.8956830719576</v>
      </c>
      <c r="F57" s="118">
        <f t="shared" si="4"/>
        <v>168277.83331566726</v>
      </c>
      <c r="G57" s="118">
        <f t="shared" si="0"/>
        <v>49635.907668650238</v>
      </c>
      <c r="H57" s="71"/>
    </row>
    <row r="58" spans="2:8">
      <c r="B58" s="119">
        <f t="shared" si="1"/>
        <v>47.333333333333329</v>
      </c>
      <c r="C58" s="120">
        <v>44469</v>
      </c>
      <c r="D58" s="121">
        <f t="shared" si="2"/>
        <v>49635.907668650238</v>
      </c>
      <c r="E58" s="118">
        <f t="shared" si="3"/>
        <v>3631.8956830719576</v>
      </c>
      <c r="F58" s="118">
        <f t="shared" si="4"/>
        <v>171909.72899873921</v>
      </c>
      <c r="G58" s="118">
        <f t="shared" si="0"/>
        <v>46004.011985578283</v>
      </c>
      <c r="H58" s="71"/>
    </row>
    <row r="59" spans="2:8">
      <c r="B59" s="119">
        <f t="shared" si="1"/>
        <v>48.333333333333329</v>
      </c>
      <c r="C59" s="117">
        <v>44500</v>
      </c>
      <c r="D59" s="121">
        <f t="shared" si="2"/>
        <v>46004.011985578283</v>
      </c>
      <c r="E59" s="118">
        <f t="shared" si="3"/>
        <v>3631.8956830719576</v>
      </c>
      <c r="F59" s="118">
        <f t="shared" si="4"/>
        <v>175541.62468181117</v>
      </c>
      <c r="G59" s="118">
        <f t="shared" si="0"/>
        <v>42372.116302506329</v>
      </c>
      <c r="H59" s="71"/>
    </row>
    <row r="60" spans="2:8">
      <c r="B60" s="119">
        <f t="shared" si="1"/>
        <v>49.333333333333329</v>
      </c>
      <c r="C60" s="120">
        <v>44530</v>
      </c>
      <c r="D60" s="121">
        <f t="shared" si="2"/>
        <v>42372.116302506329</v>
      </c>
      <c r="E60" s="118">
        <f t="shared" si="3"/>
        <v>3631.8956830719576</v>
      </c>
      <c r="F60" s="118">
        <f t="shared" si="4"/>
        <v>179173.52036488312</v>
      </c>
      <c r="G60" s="118">
        <f t="shared" si="0"/>
        <v>38740.220619434374</v>
      </c>
      <c r="H60" s="71"/>
    </row>
    <row r="61" spans="2:8">
      <c r="B61" s="119">
        <f t="shared" si="1"/>
        <v>50.333333333333329</v>
      </c>
      <c r="C61" s="120">
        <v>44561</v>
      </c>
      <c r="D61" s="121">
        <f t="shared" si="2"/>
        <v>38740.220619434374</v>
      </c>
      <c r="E61" s="118">
        <f t="shared" si="3"/>
        <v>3631.8956830719576</v>
      </c>
      <c r="F61" s="118">
        <f t="shared" si="4"/>
        <v>182805.41604795508</v>
      </c>
      <c r="G61" s="118">
        <f t="shared" si="0"/>
        <v>35108.32493636242</v>
      </c>
      <c r="H61" s="71"/>
    </row>
    <row r="62" spans="2:8">
      <c r="B62" s="119">
        <f t="shared" si="1"/>
        <v>51.333333333333329</v>
      </c>
      <c r="C62" s="120">
        <v>44592</v>
      </c>
      <c r="D62" s="121">
        <f t="shared" si="2"/>
        <v>35108.32493636242</v>
      </c>
      <c r="E62" s="118">
        <f t="shared" si="3"/>
        <v>3631.8956830719576</v>
      </c>
      <c r="F62" s="118">
        <f t="shared" si="4"/>
        <v>186437.31173102703</v>
      </c>
      <c r="G62" s="118">
        <f t="shared" si="0"/>
        <v>31476.429253290462</v>
      </c>
      <c r="H62" s="71"/>
    </row>
    <row r="63" spans="2:8">
      <c r="B63" s="119">
        <f t="shared" si="1"/>
        <v>52.333333333333329</v>
      </c>
      <c r="C63" s="120">
        <v>44620</v>
      </c>
      <c r="D63" s="121">
        <f t="shared" si="2"/>
        <v>31476.429253290462</v>
      </c>
      <c r="E63" s="118">
        <f t="shared" si="3"/>
        <v>3631.8956830719576</v>
      </c>
      <c r="F63" s="118">
        <f t="shared" si="4"/>
        <v>190069.20741409899</v>
      </c>
      <c r="G63" s="118">
        <f t="shared" si="0"/>
        <v>27844.533570218504</v>
      </c>
      <c r="H63" s="71"/>
    </row>
    <row r="64" spans="2:8">
      <c r="B64" s="119">
        <f t="shared" si="1"/>
        <v>53.333333333333329</v>
      </c>
      <c r="C64" s="120">
        <v>44651</v>
      </c>
      <c r="D64" s="121">
        <f t="shared" si="2"/>
        <v>27844.533570218504</v>
      </c>
      <c r="E64" s="118">
        <f t="shared" si="3"/>
        <v>3631.8956830719576</v>
      </c>
      <c r="F64" s="118">
        <f t="shared" si="4"/>
        <v>193701.10309717094</v>
      </c>
      <c r="G64" s="118">
        <f t="shared" si="0"/>
        <v>24212.637887146546</v>
      </c>
      <c r="H64" s="71"/>
    </row>
    <row r="65" spans="2:8">
      <c r="B65" s="119">
        <f t="shared" si="1"/>
        <v>54.333333333333329</v>
      </c>
      <c r="C65" s="120">
        <v>44681</v>
      </c>
      <c r="D65" s="121">
        <f t="shared" si="2"/>
        <v>24212.637887146546</v>
      </c>
      <c r="E65" s="118">
        <f t="shared" si="3"/>
        <v>3631.8956830719576</v>
      </c>
      <c r="F65" s="118">
        <f t="shared" si="4"/>
        <v>197332.9987802429</v>
      </c>
      <c r="G65" s="118">
        <f t="shared" si="0"/>
        <v>20580.742204074588</v>
      </c>
      <c r="H65" s="71"/>
    </row>
    <row r="66" spans="2:8">
      <c r="B66" s="119">
        <f t="shared" si="1"/>
        <v>55.333333333333329</v>
      </c>
      <c r="C66" s="120">
        <v>44712</v>
      </c>
      <c r="D66" s="121">
        <f t="shared" si="2"/>
        <v>20580.742204074588</v>
      </c>
      <c r="E66" s="118">
        <f t="shared" si="3"/>
        <v>3631.8956830719576</v>
      </c>
      <c r="F66" s="118">
        <f t="shared" si="4"/>
        <v>200964.89446331485</v>
      </c>
      <c r="G66" s="118">
        <f t="shared" si="0"/>
        <v>16948.84652100263</v>
      </c>
      <c r="H66" s="71"/>
    </row>
    <row r="67" spans="2:8">
      <c r="B67" s="119">
        <f t="shared" si="1"/>
        <v>56.333333333333329</v>
      </c>
      <c r="C67" s="120">
        <v>44742</v>
      </c>
      <c r="D67" s="121">
        <f t="shared" si="2"/>
        <v>16948.84652100263</v>
      </c>
      <c r="E67" s="118">
        <f t="shared" si="3"/>
        <v>3631.8956830719576</v>
      </c>
      <c r="F67" s="118">
        <f t="shared" si="4"/>
        <v>204596.7901463868</v>
      </c>
      <c r="G67" s="118">
        <f t="shared" si="0"/>
        <v>13316.950837930672</v>
      </c>
      <c r="H67" s="71"/>
    </row>
    <row r="68" spans="2:8">
      <c r="B68" s="119">
        <f t="shared" si="1"/>
        <v>57.333333333333329</v>
      </c>
      <c r="C68" s="120">
        <v>44773</v>
      </c>
      <c r="D68" s="121">
        <f t="shared" si="2"/>
        <v>13316.950837930672</v>
      </c>
      <c r="E68" s="118">
        <f t="shared" si="3"/>
        <v>3631.8956830719576</v>
      </c>
      <c r="F68" s="118">
        <f t="shared" si="4"/>
        <v>208228.68582945876</v>
      </c>
      <c r="G68" s="118">
        <f t="shared" si="0"/>
        <v>9685.0551548587136</v>
      </c>
      <c r="H68" s="71"/>
    </row>
    <row r="69" spans="2:8">
      <c r="B69" s="119">
        <f t="shared" si="1"/>
        <v>58.333333333333329</v>
      </c>
      <c r="C69" s="120">
        <v>44804</v>
      </c>
      <c r="D69" s="121">
        <f t="shared" si="2"/>
        <v>9685.0551548587136</v>
      </c>
      <c r="E69" s="118">
        <f t="shared" si="3"/>
        <v>3631.8956830719576</v>
      </c>
      <c r="F69" s="118">
        <f t="shared" si="4"/>
        <v>211860.58151253071</v>
      </c>
      <c r="G69" s="118">
        <f>D69-E69</f>
        <v>6053.1594717867556</v>
      </c>
      <c r="H69" s="71"/>
    </row>
    <row r="70" spans="2:8">
      <c r="B70" s="119">
        <f t="shared" si="1"/>
        <v>59.333333333333329</v>
      </c>
      <c r="C70" s="117">
        <v>44834</v>
      </c>
      <c r="D70" s="121">
        <f t="shared" si="2"/>
        <v>6053.1594717867556</v>
      </c>
      <c r="E70" s="118">
        <f t="shared" si="3"/>
        <v>3631.8956830719576</v>
      </c>
      <c r="F70" s="118">
        <f t="shared" si="4"/>
        <v>215492.47719560267</v>
      </c>
      <c r="G70" s="111">
        <f>D70-E70</f>
        <v>2421.263788714798</v>
      </c>
      <c r="H70" s="71"/>
    </row>
    <row r="71" spans="2:8">
      <c r="B71" s="119">
        <f>B70+(20/30)</f>
        <v>59.999999999999993</v>
      </c>
      <c r="C71" s="120">
        <v>44854</v>
      </c>
      <c r="D71" s="121">
        <f t="shared" si="2"/>
        <v>2421.263788714798</v>
      </c>
      <c r="E71" s="118">
        <f>($D$11/60)*(20/30)</f>
        <v>2421.2637887146384</v>
      </c>
      <c r="F71" s="118">
        <f t="shared" si="4"/>
        <v>217913.74098431729</v>
      </c>
      <c r="G71" s="124">
        <f>D71-E71</f>
        <v>1.5961632016114891E-10</v>
      </c>
      <c r="H71" s="71"/>
    </row>
    <row r="74" spans="2:8">
      <c r="B74" s="282" t="s">
        <v>104</v>
      </c>
      <c r="C74" s="282"/>
      <c r="D74" s="282"/>
      <c r="E74" s="127">
        <f>SUM(E41:E52)</f>
        <v>43582.748196863482</v>
      </c>
    </row>
    <row r="75" spans="2:8" ht="28.5" customHeight="1">
      <c r="B75" s="292" t="s">
        <v>106</v>
      </c>
      <c r="C75" s="292"/>
      <c r="D75" s="292"/>
      <c r="E75" s="127">
        <f>F52</f>
        <v>150118.35490030749</v>
      </c>
    </row>
    <row r="76" spans="2:8" ht="29.5" customHeight="1">
      <c r="B76" s="292" t="s">
        <v>107</v>
      </c>
      <c r="C76" s="292"/>
      <c r="D76" s="292"/>
      <c r="E76" s="127">
        <f>G40</f>
        <v>111378.13428087346</v>
      </c>
    </row>
    <row r="77" spans="2:8" ht="28.5" customHeight="1">
      <c r="B77" s="292" t="s">
        <v>105</v>
      </c>
      <c r="C77" s="292"/>
      <c r="D77" s="292"/>
      <c r="E77" s="126">
        <f>G52</f>
        <v>67795.38608401001</v>
      </c>
    </row>
  </sheetData>
  <mergeCells count="4">
    <mergeCell ref="B74:D74"/>
    <mergeCell ref="B75:D75"/>
    <mergeCell ref="B76:D76"/>
    <mergeCell ref="B77:D77"/>
  </mergeCells>
  <conditionalFormatting sqref="A1">
    <cfRule type="duplicateValues" dxfId="9" priority="2"/>
  </conditionalFormatting>
  <conditionalFormatting sqref="A2">
    <cfRule type="duplicateValues" dxfId="8" priority="1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14B4-D8D0-4F95-B100-90836996E42E}">
  <dimension ref="A1:L78"/>
  <sheetViews>
    <sheetView topLeftCell="A9" workbookViewId="0">
      <selection activeCell="G13" sqref="G13"/>
    </sheetView>
  </sheetViews>
  <sheetFormatPr defaultRowHeight="14.5"/>
  <cols>
    <col min="1" max="1" width="20" bestFit="1" customWidth="1"/>
    <col min="2" max="2" width="3.54296875" customWidth="1"/>
    <col min="3" max="3" width="14.26953125" customWidth="1"/>
    <col min="4" max="4" width="13" customWidth="1"/>
    <col min="5" max="5" width="14.81640625" style="57" bestFit="1" customWidth="1"/>
    <col min="6" max="6" width="12.7265625" style="57" bestFit="1" customWidth="1"/>
    <col min="7" max="7" width="15.7265625" style="57" bestFit="1" customWidth="1"/>
    <col min="8" max="9" width="16.1796875" style="57" customWidth="1"/>
    <col min="10" max="10" width="31.7265625" bestFit="1" customWidth="1"/>
    <col min="11" max="11" width="18.1796875" bestFit="1" customWidth="1"/>
    <col min="12" max="12" width="20.7265625" bestFit="1" customWidth="1"/>
  </cols>
  <sheetData>
    <row r="1" spans="1:12" s="37" customFormat="1" ht="13">
      <c r="A1" s="39" t="s">
        <v>35</v>
      </c>
      <c r="B1" s="77" t="s">
        <v>36</v>
      </c>
      <c r="C1" s="37" t="s">
        <v>68</v>
      </c>
      <c r="D1" s="47"/>
      <c r="E1" s="38"/>
      <c r="F1" s="38"/>
      <c r="G1" s="38"/>
      <c r="H1" s="38"/>
      <c r="I1" s="38"/>
    </row>
    <row r="2" spans="1:12" s="37" customFormat="1">
      <c r="A2" s="39" t="s">
        <v>37</v>
      </c>
      <c r="B2" s="77" t="s">
        <v>38</v>
      </c>
      <c r="C2" s="37" t="s">
        <v>69</v>
      </c>
      <c r="D2" s="47"/>
      <c r="E2" s="57"/>
      <c r="F2" s="38"/>
      <c r="G2" s="38"/>
      <c r="H2" s="38"/>
      <c r="I2" s="38"/>
    </row>
    <row r="3" spans="1:12" s="37" customFormat="1">
      <c r="A3" s="39" t="s">
        <v>39</v>
      </c>
      <c r="B3" s="77" t="s">
        <v>38</v>
      </c>
      <c r="C3" s="37" t="s">
        <v>48</v>
      </c>
      <c r="D3" s="47"/>
      <c r="E3" s="38"/>
      <c r="F3" s="38"/>
      <c r="G3" s="38"/>
      <c r="H3" s="38"/>
      <c r="I3" s="38"/>
      <c r="K3"/>
      <c r="L3" s="56"/>
    </row>
    <row r="4" spans="1:12" s="37" customFormat="1" ht="13">
      <c r="A4" s="39" t="s">
        <v>40</v>
      </c>
      <c r="B4" s="77" t="s">
        <v>38</v>
      </c>
      <c r="C4" s="37" t="s">
        <v>42</v>
      </c>
      <c r="D4" s="47"/>
      <c r="E4" s="38"/>
      <c r="F4" s="38"/>
      <c r="G4" s="38"/>
      <c r="H4" s="38"/>
      <c r="I4" s="38"/>
    </row>
    <row r="5" spans="1:12" s="37" customFormat="1" ht="13">
      <c r="A5" s="39" t="s">
        <v>41</v>
      </c>
      <c r="B5" s="77" t="s">
        <v>38</v>
      </c>
      <c r="C5" s="37" t="s">
        <v>82</v>
      </c>
      <c r="D5" s="47"/>
      <c r="E5" s="38"/>
      <c r="F5" s="38"/>
      <c r="G5" s="38"/>
      <c r="H5" s="38"/>
      <c r="I5" s="38"/>
    </row>
    <row r="7" spans="1:12">
      <c r="A7" s="37" t="s">
        <v>44</v>
      </c>
      <c r="C7" s="68">
        <v>0.11</v>
      </c>
    </row>
    <row r="8" spans="1:12">
      <c r="A8" s="39" t="s">
        <v>55</v>
      </c>
      <c r="C8" s="69">
        <f>C7/12</f>
        <v>9.1666666666666667E-3</v>
      </c>
    </row>
    <row r="11" spans="1:12" ht="39">
      <c r="C11" s="41" t="s">
        <v>12</v>
      </c>
      <c r="D11" s="41" t="s">
        <v>13</v>
      </c>
      <c r="E11" s="78" t="s">
        <v>51</v>
      </c>
      <c r="F11" s="78" t="s">
        <v>52</v>
      </c>
      <c r="G11" s="78" t="s">
        <v>53</v>
      </c>
      <c r="H11" s="78" t="s">
        <v>54</v>
      </c>
      <c r="I11" s="78" t="s">
        <v>77</v>
      </c>
    </row>
    <row r="12" spans="1:12">
      <c r="C12" s="50">
        <v>1</v>
      </c>
      <c r="D12" s="43">
        <v>42999</v>
      </c>
      <c r="E12" s="55">
        <v>33944221.226227991</v>
      </c>
      <c r="F12" s="55">
        <f>E12*$C$8</f>
        <v>311155.36124042323</v>
      </c>
      <c r="G12" s="55">
        <v>0</v>
      </c>
      <c r="H12" s="55">
        <f>E12+F12-G12</f>
        <v>34255376.587468415</v>
      </c>
      <c r="I12" s="55">
        <f>G12-F12</f>
        <v>-311155.36124042323</v>
      </c>
    </row>
    <row r="13" spans="1:12">
      <c r="C13" s="50">
        <v>2</v>
      </c>
      <c r="D13" s="45">
        <v>43028</v>
      </c>
      <c r="E13" s="55">
        <f>H12</f>
        <v>34255376.587468415</v>
      </c>
      <c r="F13" s="55">
        <f>E13*$C$8</f>
        <v>314007.61871846049</v>
      </c>
      <c r="G13" s="55">
        <v>0</v>
      </c>
      <c r="H13" s="55">
        <f>E13+F13-G13</f>
        <v>34569384.206186876</v>
      </c>
      <c r="I13" s="55">
        <f t="shared" ref="I13:I74" si="0">G13-F13</f>
        <v>-314007.61871846049</v>
      </c>
    </row>
    <row r="14" spans="1:12">
      <c r="C14" s="50">
        <v>3</v>
      </c>
      <c r="D14" s="45">
        <v>43039</v>
      </c>
      <c r="E14" s="55">
        <f>H13</f>
        <v>34569384.206186876</v>
      </c>
      <c r="F14" s="55">
        <f>E14*$C$8</f>
        <v>316886.02189004637</v>
      </c>
      <c r="G14" s="55">
        <v>247500</v>
      </c>
      <c r="H14" s="55">
        <f>E14+F14-G14</f>
        <v>34638770.22807692</v>
      </c>
      <c r="I14" s="55">
        <f t="shared" si="0"/>
        <v>-69386.021890046366</v>
      </c>
    </row>
    <row r="15" spans="1:12">
      <c r="C15" s="50">
        <v>4</v>
      </c>
      <c r="D15" s="45">
        <v>43069</v>
      </c>
      <c r="E15" s="55">
        <f t="shared" ref="E15:E74" si="1">H14</f>
        <v>34638770.22807692</v>
      </c>
      <c r="F15" s="55">
        <f t="shared" ref="F15:F74" si="2">E15*$C$8</f>
        <v>317522.06042403844</v>
      </c>
      <c r="G15" s="55">
        <v>697500</v>
      </c>
      <c r="H15" s="55">
        <f t="shared" ref="H15:H74" si="3">E15+F15-G15</f>
        <v>34258792.288500957</v>
      </c>
      <c r="I15" s="55">
        <f t="shared" si="0"/>
        <v>379977.93957596156</v>
      </c>
    </row>
    <row r="16" spans="1:12">
      <c r="C16" s="50">
        <v>5</v>
      </c>
      <c r="D16" s="45">
        <v>43100</v>
      </c>
      <c r="E16" s="55">
        <f t="shared" si="1"/>
        <v>34258792.288500957</v>
      </c>
      <c r="F16" s="55">
        <f t="shared" si="2"/>
        <v>314038.92931125878</v>
      </c>
      <c r="G16" s="55">
        <v>697500</v>
      </c>
      <c r="H16" s="55">
        <f t="shared" si="3"/>
        <v>33875331.217812218</v>
      </c>
      <c r="I16" s="55">
        <f t="shared" si="0"/>
        <v>383461.07068874122</v>
      </c>
    </row>
    <row r="17" spans="3:11">
      <c r="C17" s="50">
        <v>6</v>
      </c>
      <c r="D17" s="45">
        <v>43131</v>
      </c>
      <c r="E17" s="55">
        <f t="shared" si="1"/>
        <v>33875331.217812218</v>
      </c>
      <c r="F17" s="55">
        <f t="shared" si="2"/>
        <v>310523.86949661199</v>
      </c>
      <c r="G17" s="55">
        <v>697500</v>
      </c>
      <c r="H17" s="55">
        <f t="shared" si="3"/>
        <v>33488355.087308832</v>
      </c>
      <c r="I17" s="55">
        <f t="shared" si="0"/>
        <v>386976.13050338801</v>
      </c>
    </row>
    <row r="18" spans="3:11">
      <c r="C18" s="50">
        <v>7</v>
      </c>
      <c r="D18" s="45">
        <v>43159</v>
      </c>
      <c r="E18" s="55">
        <f t="shared" si="1"/>
        <v>33488355.087308832</v>
      </c>
      <c r="F18" s="55">
        <f t="shared" si="2"/>
        <v>306976.58830033097</v>
      </c>
      <c r="G18" s="55">
        <v>697500</v>
      </c>
      <c r="H18" s="55">
        <f t="shared" si="3"/>
        <v>33097831.675609164</v>
      </c>
      <c r="I18" s="55">
        <f t="shared" si="0"/>
        <v>390523.41169966903</v>
      </c>
    </row>
    <row r="19" spans="3:11">
      <c r="C19" s="50">
        <v>8</v>
      </c>
      <c r="D19" s="45">
        <v>43190</v>
      </c>
      <c r="E19" s="55">
        <f t="shared" si="1"/>
        <v>33097831.675609164</v>
      </c>
      <c r="F19" s="55">
        <f t="shared" si="2"/>
        <v>303396.79035975068</v>
      </c>
      <c r="G19" s="55">
        <v>697500</v>
      </c>
      <c r="H19" s="55">
        <f t="shared" si="3"/>
        <v>32703728.465968914</v>
      </c>
      <c r="I19" s="55">
        <f t="shared" si="0"/>
        <v>394103.20964024932</v>
      </c>
    </row>
    <row r="20" spans="3:11">
      <c r="C20" s="50">
        <v>9</v>
      </c>
      <c r="D20" s="45">
        <v>43220</v>
      </c>
      <c r="E20" s="55">
        <f t="shared" si="1"/>
        <v>32703728.465968914</v>
      </c>
      <c r="F20" s="55">
        <f t="shared" si="2"/>
        <v>299784.17760471505</v>
      </c>
      <c r="G20" s="55">
        <v>697500</v>
      </c>
      <c r="H20" s="55">
        <f t="shared" si="3"/>
        <v>32306012.643573631</v>
      </c>
      <c r="I20" s="55">
        <f t="shared" si="0"/>
        <v>397715.82239528495</v>
      </c>
    </row>
    <row r="21" spans="3:11">
      <c r="C21" s="50">
        <v>10</v>
      </c>
      <c r="D21" s="45">
        <v>43251</v>
      </c>
      <c r="E21" s="55">
        <f t="shared" si="1"/>
        <v>32306012.643573631</v>
      </c>
      <c r="F21" s="55">
        <f t="shared" si="2"/>
        <v>296138.44923275826</v>
      </c>
      <c r="G21" s="55">
        <v>697500</v>
      </c>
      <c r="H21" s="55">
        <f t="shared" si="3"/>
        <v>31904651.092806388</v>
      </c>
      <c r="I21" s="55">
        <f t="shared" si="0"/>
        <v>401361.55076724174</v>
      </c>
    </row>
    <row r="22" spans="3:11">
      <c r="C22" s="50">
        <v>11</v>
      </c>
      <c r="D22" s="45">
        <v>43281</v>
      </c>
      <c r="E22" s="55">
        <f t="shared" si="1"/>
        <v>31904651.092806388</v>
      </c>
      <c r="F22" s="55">
        <f t="shared" si="2"/>
        <v>292459.30168405856</v>
      </c>
      <c r="G22" s="55">
        <v>697500</v>
      </c>
      <c r="H22" s="55">
        <f t="shared" si="3"/>
        <v>31499610.394490447</v>
      </c>
      <c r="I22" s="55">
        <f t="shared" si="0"/>
        <v>405040.69831594144</v>
      </c>
    </row>
    <row r="23" spans="3:11">
      <c r="C23" s="50">
        <v>12</v>
      </c>
      <c r="D23" s="45">
        <v>43312</v>
      </c>
      <c r="E23" s="55">
        <f t="shared" si="1"/>
        <v>31499610.394490447</v>
      </c>
      <c r="F23" s="55">
        <f t="shared" si="2"/>
        <v>288746.42861616245</v>
      </c>
      <c r="G23" s="55">
        <v>697500</v>
      </c>
      <c r="H23" s="55">
        <f t="shared" si="3"/>
        <v>31090856.823106609</v>
      </c>
      <c r="I23" s="55">
        <f t="shared" si="0"/>
        <v>408753.57138383755</v>
      </c>
      <c r="J23" s="57"/>
      <c r="K23" s="56"/>
    </row>
    <row r="24" spans="3:11">
      <c r="C24" s="60">
        <v>13</v>
      </c>
      <c r="D24" s="43">
        <v>43343</v>
      </c>
      <c r="E24" s="55">
        <f t="shared" si="1"/>
        <v>31090856.823106609</v>
      </c>
      <c r="F24" s="55">
        <f t="shared" si="2"/>
        <v>284999.52087847725</v>
      </c>
      <c r="G24" s="55">
        <v>697500</v>
      </c>
      <c r="H24" s="55">
        <f t="shared" si="3"/>
        <v>30678356.343985088</v>
      </c>
      <c r="I24" s="55">
        <f t="shared" si="0"/>
        <v>412500.47912152275</v>
      </c>
    </row>
    <row r="25" spans="3:11">
      <c r="C25" s="50">
        <v>14</v>
      </c>
      <c r="D25" s="45">
        <v>43373</v>
      </c>
      <c r="E25" s="55">
        <f t="shared" si="1"/>
        <v>30678356.343985088</v>
      </c>
      <c r="F25" s="55">
        <f t="shared" si="2"/>
        <v>281218.26648652996</v>
      </c>
      <c r="G25" s="55">
        <v>697500</v>
      </c>
      <c r="H25" s="55">
        <f t="shared" si="3"/>
        <v>30262074.610471617</v>
      </c>
      <c r="I25" s="55">
        <f t="shared" si="0"/>
        <v>416281.73351347004</v>
      </c>
      <c r="J25" s="56"/>
    </row>
    <row r="26" spans="3:11">
      <c r="C26" s="50">
        <v>15</v>
      </c>
      <c r="D26" s="43">
        <v>43404</v>
      </c>
      <c r="E26" s="55">
        <f t="shared" si="1"/>
        <v>30262074.610471617</v>
      </c>
      <c r="F26" s="55">
        <f t="shared" si="2"/>
        <v>277402.35059598985</v>
      </c>
      <c r="G26" s="55">
        <v>697500</v>
      </c>
      <c r="H26" s="55">
        <f t="shared" si="3"/>
        <v>29841976.961067606</v>
      </c>
      <c r="I26" s="55">
        <f t="shared" si="0"/>
        <v>420097.64940401015</v>
      </c>
    </row>
    <row r="27" spans="3:11">
      <c r="C27" s="50">
        <v>16</v>
      </c>
      <c r="D27" s="45">
        <v>43434</v>
      </c>
      <c r="E27" s="55">
        <f t="shared" si="1"/>
        <v>29841976.961067606</v>
      </c>
      <c r="F27" s="55">
        <f t="shared" si="2"/>
        <v>273551.45547645306</v>
      </c>
      <c r="G27" s="55">
        <v>697500</v>
      </c>
      <c r="H27" s="55">
        <f t="shared" si="3"/>
        <v>29418028.416544057</v>
      </c>
      <c r="I27" s="55">
        <f t="shared" si="0"/>
        <v>423948.54452354694</v>
      </c>
    </row>
    <row r="28" spans="3:11">
      <c r="C28" s="50">
        <v>17</v>
      </c>
      <c r="D28" s="45">
        <v>43465</v>
      </c>
      <c r="E28" s="55">
        <f t="shared" si="1"/>
        <v>29418028.416544057</v>
      </c>
      <c r="F28" s="55">
        <f t="shared" si="2"/>
        <v>269665.26048498717</v>
      </c>
      <c r="G28" s="55">
        <v>697500</v>
      </c>
      <c r="H28" s="55">
        <f t="shared" si="3"/>
        <v>28990193.677029043</v>
      </c>
      <c r="I28" s="55">
        <f t="shared" si="0"/>
        <v>427834.73951501283</v>
      </c>
    </row>
    <row r="29" spans="3:11">
      <c r="C29" s="50">
        <v>18</v>
      </c>
      <c r="D29" s="45">
        <v>43496</v>
      </c>
      <c r="E29" s="55">
        <f t="shared" si="1"/>
        <v>28990193.677029043</v>
      </c>
      <c r="F29" s="55">
        <f t="shared" si="2"/>
        <v>265743.44203943288</v>
      </c>
      <c r="G29" s="55">
        <v>697500</v>
      </c>
      <c r="H29" s="55">
        <f t="shared" si="3"/>
        <v>28558437.119068477</v>
      </c>
      <c r="I29" s="55">
        <f t="shared" si="0"/>
        <v>431756.55796056712</v>
      </c>
      <c r="J29" s="56"/>
    </row>
    <row r="30" spans="3:11">
      <c r="C30" s="50">
        <v>19</v>
      </c>
      <c r="D30" s="45">
        <v>43524</v>
      </c>
      <c r="E30" s="55">
        <f t="shared" si="1"/>
        <v>28558437.119068477</v>
      </c>
      <c r="F30" s="55">
        <f t="shared" si="2"/>
        <v>261785.67359146103</v>
      </c>
      <c r="G30" s="55">
        <v>697500</v>
      </c>
      <c r="H30" s="55">
        <f t="shared" si="3"/>
        <v>28122722.792659938</v>
      </c>
      <c r="I30" s="55">
        <f t="shared" si="0"/>
        <v>435714.32640853897</v>
      </c>
    </row>
    <row r="31" spans="3:11">
      <c r="C31" s="50">
        <v>20</v>
      </c>
      <c r="D31" s="45">
        <v>43555</v>
      </c>
      <c r="E31" s="55">
        <f t="shared" si="1"/>
        <v>28122722.792659938</v>
      </c>
      <c r="F31" s="55">
        <f t="shared" si="2"/>
        <v>257791.62559938277</v>
      </c>
      <c r="G31" s="55">
        <v>697500</v>
      </c>
      <c r="H31" s="55">
        <f t="shared" si="3"/>
        <v>27683014.418259323</v>
      </c>
      <c r="I31" s="55">
        <f t="shared" si="0"/>
        <v>439708.37440061721</v>
      </c>
    </row>
    <row r="32" spans="3:11">
      <c r="C32" s="50">
        <v>21</v>
      </c>
      <c r="D32" s="45">
        <v>43585</v>
      </c>
      <c r="E32" s="55">
        <f t="shared" si="1"/>
        <v>27683014.418259323</v>
      </c>
      <c r="F32" s="55">
        <f t="shared" si="2"/>
        <v>253760.96550071044</v>
      </c>
      <c r="G32" s="55">
        <v>697500</v>
      </c>
      <c r="H32" s="55">
        <f t="shared" si="3"/>
        <v>27239275.383760031</v>
      </c>
      <c r="I32" s="55">
        <f t="shared" si="0"/>
        <v>443739.03449928958</v>
      </c>
    </row>
    <row r="33" spans="3:12">
      <c r="C33" s="50">
        <v>22</v>
      </c>
      <c r="D33" s="45">
        <v>43616</v>
      </c>
      <c r="E33" s="55">
        <f t="shared" si="1"/>
        <v>27239275.383760031</v>
      </c>
      <c r="F33" s="55">
        <f t="shared" si="2"/>
        <v>249693.35768446696</v>
      </c>
      <c r="G33" s="55">
        <v>697500</v>
      </c>
      <c r="H33" s="55">
        <f t="shared" si="3"/>
        <v>26791468.741444498</v>
      </c>
      <c r="I33" s="55">
        <f t="shared" si="0"/>
        <v>447806.64231553301</v>
      </c>
    </row>
    <row r="34" spans="3:12">
      <c r="C34" s="66">
        <v>23</v>
      </c>
      <c r="D34" s="67">
        <v>43646</v>
      </c>
      <c r="E34" s="80">
        <f t="shared" si="1"/>
        <v>26791468.741444498</v>
      </c>
      <c r="F34" s="80">
        <f t="shared" si="2"/>
        <v>245588.46346324123</v>
      </c>
      <c r="G34" s="80">
        <v>697500</v>
      </c>
      <c r="H34" s="80">
        <f t="shared" si="3"/>
        <v>26339557.204907738</v>
      </c>
      <c r="I34" s="80">
        <f t="shared" si="0"/>
        <v>451911.53653675877</v>
      </c>
      <c r="J34" t="s">
        <v>78</v>
      </c>
      <c r="K34" s="56">
        <f>H34*2</f>
        <v>52679114.409815475</v>
      </c>
      <c r="L34" t="s">
        <v>81</v>
      </c>
    </row>
    <row r="35" spans="3:12">
      <c r="C35" s="64">
        <v>24</v>
      </c>
      <c r="D35" s="43">
        <v>43677</v>
      </c>
      <c r="E35" s="65">
        <f t="shared" si="1"/>
        <v>26339557.204907738</v>
      </c>
      <c r="F35" s="65">
        <f t="shared" si="2"/>
        <v>241445.94104498759</v>
      </c>
      <c r="G35" s="65">
        <v>697500</v>
      </c>
      <c r="H35" s="65">
        <f t="shared" si="3"/>
        <v>25883503.145952724</v>
      </c>
      <c r="I35" s="65">
        <f t="shared" si="0"/>
        <v>456054.05895501241</v>
      </c>
      <c r="J35" s="56"/>
    </row>
    <row r="36" spans="3:12">
      <c r="C36" s="60">
        <v>25</v>
      </c>
      <c r="D36" s="43">
        <v>43708</v>
      </c>
      <c r="E36" s="55">
        <f t="shared" si="1"/>
        <v>25883503.145952724</v>
      </c>
      <c r="F36" s="55">
        <f t="shared" si="2"/>
        <v>237265.44550456663</v>
      </c>
      <c r="G36" s="55">
        <v>697500</v>
      </c>
      <c r="H36" s="55">
        <f t="shared" si="3"/>
        <v>25423268.591457289</v>
      </c>
      <c r="I36" s="55">
        <f t="shared" si="0"/>
        <v>460234.55449543335</v>
      </c>
    </row>
    <row r="37" spans="3:12">
      <c r="C37" s="60">
        <v>26</v>
      </c>
      <c r="D37" s="43">
        <v>43738</v>
      </c>
      <c r="E37" s="55">
        <f t="shared" si="1"/>
        <v>25423268.591457289</v>
      </c>
      <c r="F37" s="55">
        <f t="shared" si="2"/>
        <v>233046.62875502516</v>
      </c>
      <c r="G37" s="55">
        <v>697500</v>
      </c>
      <c r="H37" s="55">
        <f t="shared" si="3"/>
        <v>24958815.220212314</v>
      </c>
      <c r="I37" s="55">
        <f t="shared" si="0"/>
        <v>464453.37124497484</v>
      </c>
    </row>
    <row r="38" spans="3:12">
      <c r="C38" s="60">
        <v>27</v>
      </c>
      <c r="D38" s="43">
        <v>43769</v>
      </c>
      <c r="E38" s="55">
        <f t="shared" si="1"/>
        <v>24958815.220212314</v>
      </c>
      <c r="F38" s="55">
        <f t="shared" si="2"/>
        <v>228789.13951861288</v>
      </c>
      <c r="G38" s="55">
        <v>697500</v>
      </c>
      <c r="H38" s="55">
        <f t="shared" si="3"/>
        <v>24490104.359730925</v>
      </c>
      <c r="I38" s="55">
        <f t="shared" si="0"/>
        <v>468710.86048138712</v>
      </c>
    </row>
    <row r="39" spans="3:12">
      <c r="C39" s="60">
        <v>28</v>
      </c>
      <c r="D39" s="43">
        <v>43799</v>
      </c>
      <c r="E39" s="55">
        <f t="shared" si="1"/>
        <v>24490104.359730925</v>
      </c>
      <c r="F39" s="55">
        <f t="shared" si="2"/>
        <v>224492.62329753349</v>
      </c>
      <c r="G39" s="55">
        <v>781200</v>
      </c>
      <c r="H39" s="55">
        <f t="shared" si="3"/>
        <v>23933396.98302846</v>
      </c>
      <c r="I39" s="55">
        <f t="shared" si="0"/>
        <v>556707.37670246651</v>
      </c>
      <c r="J39" s="56">
        <f>SUM(F35:F43)</f>
        <v>2011508.8249795355</v>
      </c>
      <c r="K39" s="56">
        <f>J39*2</f>
        <v>4023017.6499590711</v>
      </c>
    </row>
    <row r="40" spans="3:12">
      <c r="C40" s="60">
        <v>29</v>
      </c>
      <c r="D40" s="43">
        <v>43830</v>
      </c>
      <c r="E40" s="55">
        <f t="shared" si="1"/>
        <v>23933396.98302846</v>
      </c>
      <c r="F40" s="55">
        <f t="shared" si="2"/>
        <v>219389.47234442754</v>
      </c>
      <c r="G40" s="55">
        <v>781200</v>
      </c>
      <c r="H40" s="55">
        <f t="shared" si="3"/>
        <v>23371586.455372889</v>
      </c>
      <c r="I40" s="55">
        <f t="shared" si="0"/>
        <v>561810.5276555724</v>
      </c>
      <c r="J40" s="56">
        <f>SUM(I35:I43)</f>
        <v>4684491.1750204647</v>
      </c>
      <c r="K40" s="56">
        <f>J40*2</f>
        <v>9368982.3500409294</v>
      </c>
    </row>
    <row r="41" spans="3:12">
      <c r="C41" s="60">
        <v>30</v>
      </c>
      <c r="D41" s="43">
        <v>43861</v>
      </c>
      <c r="E41" s="55">
        <f t="shared" si="1"/>
        <v>23371586.455372889</v>
      </c>
      <c r="F41" s="55">
        <f t="shared" si="2"/>
        <v>214239.54250758482</v>
      </c>
      <c r="G41" s="55">
        <v>781200</v>
      </c>
      <c r="H41" s="55">
        <f t="shared" si="3"/>
        <v>22804625.997880474</v>
      </c>
      <c r="I41" s="55">
        <f t="shared" si="0"/>
        <v>566960.45749241521</v>
      </c>
    </row>
    <row r="42" spans="3:12">
      <c r="C42" s="60">
        <v>31</v>
      </c>
      <c r="D42" s="43">
        <v>43890</v>
      </c>
      <c r="E42" s="55">
        <f t="shared" si="1"/>
        <v>22804625.997880474</v>
      </c>
      <c r="F42" s="55">
        <f t="shared" si="2"/>
        <v>209042.40498057101</v>
      </c>
      <c r="G42" s="55">
        <v>781200</v>
      </c>
      <c r="H42" s="55">
        <f t="shared" si="3"/>
        <v>22232468.402861044</v>
      </c>
      <c r="I42" s="55">
        <f t="shared" si="0"/>
        <v>572157.59501942899</v>
      </c>
      <c r="J42" s="56">
        <f>SUM(F35:F43)</f>
        <v>2011508.8249795355</v>
      </c>
      <c r="K42" s="56">
        <f>J42*2</f>
        <v>4023017.6499590711</v>
      </c>
    </row>
    <row r="43" spans="3:12">
      <c r="C43" s="66">
        <v>32</v>
      </c>
      <c r="D43" s="67">
        <v>43921</v>
      </c>
      <c r="E43" s="80">
        <f t="shared" si="1"/>
        <v>22232468.402861044</v>
      </c>
      <c r="F43" s="80">
        <f t="shared" si="2"/>
        <v>203797.62702622623</v>
      </c>
      <c r="G43" s="80">
        <v>781200</v>
      </c>
      <c r="H43" s="80">
        <f t="shared" si="3"/>
        <v>21655066.02988727</v>
      </c>
      <c r="I43" s="80">
        <f t="shared" si="0"/>
        <v>577402.37297377374</v>
      </c>
      <c r="J43" t="s">
        <v>73</v>
      </c>
      <c r="K43" s="70">
        <f>H43*2</f>
        <v>43310132.05977454</v>
      </c>
      <c r="L43" s="76" t="s">
        <v>74</v>
      </c>
    </row>
    <row r="44" spans="3:12">
      <c r="C44" s="60">
        <v>33</v>
      </c>
      <c r="D44" s="43">
        <v>43951</v>
      </c>
      <c r="E44" s="55">
        <f t="shared" si="1"/>
        <v>21655066.02988727</v>
      </c>
      <c r="F44" s="55">
        <f t="shared" si="2"/>
        <v>198504.77194063331</v>
      </c>
      <c r="G44" s="55">
        <v>781200</v>
      </c>
      <c r="H44" s="55">
        <f t="shared" si="3"/>
        <v>21072370.801827904</v>
      </c>
      <c r="I44" s="55">
        <f t="shared" si="0"/>
        <v>582695.22805936669</v>
      </c>
    </row>
    <row r="45" spans="3:12">
      <c r="C45" s="60">
        <v>34</v>
      </c>
      <c r="D45" s="43">
        <v>43982</v>
      </c>
      <c r="E45" s="55">
        <f t="shared" si="1"/>
        <v>21072370.801827904</v>
      </c>
      <c r="F45" s="55">
        <f t="shared" si="2"/>
        <v>193163.39901675578</v>
      </c>
      <c r="G45" s="55">
        <v>781200</v>
      </c>
      <c r="H45" s="55">
        <f t="shared" si="3"/>
        <v>20484334.20084466</v>
      </c>
      <c r="I45" s="55">
        <f t="shared" si="0"/>
        <v>588036.60098324425</v>
      </c>
      <c r="J45" t="s">
        <v>75</v>
      </c>
      <c r="K45" s="56">
        <f>H43-H55</f>
        <v>7355870.5797310229</v>
      </c>
      <c r="L45" s="56">
        <f>K45*2</f>
        <v>14711741.159462046</v>
      </c>
    </row>
    <row r="46" spans="3:12">
      <c r="C46" s="60">
        <v>35</v>
      </c>
      <c r="D46" s="43">
        <v>44012</v>
      </c>
      <c r="E46" s="55">
        <f t="shared" si="1"/>
        <v>20484334.20084466</v>
      </c>
      <c r="F46" s="55">
        <f t="shared" si="2"/>
        <v>187773.06350774271</v>
      </c>
      <c r="G46" s="55">
        <v>781200</v>
      </c>
      <c r="H46" s="55">
        <f t="shared" si="3"/>
        <v>19890907.264352404</v>
      </c>
      <c r="I46" s="55">
        <f t="shared" si="0"/>
        <v>593426.93649225729</v>
      </c>
      <c r="J46" t="s">
        <v>76</v>
      </c>
      <c r="K46" s="56">
        <f>H43-K45</f>
        <v>14299195.450156247</v>
      </c>
      <c r="L46" s="56">
        <f>K43-L45</f>
        <v>28598390.900312494</v>
      </c>
    </row>
    <row r="47" spans="3:12">
      <c r="C47" s="60">
        <v>36</v>
      </c>
      <c r="D47" s="43">
        <v>44043</v>
      </c>
      <c r="E47" s="55">
        <f t="shared" si="1"/>
        <v>19890907.264352404</v>
      </c>
      <c r="F47" s="55">
        <f t="shared" si="2"/>
        <v>182333.31658989703</v>
      </c>
      <c r="G47" s="55">
        <v>781200</v>
      </c>
      <c r="H47" s="55">
        <f t="shared" si="3"/>
        <v>19292040.580942299</v>
      </c>
      <c r="I47" s="55">
        <f t="shared" si="0"/>
        <v>598866.68341010297</v>
      </c>
    </row>
    <row r="48" spans="3:12">
      <c r="C48" s="60">
        <v>37</v>
      </c>
      <c r="D48" s="43">
        <v>44074</v>
      </c>
      <c r="E48" s="55">
        <f t="shared" si="1"/>
        <v>19292040.580942299</v>
      </c>
      <c r="F48" s="55">
        <f t="shared" si="2"/>
        <v>176843.70532530441</v>
      </c>
      <c r="G48" s="55">
        <v>781200</v>
      </c>
      <c r="H48" s="55">
        <f t="shared" si="3"/>
        <v>18687684.286267605</v>
      </c>
      <c r="I48" s="55">
        <f t="shared" si="0"/>
        <v>604356.29467469559</v>
      </c>
    </row>
    <row r="49" spans="3:12">
      <c r="C49" s="60">
        <v>38</v>
      </c>
      <c r="D49" s="43">
        <v>44104</v>
      </c>
      <c r="E49" s="55">
        <f t="shared" si="1"/>
        <v>18687684.286267605</v>
      </c>
      <c r="F49" s="55">
        <f t="shared" si="2"/>
        <v>171303.77262411971</v>
      </c>
      <c r="G49" s="55">
        <v>781200</v>
      </c>
      <c r="H49" s="55">
        <f t="shared" si="3"/>
        <v>18077788.058891725</v>
      </c>
      <c r="I49" s="55">
        <f t="shared" si="0"/>
        <v>609896.22737588035</v>
      </c>
      <c r="K49" s="56"/>
    </row>
    <row r="50" spans="3:12">
      <c r="C50" s="60">
        <v>39</v>
      </c>
      <c r="D50" s="43">
        <v>44135</v>
      </c>
      <c r="E50" s="55">
        <f t="shared" si="1"/>
        <v>18077788.058891725</v>
      </c>
      <c r="F50" s="55">
        <f t="shared" si="2"/>
        <v>165713.05720650748</v>
      </c>
      <c r="G50" s="55">
        <v>781200</v>
      </c>
      <c r="H50" s="55">
        <f t="shared" si="3"/>
        <v>17462301.116098233</v>
      </c>
      <c r="I50" s="55">
        <f t="shared" si="0"/>
        <v>615486.94279349246</v>
      </c>
      <c r="K50" s="56"/>
    </row>
    <row r="51" spans="3:12">
      <c r="C51" s="60">
        <v>40</v>
      </c>
      <c r="D51" s="43">
        <v>44165</v>
      </c>
      <c r="E51" s="55">
        <f t="shared" si="1"/>
        <v>17462301.116098233</v>
      </c>
      <c r="F51" s="55">
        <f t="shared" si="2"/>
        <v>160071.0935642338</v>
      </c>
      <c r="G51" s="55">
        <v>781200</v>
      </c>
      <c r="H51" s="55">
        <f t="shared" si="3"/>
        <v>16841172.209662467</v>
      </c>
      <c r="I51" s="55">
        <f t="shared" si="0"/>
        <v>621128.90643576626</v>
      </c>
      <c r="L51" s="56"/>
    </row>
    <row r="52" spans="3:12">
      <c r="C52" s="60">
        <v>41</v>
      </c>
      <c r="D52" s="43">
        <v>44196</v>
      </c>
      <c r="E52" s="55">
        <f t="shared" si="1"/>
        <v>16841172.209662467</v>
      </c>
      <c r="F52" s="55">
        <f t="shared" si="2"/>
        <v>154377.41192190596</v>
      </c>
      <c r="G52" s="55">
        <v>781200</v>
      </c>
      <c r="H52" s="55">
        <f t="shared" si="3"/>
        <v>16214349.621584374</v>
      </c>
      <c r="I52" s="55">
        <f t="shared" si="0"/>
        <v>626822.58807809406</v>
      </c>
      <c r="L52" s="56"/>
    </row>
    <row r="53" spans="3:12">
      <c r="C53" s="60">
        <v>42</v>
      </c>
      <c r="D53" s="43">
        <v>44227</v>
      </c>
      <c r="E53" s="55">
        <f t="shared" si="1"/>
        <v>16214349.621584374</v>
      </c>
      <c r="F53" s="55">
        <f t="shared" si="2"/>
        <v>148631.53819785677</v>
      </c>
      <c r="G53" s="55">
        <v>781200</v>
      </c>
      <c r="H53" s="55">
        <f t="shared" si="3"/>
        <v>15581781.159782231</v>
      </c>
      <c r="I53" s="55">
        <f t="shared" si="0"/>
        <v>632568.46180214325</v>
      </c>
      <c r="L53" s="56"/>
    </row>
    <row r="54" spans="3:12">
      <c r="C54" s="60">
        <v>43</v>
      </c>
      <c r="D54" s="43">
        <v>44255</v>
      </c>
      <c r="E54" s="55">
        <f t="shared" si="1"/>
        <v>15581781.159782231</v>
      </c>
      <c r="F54" s="55">
        <f t="shared" si="2"/>
        <v>142832.99396467046</v>
      </c>
      <c r="G54" s="55">
        <v>781200</v>
      </c>
      <c r="H54" s="55">
        <f t="shared" si="3"/>
        <v>14943414.153746901</v>
      </c>
      <c r="I54" s="55">
        <f t="shared" si="0"/>
        <v>638367.00603532954</v>
      </c>
    </row>
    <row r="55" spans="3:12">
      <c r="C55" s="60">
        <v>44</v>
      </c>
      <c r="D55" s="43">
        <v>44286</v>
      </c>
      <c r="E55" s="55">
        <f t="shared" si="1"/>
        <v>14943414.153746901</v>
      </c>
      <c r="F55" s="55">
        <f t="shared" si="2"/>
        <v>136981.2964093466</v>
      </c>
      <c r="G55" s="55">
        <v>781200</v>
      </c>
      <c r="H55" s="80">
        <f t="shared" si="3"/>
        <v>14299195.450156247</v>
      </c>
      <c r="I55" s="55">
        <f t="shared" si="0"/>
        <v>644218.70359065337</v>
      </c>
    </row>
    <row r="56" spans="3:12">
      <c r="C56" s="60">
        <v>45</v>
      </c>
      <c r="D56" s="43">
        <v>44316</v>
      </c>
      <c r="E56" s="55">
        <f t="shared" si="1"/>
        <v>14299195.450156247</v>
      </c>
      <c r="F56" s="55">
        <f t="shared" si="2"/>
        <v>131075.95829309893</v>
      </c>
      <c r="G56" s="55">
        <v>781200</v>
      </c>
      <c r="H56" s="55">
        <f t="shared" si="3"/>
        <v>13649071.408449346</v>
      </c>
      <c r="I56" s="55">
        <f t="shared" si="0"/>
        <v>650124.04170690104</v>
      </c>
    </row>
    <row r="57" spans="3:12">
      <c r="C57" s="60">
        <v>46</v>
      </c>
      <c r="D57" s="43">
        <v>44347</v>
      </c>
      <c r="E57" s="55">
        <f t="shared" si="1"/>
        <v>13649071.408449346</v>
      </c>
      <c r="F57" s="55">
        <f t="shared" si="2"/>
        <v>125116.48791078567</v>
      </c>
      <c r="G57" s="55">
        <v>781200</v>
      </c>
      <c r="H57" s="55">
        <f t="shared" si="3"/>
        <v>12992987.896360131</v>
      </c>
      <c r="I57" s="55">
        <f t="shared" si="0"/>
        <v>656083.51208921429</v>
      </c>
    </row>
    <row r="58" spans="3:12">
      <c r="C58" s="60">
        <v>47</v>
      </c>
      <c r="D58" s="43">
        <v>44377</v>
      </c>
      <c r="E58" s="55">
        <f t="shared" si="1"/>
        <v>12992987.896360131</v>
      </c>
      <c r="F58" s="55">
        <f t="shared" si="2"/>
        <v>119102.38904996787</v>
      </c>
      <c r="G58" s="55">
        <v>781200</v>
      </c>
      <c r="H58" s="55">
        <f t="shared" si="3"/>
        <v>12330890.285410099</v>
      </c>
      <c r="I58" s="55">
        <f t="shared" si="0"/>
        <v>662097.61095003213</v>
      </c>
    </row>
    <row r="59" spans="3:12">
      <c r="C59" s="60">
        <v>48</v>
      </c>
      <c r="D59" s="43">
        <v>44408</v>
      </c>
      <c r="E59" s="55">
        <f t="shared" si="1"/>
        <v>12330890.285410099</v>
      </c>
      <c r="F59" s="55">
        <f t="shared" si="2"/>
        <v>113033.16094959257</v>
      </c>
      <c r="G59" s="55">
        <v>781200</v>
      </c>
      <c r="H59" s="55">
        <f t="shared" si="3"/>
        <v>11662723.446359692</v>
      </c>
      <c r="I59" s="55">
        <f t="shared" si="0"/>
        <v>668166.83905040741</v>
      </c>
    </row>
    <row r="60" spans="3:12">
      <c r="C60" s="60">
        <v>49</v>
      </c>
      <c r="D60" s="43">
        <v>44439</v>
      </c>
      <c r="E60" s="55">
        <f t="shared" si="1"/>
        <v>11662723.446359692</v>
      </c>
      <c r="F60" s="55">
        <f t="shared" si="2"/>
        <v>106908.29825829717</v>
      </c>
      <c r="G60" s="55">
        <v>781200</v>
      </c>
      <c r="H60" s="55">
        <f t="shared" si="3"/>
        <v>10988431.744617989</v>
      </c>
      <c r="I60" s="55">
        <f t="shared" si="0"/>
        <v>674291.70174170285</v>
      </c>
    </row>
    <row r="61" spans="3:12">
      <c r="C61" s="60">
        <v>50</v>
      </c>
      <c r="D61" s="43">
        <v>44469</v>
      </c>
      <c r="E61" s="55">
        <f t="shared" si="1"/>
        <v>10988431.744617989</v>
      </c>
      <c r="F61" s="55">
        <f t="shared" si="2"/>
        <v>100727.29099233157</v>
      </c>
      <c r="G61" s="55">
        <v>781200</v>
      </c>
      <c r="H61" s="55">
        <f t="shared" si="3"/>
        <v>10307959.03561032</v>
      </c>
      <c r="I61" s="55">
        <f t="shared" si="0"/>
        <v>680472.70900766843</v>
      </c>
    </row>
    <row r="62" spans="3:12">
      <c r="C62" s="60">
        <v>51</v>
      </c>
      <c r="D62" s="43">
        <v>44500</v>
      </c>
      <c r="E62" s="55">
        <f t="shared" si="1"/>
        <v>10307959.03561032</v>
      </c>
      <c r="F62" s="55">
        <f t="shared" si="2"/>
        <v>94489.624493094598</v>
      </c>
      <c r="G62" s="55">
        <v>781200</v>
      </c>
      <c r="H62" s="55">
        <f t="shared" si="3"/>
        <v>9621248.6601034142</v>
      </c>
      <c r="I62" s="55">
        <f t="shared" si="0"/>
        <v>686710.37550690537</v>
      </c>
    </row>
    <row r="63" spans="3:12">
      <c r="C63" s="60">
        <v>52</v>
      </c>
      <c r="D63" s="43">
        <v>44530</v>
      </c>
      <c r="E63" s="55">
        <f t="shared" si="1"/>
        <v>9621248.6601034142</v>
      </c>
      <c r="F63" s="55">
        <f t="shared" si="2"/>
        <v>88194.779384281297</v>
      </c>
      <c r="G63" s="55">
        <v>874935</v>
      </c>
      <c r="H63" s="55">
        <f t="shared" si="3"/>
        <v>8834508.4394876957</v>
      </c>
      <c r="I63" s="55">
        <f t="shared" si="0"/>
        <v>786740.22061571875</v>
      </c>
    </row>
    <row r="64" spans="3:12">
      <c r="C64" s="60">
        <v>53</v>
      </c>
      <c r="D64" s="43">
        <v>44561</v>
      </c>
      <c r="E64" s="55">
        <f t="shared" si="1"/>
        <v>8834508.4394876957</v>
      </c>
      <c r="F64" s="55">
        <f t="shared" si="2"/>
        <v>80982.994028637215</v>
      </c>
      <c r="G64" s="55">
        <v>874935</v>
      </c>
      <c r="H64" s="55">
        <f t="shared" si="3"/>
        <v>8040556.4335163329</v>
      </c>
      <c r="I64" s="55">
        <f t="shared" si="0"/>
        <v>793952.00597136281</v>
      </c>
      <c r="J64" s="73">
        <f>SUM(I56:I74)</f>
        <v>14299195.450156445</v>
      </c>
    </row>
    <row r="65" spans="3:11">
      <c r="C65" s="60">
        <v>54</v>
      </c>
      <c r="D65" s="43">
        <v>44592</v>
      </c>
      <c r="E65" s="55">
        <f t="shared" si="1"/>
        <v>8040556.4335163329</v>
      </c>
      <c r="F65" s="55">
        <f t="shared" si="2"/>
        <v>73705.100640566379</v>
      </c>
      <c r="G65" s="55">
        <v>874935</v>
      </c>
      <c r="H65" s="55">
        <f t="shared" si="3"/>
        <v>7239326.534156899</v>
      </c>
      <c r="I65" s="55">
        <f t="shared" si="0"/>
        <v>801229.89935943368</v>
      </c>
    </row>
    <row r="66" spans="3:11">
      <c r="C66" s="60">
        <v>55</v>
      </c>
      <c r="D66" s="43">
        <v>44620</v>
      </c>
      <c r="E66" s="55">
        <f t="shared" si="1"/>
        <v>7239326.534156899</v>
      </c>
      <c r="F66" s="55">
        <f t="shared" si="2"/>
        <v>66360.493229771571</v>
      </c>
      <c r="G66" s="55">
        <v>874935</v>
      </c>
      <c r="H66" s="55">
        <f t="shared" si="3"/>
        <v>6430752.0273866709</v>
      </c>
      <c r="I66" s="55">
        <f t="shared" si="0"/>
        <v>808574.50677022838</v>
      </c>
    </row>
    <row r="67" spans="3:11">
      <c r="C67" s="60">
        <v>56</v>
      </c>
      <c r="D67" s="43">
        <v>44651</v>
      </c>
      <c r="E67" s="55">
        <f t="shared" si="1"/>
        <v>6430752.0273866709</v>
      </c>
      <c r="F67" s="55">
        <f t="shared" si="2"/>
        <v>58948.560251044481</v>
      </c>
      <c r="G67" s="55">
        <v>874935</v>
      </c>
      <c r="H67" s="55">
        <f t="shared" si="3"/>
        <v>5614765.587637715</v>
      </c>
      <c r="I67" s="55">
        <f t="shared" si="0"/>
        <v>815986.43974895554</v>
      </c>
      <c r="J67" s="73">
        <f>SUM(I56:I67)</f>
        <v>8684429.8625185303</v>
      </c>
      <c r="K67" s="73">
        <f>J67*2</f>
        <v>17368859.725037061</v>
      </c>
    </row>
    <row r="68" spans="3:11">
      <c r="C68" s="60">
        <v>57</v>
      </c>
      <c r="D68" s="43">
        <v>44681</v>
      </c>
      <c r="E68" s="55">
        <f t="shared" si="1"/>
        <v>5614765.587637715</v>
      </c>
      <c r="F68" s="55">
        <f t="shared" si="2"/>
        <v>51468.684553345724</v>
      </c>
      <c r="G68" s="55">
        <v>874935</v>
      </c>
      <c r="H68" s="55">
        <f t="shared" si="3"/>
        <v>4791299.2721910607</v>
      </c>
      <c r="I68" s="55">
        <f t="shared" si="0"/>
        <v>823466.31544665433</v>
      </c>
      <c r="J68" s="74"/>
      <c r="K68" s="74"/>
    </row>
    <row r="69" spans="3:11">
      <c r="C69" s="60">
        <v>58</v>
      </c>
      <c r="D69" s="43">
        <v>44712</v>
      </c>
      <c r="E69" s="55">
        <f t="shared" si="1"/>
        <v>4791299.2721910607</v>
      </c>
      <c r="F69" s="55">
        <f t="shared" si="2"/>
        <v>43920.243328418059</v>
      </c>
      <c r="G69" s="55">
        <v>874935</v>
      </c>
      <c r="H69" s="55">
        <f t="shared" si="3"/>
        <v>3960284.5155194784</v>
      </c>
      <c r="I69" s="55">
        <f t="shared" si="0"/>
        <v>831014.75667158188</v>
      </c>
      <c r="J69" s="74"/>
      <c r="K69" s="74"/>
    </row>
    <row r="70" spans="3:11">
      <c r="C70" s="60">
        <v>59</v>
      </c>
      <c r="D70" s="43">
        <v>44742</v>
      </c>
      <c r="E70" s="55">
        <f t="shared" si="1"/>
        <v>3960284.5155194784</v>
      </c>
      <c r="F70" s="55">
        <f t="shared" si="2"/>
        <v>36302.608058928548</v>
      </c>
      <c r="G70" s="55">
        <v>874935</v>
      </c>
      <c r="H70" s="55">
        <f t="shared" si="3"/>
        <v>3121652.1235784069</v>
      </c>
      <c r="I70" s="55">
        <f t="shared" si="0"/>
        <v>838632.39194107149</v>
      </c>
      <c r="J70" s="73">
        <f>J64-J67</f>
        <v>5614765.5876379143</v>
      </c>
      <c r="K70" s="73">
        <f>J70*2</f>
        <v>11229531.175275829</v>
      </c>
    </row>
    <row r="71" spans="3:11">
      <c r="C71" s="60">
        <v>60</v>
      </c>
      <c r="D71" s="43">
        <v>44773</v>
      </c>
      <c r="E71" s="55">
        <f t="shared" si="1"/>
        <v>3121652.1235784069</v>
      </c>
      <c r="F71" s="55">
        <f t="shared" si="2"/>
        <v>28615.144466135396</v>
      </c>
      <c r="G71" s="55">
        <v>874935</v>
      </c>
      <c r="H71" s="55">
        <f t="shared" si="3"/>
        <v>2275332.2680445421</v>
      </c>
      <c r="I71" s="55">
        <f t="shared" si="0"/>
        <v>846319.85553386458</v>
      </c>
    </row>
    <row r="72" spans="3:11">
      <c r="C72" s="60">
        <v>61</v>
      </c>
      <c r="D72" s="43">
        <v>44804</v>
      </c>
      <c r="E72" s="55">
        <f t="shared" si="1"/>
        <v>2275332.2680445421</v>
      </c>
      <c r="F72" s="55">
        <f t="shared" si="2"/>
        <v>20857.212457074969</v>
      </c>
      <c r="G72" s="55">
        <v>874935</v>
      </c>
      <c r="H72" s="55">
        <f t="shared" si="3"/>
        <v>1421254.4805016168</v>
      </c>
      <c r="I72" s="55">
        <f t="shared" si="0"/>
        <v>854077.78754292498</v>
      </c>
    </row>
    <row r="73" spans="3:11">
      <c r="C73" s="60">
        <v>62</v>
      </c>
      <c r="D73" s="43">
        <v>44834</v>
      </c>
      <c r="E73" s="55">
        <f t="shared" si="1"/>
        <v>1421254.4805016168</v>
      </c>
      <c r="F73" s="55">
        <f t="shared" si="2"/>
        <v>13028.166071264821</v>
      </c>
      <c r="G73" s="55">
        <v>874935</v>
      </c>
      <c r="H73" s="55">
        <f t="shared" si="3"/>
        <v>559347.64657288161</v>
      </c>
      <c r="I73" s="55">
        <f t="shared" si="0"/>
        <v>861906.83392873523</v>
      </c>
    </row>
    <row r="74" spans="3:11">
      <c r="C74" s="60">
        <v>63</v>
      </c>
      <c r="D74" s="43">
        <v>44854</v>
      </c>
      <c r="E74" s="55">
        <f t="shared" si="1"/>
        <v>559347.64657288161</v>
      </c>
      <c r="F74" s="55">
        <f t="shared" si="2"/>
        <v>5127.3534269180818</v>
      </c>
      <c r="G74" s="55">
        <v>564475</v>
      </c>
      <c r="H74" s="55">
        <f t="shared" si="3"/>
        <v>-2.0035076886415482E-7</v>
      </c>
      <c r="I74" s="55">
        <f t="shared" si="0"/>
        <v>559347.64657308196</v>
      </c>
      <c r="J74" s="56"/>
      <c r="K74" s="56"/>
    </row>
    <row r="75" spans="3:11" hidden="1">
      <c r="G75" s="57">
        <f>SUM(G35:G74)</f>
        <v>31727560</v>
      </c>
    </row>
    <row r="76" spans="3:11" hidden="1">
      <c r="G76" s="57">
        <f>SUM(G35:G43)</f>
        <v>6696000</v>
      </c>
    </row>
    <row r="77" spans="3:11" hidden="1">
      <c r="G77" s="57">
        <f>G75-G76</f>
        <v>25031560</v>
      </c>
      <c r="H77" s="57">
        <f>G77*2</f>
        <v>50063120</v>
      </c>
    </row>
    <row r="78" spans="3:11" hidden="1"/>
  </sheetData>
  <conditionalFormatting sqref="A1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6446-457E-4F2E-A0BC-300739940FA5}">
  <dimension ref="A1:O266"/>
  <sheetViews>
    <sheetView view="pageBreakPreview" topLeftCell="D139" zoomScaleNormal="100" zoomScaleSheetLayoutView="100" workbookViewId="0">
      <selection activeCell="K152" sqref="K152"/>
    </sheetView>
  </sheetViews>
  <sheetFormatPr defaultRowHeight="14.5"/>
  <cols>
    <col min="1" max="1" width="17.1796875" customWidth="1"/>
    <col min="2" max="2" width="17.26953125" customWidth="1"/>
    <col min="3" max="3" width="16.81640625" customWidth="1"/>
    <col min="4" max="4" width="13.1796875" customWidth="1"/>
    <col min="5" max="5" width="12.453125" style="57" customWidth="1"/>
    <col min="6" max="6" width="13.1796875" customWidth="1"/>
    <col min="7" max="7" width="13.26953125" bestFit="1" customWidth="1"/>
    <col min="8" max="8" width="10.54296875" bestFit="1" customWidth="1"/>
    <col min="9" max="9" width="21.1796875" customWidth="1"/>
    <col min="10" max="10" width="18.6328125" customWidth="1"/>
    <col min="11" max="11" width="14.1796875" customWidth="1"/>
    <col min="12" max="12" width="20.90625" customWidth="1"/>
    <col min="13" max="13" width="13.81640625" customWidth="1"/>
    <col min="15" max="15" width="9.08984375" bestFit="1" customWidth="1"/>
  </cols>
  <sheetData>
    <row r="1" spans="1:15" s="37" customFormat="1" ht="13">
      <c r="A1" s="39" t="s">
        <v>35</v>
      </c>
      <c r="B1" s="94" t="s">
        <v>36</v>
      </c>
      <c r="C1" s="37" t="str">
        <f>'1.2 CV and Dep- ROU'!C1</f>
        <v xml:space="preserve">EPIC Apparels Company Limited </v>
      </c>
      <c r="D1" s="47"/>
      <c r="E1" s="38"/>
      <c r="F1" s="38"/>
      <c r="G1" s="38"/>
      <c r="H1" s="38"/>
    </row>
    <row r="2" spans="1:15" s="37" customFormat="1">
      <c r="A2" s="39" t="s">
        <v>37</v>
      </c>
      <c r="B2" s="94" t="s">
        <v>38</v>
      </c>
      <c r="C2" s="37" t="str">
        <f>'1.2 CV and Dep- ROU'!C2</f>
        <v>01 April 2020 to 31 March 2021</v>
      </c>
      <c r="D2" s="47"/>
      <c r="E2" s="57"/>
      <c r="F2" s="38"/>
      <c r="G2" s="110"/>
      <c r="H2" s="38"/>
    </row>
    <row r="3" spans="1:15" s="37" customFormat="1" ht="13">
      <c r="A3" s="39" t="s">
        <v>39</v>
      </c>
      <c r="B3" s="94" t="s">
        <v>38</v>
      </c>
      <c r="C3" s="37" t="s">
        <v>108</v>
      </c>
      <c r="D3" s="47"/>
      <c r="E3" s="38"/>
      <c r="F3" s="38"/>
      <c r="G3" s="38"/>
      <c r="H3" s="38"/>
      <c r="K3" s="128"/>
    </row>
    <row r="4" spans="1:15" s="37" customFormat="1" ht="13">
      <c r="A4" s="39" t="s">
        <v>40</v>
      </c>
      <c r="B4" s="94" t="s">
        <v>38</v>
      </c>
      <c r="C4" s="37" t="s">
        <v>88</v>
      </c>
      <c r="D4" s="47"/>
      <c r="E4" s="38"/>
      <c r="F4" s="38"/>
      <c r="G4" s="38"/>
      <c r="H4" s="38"/>
    </row>
    <row r="5" spans="1:15" s="37" customFormat="1" ht="13">
      <c r="A5" s="39" t="s">
        <v>41</v>
      </c>
      <c r="B5" s="94" t="s">
        <v>38</v>
      </c>
      <c r="C5" s="37" t="s">
        <v>83</v>
      </c>
      <c r="D5" s="47"/>
      <c r="E5" s="38"/>
      <c r="F5" s="38"/>
      <c r="G5" s="38"/>
      <c r="H5" s="38"/>
    </row>
    <row r="6" spans="1:15" s="37" customFormat="1" ht="13">
      <c r="A6" s="39"/>
      <c r="B6" s="94"/>
      <c r="D6" s="48"/>
      <c r="E6" s="38"/>
      <c r="M6" s="128"/>
    </row>
    <row r="7" spans="1:15" s="135" customFormat="1" ht="41.15" customHeight="1">
      <c r="A7" s="130"/>
      <c r="B7" s="131" t="s">
        <v>109</v>
      </c>
      <c r="C7" s="131" t="s">
        <v>111</v>
      </c>
      <c r="D7" s="132" t="s">
        <v>79</v>
      </c>
      <c r="E7" s="131" t="s">
        <v>110</v>
      </c>
      <c r="F7" s="133" t="s">
        <v>112</v>
      </c>
      <c r="G7" s="133" t="s">
        <v>266</v>
      </c>
      <c r="H7" s="134" t="s">
        <v>80</v>
      </c>
      <c r="I7" s="131" t="s">
        <v>118</v>
      </c>
      <c r="J7" s="131" t="s">
        <v>119</v>
      </c>
    </row>
    <row r="8" spans="1:15" s="135" customFormat="1" ht="12">
      <c r="A8" s="130"/>
      <c r="B8" s="187" t="str">
        <f>'1.0 Lease Liability '!C12</f>
        <v>1 November, 2021</v>
      </c>
      <c r="C8" s="187" t="str">
        <f>'1.0 Lease Liability '!C14</f>
        <v>21 November, 2051</v>
      </c>
      <c r="D8" s="188">
        <v>10960</v>
      </c>
      <c r="E8" s="189">
        <v>120</v>
      </c>
      <c r="F8" s="190">
        <v>1.4999999999999999E-2</v>
      </c>
      <c r="G8" s="191">
        <f>(F8/12)*3</f>
        <v>3.7499999999999999E-3</v>
      </c>
      <c r="H8" s="192">
        <f>1/(1+G8)^E8</f>
        <v>0.63816503505066591</v>
      </c>
      <c r="I8" s="193">
        <f>D8*H8</f>
        <v>6994.2887841552983</v>
      </c>
      <c r="J8" s="193">
        <f>D8-I8</f>
        <v>3965.7112158447017</v>
      </c>
    </row>
    <row r="9" spans="1:15">
      <c r="M9" s="56"/>
    </row>
    <row r="11" spans="1:15">
      <c r="B11" s="293" t="s">
        <v>113</v>
      </c>
      <c r="C11" s="293"/>
      <c r="D11" s="293"/>
      <c r="E11" s="293"/>
      <c r="F11" s="293"/>
      <c r="G11" s="293"/>
      <c r="I11" s="293" t="s">
        <v>117</v>
      </c>
      <c r="J11" s="293"/>
      <c r="K11" s="293"/>
      <c r="L11" s="293"/>
      <c r="M11" s="293"/>
    </row>
    <row r="12" spans="1:15" ht="52">
      <c r="B12" s="112" t="s">
        <v>12</v>
      </c>
      <c r="C12" s="113" t="s">
        <v>86</v>
      </c>
      <c r="D12" s="114" t="s">
        <v>101</v>
      </c>
      <c r="E12" s="115" t="s">
        <v>103</v>
      </c>
      <c r="F12" s="114" t="s">
        <v>50</v>
      </c>
      <c r="G12" s="114" t="s">
        <v>102</v>
      </c>
      <c r="I12" s="112" t="s">
        <v>12</v>
      </c>
      <c r="J12" s="113" t="s">
        <v>86</v>
      </c>
      <c r="K12" s="114" t="s">
        <v>115</v>
      </c>
      <c r="L12" s="115" t="s">
        <v>114</v>
      </c>
      <c r="M12" s="114" t="s">
        <v>116</v>
      </c>
    </row>
    <row r="13" spans="1:15">
      <c r="B13" s="116">
        <v>0</v>
      </c>
      <c r="C13" s="170" t="s">
        <v>139</v>
      </c>
      <c r="D13" s="118">
        <f>J8</f>
        <v>3965.7112158447017</v>
      </c>
      <c r="E13" s="179"/>
      <c r="F13" s="118">
        <f>E13</f>
        <v>0</v>
      </c>
      <c r="G13" s="118">
        <f>D13-E13</f>
        <v>3965.7112158447017</v>
      </c>
      <c r="H13" s="71"/>
      <c r="I13" s="116">
        <v>0</v>
      </c>
      <c r="J13" s="170" t="s">
        <v>139</v>
      </c>
      <c r="K13" s="118">
        <f>I8</f>
        <v>6994.2887841552983</v>
      </c>
      <c r="L13" s="179">
        <v>0</v>
      </c>
      <c r="M13" s="118">
        <f>I8</f>
        <v>6994.2887841552983</v>
      </c>
    </row>
    <row r="14" spans="1:15">
      <c r="B14" s="174">
        <v>1</v>
      </c>
      <c r="C14" s="172" t="s">
        <v>140</v>
      </c>
      <c r="D14" s="121">
        <f>G13</f>
        <v>3965.7112158447017</v>
      </c>
      <c r="E14" s="118">
        <f t="shared" ref="E14:E77" si="0">$D$13/120</f>
        <v>33.047593465372515</v>
      </c>
      <c r="F14" s="118">
        <f>F13+E14</f>
        <v>33.047593465372515</v>
      </c>
      <c r="G14" s="118">
        <f>D14-E14</f>
        <v>3932.6636223793294</v>
      </c>
      <c r="H14" s="71"/>
      <c r="I14" s="174">
        <v>1</v>
      </c>
      <c r="J14" s="172" t="s">
        <v>140</v>
      </c>
      <c r="K14" s="121">
        <f>M13</f>
        <v>6994.2887841552983</v>
      </c>
      <c r="L14" s="118">
        <f>M14-M13</f>
        <v>26.228582940581873</v>
      </c>
      <c r="M14" s="118">
        <f>M13*((1+$G$8)^1)</f>
        <v>7020.5173670958802</v>
      </c>
    </row>
    <row r="15" spans="1:15">
      <c r="B15" s="174">
        <f>B14+1</f>
        <v>2</v>
      </c>
      <c r="C15" s="173" t="s">
        <v>141</v>
      </c>
      <c r="D15" s="121">
        <f>G14</f>
        <v>3932.6636223793294</v>
      </c>
      <c r="E15" s="118">
        <f t="shared" si="0"/>
        <v>33.047593465372515</v>
      </c>
      <c r="F15" s="118">
        <f>F14+E15</f>
        <v>66.095186930745029</v>
      </c>
      <c r="G15" s="118">
        <f t="shared" ref="G15:G78" si="1">D15-E15</f>
        <v>3899.6160289139571</v>
      </c>
      <c r="H15" s="71"/>
      <c r="I15" s="174">
        <f>I14+1</f>
        <v>2</v>
      </c>
      <c r="J15" s="173" t="s">
        <v>141</v>
      </c>
      <c r="K15" s="121">
        <f t="shared" ref="K15:K78" si="2">M14</f>
        <v>7020.5173670958802</v>
      </c>
      <c r="L15" s="118">
        <f t="shared" ref="L15:L78" si="3">M15-M14</f>
        <v>26.326940126608861</v>
      </c>
      <c r="M15" s="118">
        <f t="shared" ref="M15:M78" si="4">M14*((1+$G$8)^1)</f>
        <v>7046.8443072224891</v>
      </c>
      <c r="O15" s="56"/>
    </row>
    <row r="16" spans="1:15">
      <c r="B16" s="240">
        <f t="shared" ref="B16:B132" si="5">B15+1</f>
        <v>3</v>
      </c>
      <c r="C16" s="241" t="s">
        <v>142</v>
      </c>
      <c r="D16" s="242">
        <f t="shared" ref="D16:D79" si="6">G15</f>
        <v>3899.6160289139571</v>
      </c>
      <c r="E16" s="243">
        <f t="shared" si="0"/>
        <v>33.047593465372515</v>
      </c>
      <c r="F16" s="243">
        <f t="shared" ref="F16:F79" si="7">F15+E16</f>
        <v>99.142780396117544</v>
      </c>
      <c r="G16" s="243">
        <f t="shared" si="1"/>
        <v>3866.5684354485848</v>
      </c>
      <c r="H16" s="71"/>
      <c r="I16" s="240">
        <f t="shared" ref="I16:I79" si="8">I15+1</f>
        <v>3</v>
      </c>
      <c r="J16" s="241" t="s">
        <v>142</v>
      </c>
      <c r="K16" s="242">
        <f t="shared" si="2"/>
        <v>7046.8443072224891</v>
      </c>
      <c r="L16" s="243">
        <f t="shared" si="3"/>
        <v>26.425666152083977</v>
      </c>
      <c r="M16" s="118">
        <f t="shared" si="4"/>
        <v>7073.2699733745731</v>
      </c>
      <c r="O16" s="56">
        <f>M15+(L17/3)</f>
        <v>7055.6858946892071</v>
      </c>
    </row>
    <row r="17" spans="2:13">
      <c r="B17" s="240">
        <f t="shared" si="5"/>
        <v>4</v>
      </c>
      <c r="C17" s="241" t="s">
        <v>143</v>
      </c>
      <c r="D17" s="242">
        <f t="shared" si="6"/>
        <v>3866.5684354485848</v>
      </c>
      <c r="E17" s="243">
        <f t="shared" si="0"/>
        <v>33.047593465372515</v>
      </c>
      <c r="F17" s="243">
        <f t="shared" si="7"/>
        <v>132.19037386149006</v>
      </c>
      <c r="G17" s="243">
        <f t="shared" si="1"/>
        <v>3833.5208419832124</v>
      </c>
      <c r="H17" s="71"/>
      <c r="I17" s="240">
        <f t="shared" si="8"/>
        <v>4</v>
      </c>
      <c r="J17" s="241" t="s">
        <v>143</v>
      </c>
      <c r="K17" s="242">
        <f t="shared" si="2"/>
        <v>7073.2699733745731</v>
      </c>
      <c r="L17" s="243">
        <f t="shared" si="3"/>
        <v>26.524762400154032</v>
      </c>
      <c r="M17" s="118">
        <f t="shared" si="4"/>
        <v>7099.7947357747271</v>
      </c>
    </row>
    <row r="18" spans="2:13">
      <c r="B18" s="240">
        <f t="shared" si="5"/>
        <v>5</v>
      </c>
      <c r="C18" s="241" t="s">
        <v>144</v>
      </c>
      <c r="D18" s="242">
        <f t="shared" si="6"/>
        <v>3833.5208419832124</v>
      </c>
      <c r="E18" s="243">
        <f t="shared" si="0"/>
        <v>33.047593465372515</v>
      </c>
      <c r="F18" s="243">
        <f t="shared" si="7"/>
        <v>165.23796732686259</v>
      </c>
      <c r="G18" s="243">
        <f t="shared" si="1"/>
        <v>3800.4732485178401</v>
      </c>
      <c r="H18" s="71"/>
      <c r="I18" s="240">
        <f t="shared" si="8"/>
        <v>5</v>
      </c>
      <c r="J18" s="241" t="s">
        <v>144</v>
      </c>
      <c r="K18" s="242">
        <f t="shared" si="2"/>
        <v>7099.7947357747271</v>
      </c>
      <c r="L18" s="243">
        <f t="shared" si="3"/>
        <v>26.624230259154501</v>
      </c>
      <c r="M18" s="118">
        <f t="shared" si="4"/>
        <v>7126.4189660338816</v>
      </c>
    </row>
    <row r="19" spans="2:13">
      <c r="B19" s="240">
        <f t="shared" si="5"/>
        <v>6</v>
      </c>
      <c r="C19" s="241" t="s">
        <v>145</v>
      </c>
      <c r="D19" s="242">
        <f t="shared" si="6"/>
        <v>3800.4732485178401</v>
      </c>
      <c r="E19" s="243">
        <f t="shared" si="0"/>
        <v>33.047593465372515</v>
      </c>
      <c r="F19" s="243">
        <f t="shared" si="7"/>
        <v>198.28556079223512</v>
      </c>
      <c r="G19" s="243">
        <f t="shared" si="1"/>
        <v>3767.4256550524678</v>
      </c>
      <c r="H19" s="71"/>
      <c r="I19" s="240">
        <f t="shared" si="8"/>
        <v>6</v>
      </c>
      <c r="J19" s="241" t="s">
        <v>145</v>
      </c>
      <c r="K19" s="242">
        <f t="shared" si="2"/>
        <v>7126.4189660338816</v>
      </c>
      <c r="L19" s="243">
        <f t="shared" si="3"/>
        <v>26.72407112262681</v>
      </c>
      <c r="M19" s="118">
        <f t="shared" si="4"/>
        <v>7153.1430371565084</v>
      </c>
    </row>
    <row r="20" spans="2:13">
      <c r="B20" s="174">
        <f t="shared" si="5"/>
        <v>7</v>
      </c>
      <c r="C20" s="173" t="s">
        <v>146</v>
      </c>
      <c r="D20" s="121">
        <f t="shared" si="6"/>
        <v>3767.4256550524678</v>
      </c>
      <c r="E20" s="118">
        <f t="shared" si="0"/>
        <v>33.047593465372515</v>
      </c>
      <c r="F20" s="118">
        <f t="shared" si="7"/>
        <v>231.33315425760765</v>
      </c>
      <c r="G20" s="118">
        <f t="shared" si="1"/>
        <v>3734.3780615870955</v>
      </c>
      <c r="H20" s="71"/>
      <c r="I20" s="174">
        <f t="shared" si="8"/>
        <v>7</v>
      </c>
      <c r="J20" s="173" t="s">
        <v>146</v>
      </c>
      <c r="K20" s="121">
        <f t="shared" si="2"/>
        <v>7153.1430371565084</v>
      </c>
      <c r="L20" s="118">
        <f t="shared" si="3"/>
        <v>26.824286389336521</v>
      </c>
      <c r="M20" s="118">
        <f t="shared" si="4"/>
        <v>7179.9673235458449</v>
      </c>
    </row>
    <row r="21" spans="2:13">
      <c r="B21" s="174">
        <f t="shared" si="5"/>
        <v>8</v>
      </c>
      <c r="C21" s="173" t="s">
        <v>147</v>
      </c>
      <c r="D21" s="121">
        <f t="shared" si="6"/>
        <v>3734.3780615870955</v>
      </c>
      <c r="E21" s="118">
        <f t="shared" si="0"/>
        <v>33.047593465372515</v>
      </c>
      <c r="F21" s="118">
        <f t="shared" si="7"/>
        <v>264.38074772298017</v>
      </c>
      <c r="G21" s="118">
        <f t="shared" si="1"/>
        <v>3701.3304681217232</v>
      </c>
      <c r="H21" s="71"/>
      <c r="I21" s="174">
        <f t="shared" si="8"/>
        <v>8</v>
      </c>
      <c r="J21" s="173" t="s">
        <v>147</v>
      </c>
      <c r="K21" s="121">
        <f t="shared" si="2"/>
        <v>7179.9673235458449</v>
      </c>
      <c r="L21" s="118">
        <f t="shared" si="3"/>
        <v>26.92487746329607</v>
      </c>
      <c r="M21" s="118">
        <f t="shared" si="4"/>
        <v>7206.892201009141</v>
      </c>
    </row>
    <row r="22" spans="2:13">
      <c r="B22" s="174">
        <f t="shared" si="5"/>
        <v>9</v>
      </c>
      <c r="C22" s="173" t="s">
        <v>148</v>
      </c>
      <c r="D22" s="121">
        <f t="shared" si="6"/>
        <v>3701.3304681217232</v>
      </c>
      <c r="E22" s="118">
        <f t="shared" si="0"/>
        <v>33.047593465372515</v>
      </c>
      <c r="F22" s="118">
        <f t="shared" si="7"/>
        <v>297.4283411883527</v>
      </c>
      <c r="G22" s="118">
        <f t="shared" si="1"/>
        <v>3668.2828746563509</v>
      </c>
      <c r="H22" s="71"/>
      <c r="I22" s="174">
        <f t="shared" si="8"/>
        <v>9</v>
      </c>
      <c r="J22" s="173" t="s">
        <v>148</v>
      </c>
      <c r="K22" s="121">
        <f t="shared" si="2"/>
        <v>7206.892201009141</v>
      </c>
      <c r="L22" s="118">
        <f t="shared" si="3"/>
        <v>27.025845753783869</v>
      </c>
      <c r="M22" s="118">
        <f t="shared" si="4"/>
        <v>7233.9180467629249</v>
      </c>
    </row>
    <row r="23" spans="2:13">
      <c r="B23" s="174">
        <f t="shared" si="5"/>
        <v>10</v>
      </c>
      <c r="C23" s="173" t="s">
        <v>149</v>
      </c>
      <c r="D23" s="121">
        <f t="shared" si="6"/>
        <v>3668.2828746563509</v>
      </c>
      <c r="E23" s="118">
        <f t="shared" si="0"/>
        <v>33.047593465372515</v>
      </c>
      <c r="F23" s="118">
        <f t="shared" si="7"/>
        <v>330.47593465372523</v>
      </c>
      <c r="G23" s="118">
        <f t="shared" si="1"/>
        <v>3635.2352811909786</v>
      </c>
      <c r="H23" s="71"/>
      <c r="I23" s="174">
        <f t="shared" si="8"/>
        <v>10</v>
      </c>
      <c r="J23" s="173" t="s">
        <v>149</v>
      </c>
      <c r="K23" s="121">
        <f t="shared" si="2"/>
        <v>7233.9180467629249</v>
      </c>
      <c r="L23" s="118">
        <f t="shared" si="3"/>
        <v>27.127192675360675</v>
      </c>
      <c r="M23" s="118">
        <f t="shared" si="4"/>
        <v>7261.0452394382855</v>
      </c>
    </row>
    <row r="24" spans="2:13">
      <c r="B24" s="174">
        <f t="shared" si="5"/>
        <v>11</v>
      </c>
      <c r="C24" s="173" t="s">
        <v>150</v>
      </c>
      <c r="D24" s="121">
        <f t="shared" si="6"/>
        <v>3635.2352811909786</v>
      </c>
      <c r="E24" s="118">
        <f t="shared" si="0"/>
        <v>33.047593465372515</v>
      </c>
      <c r="F24" s="118">
        <f t="shared" si="7"/>
        <v>363.52352811909776</v>
      </c>
      <c r="G24" s="118">
        <f t="shared" si="1"/>
        <v>3602.1876877256063</v>
      </c>
      <c r="H24" s="71"/>
      <c r="I24" s="174">
        <f t="shared" si="8"/>
        <v>11</v>
      </c>
      <c r="J24" s="173" t="s">
        <v>150</v>
      </c>
      <c r="K24" s="121">
        <f t="shared" si="2"/>
        <v>7261.0452394382855</v>
      </c>
      <c r="L24" s="118">
        <f t="shared" si="3"/>
        <v>27.228919647893235</v>
      </c>
      <c r="M24" s="118">
        <f t="shared" si="4"/>
        <v>7288.2741590861788</v>
      </c>
    </row>
    <row r="25" spans="2:13">
      <c r="B25" s="174">
        <f t="shared" si="5"/>
        <v>12</v>
      </c>
      <c r="C25" s="173" t="s">
        <v>151</v>
      </c>
      <c r="D25" s="121">
        <f t="shared" si="6"/>
        <v>3602.1876877256063</v>
      </c>
      <c r="E25" s="118">
        <f t="shared" si="0"/>
        <v>33.047593465372515</v>
      </c>
      <c r="F25" s="118">
        <f t="shared" si="7"/>
        <v>396.57112158447029</v>
      </c>
      <c r="G25" s="118">
        <f t="shared" si="1"/>
        <v>3569.140094260234</v>
      </c>
      <c r="H25" s="71"/>
      <c r="I25" s="174">
        <f t="shared" si="8"/>
        <v>12</v>
      </c>
      <c r="J25" s="173" t="s">
        <v>151</v>
      </c>
      <c r="K25" s="121">
        <f t="shared" si="2"/>
        <v>7288.2741590861788</v>
      </c>
      <c r="L25" s="118">
        <f t="shared" si="3"/>
        <v>27.331028096572481</v>
      </c>
      <c r="M25" s="118">
        <f t="shared" si="4"/>
        <v>7315.6051871827513</v>
      </c>
    </row>
    <row r="26" spans="2:13">
      <c r="B26" s="174">
        <f t="shared" si="5"/>
        <v>13</v>
      </c>
      <c r="C26" s="173" t="s">
        <v>152</v>
      </c>
      <c r="D26" s="121">
        <f t="shared" si="6"/>
        <v>3569.140094260234</v>
      </c>
      <c r="E26" s="118">
        <f t="shared" si="0"/>
        <v>33.047593465372515</v>
      </c>
      <c r="F26" s="118">
        <f t="shared" si="7"/>
        <v>429.61871504984282</v>
      </c>
      <c r="G26" s="118">
        <f t="shared" si="1"/>
        <v>3536.0925007948617</v>
      </c>
      <c r="H26" s="71"/>
      <c r="I26" s="174">
        <f t="shared" si="8"/>
        <v>13</v>
      </c>
      <c r="J26" s="173" t="s">
        <v>152</v>
      </c>
      <c r="K26" s="121">
        <f t="shared" si="2"/>
        <v>7315.6051871827513</v>
      </c>
      <c r="L26" s="118">
        <f t="shared" si="3"/>
        <v>27.433519451934444</v>
      </c>
      <c r="M26" s="118">
        <f t="shared" si="4"/>
        <v>7343.0387066346857</v>
      </c>
    </row>
    <row r="27" spans="2:13" s="176" customFormat="1">
      <c r="B27" s="175">
        <f t="shared" si="5"/>
        <v>14</v>
      </c>
      <c r="C27" s="173" t="s">
        <v>153</v>
      </c>
      <c r="D27" s="121">
        <f t="shared" si="6"/>
        <v>3536.0925007948617</v>
      </c>
      <c r="E27" s="118">
        <f t="shared" si="0"/>
        <v>33.047593465372515</v>
      </c>
      <c r="F27" s="118">
        <f t="shared" si="7"/>
        <v>462.66630851521535</v>
      </c>
      <c r="G27" s="118">
        <f t="shared" si="1"/>
        <v>3503.0449073294894</v>
      </c>
      <c r="H27" s="140"/>
      <c r="I27" s="175">
        <f t="shared" si="8"/>
        <v>14</v>
      </c>
      <c r="J27" s="173" t="s">
        <v>153</v>
      </c>
      <c r="K27" s="121">
        <f t="shared" si="2"/>
        <v>7343.0387066346857</v>
      </c>
      <c r="L27" s="118">
        <f t="shared" si="3"/>
        <v>27.536395149879354</v>
      </c>
      <c r="M27" s="118">
        <f t="shared" si="4"/>
        <v>7370.575101784565</v>
      </c>
    </row>
    <row r="28" spans="2:13" s="176" customFormat="1">
      <c r="B28" s="175">
        <f t="shared" si="5"/>
        <v>15</v>
      </c>
      <c r="C28" s="173" t="s">
        <v>154</v>
      </c>
      <c r="D28" s="121">
        <f t="shared" si="6"/>
        <v>3503.0449073294894</v>
      </c>
      <c r="E28" s="118">
        <f t="shared" si="0"/>
        <v>33.047593465372515</v>
      </c>
      <c r="F28" s="118">
        <f t="shared" si="7"/>
        <v>495.71390198058788</v>
      </c>
      <c r="G28" s="118">
        <f t="shared" si="1"/>
        <v>3469.9973138641171</v>
      </c>
      <c r="H28" s="140"/>
      <c r="I28" s="175">
        <f t="shared" si="8"/>
        <v>15</v>
      </c>
      <c r="J28" s="173" t="s">
        <v>154</v>
      </c>
      <c r="K28" s="121">
        <f t="shared" si="2"/>
        <v>7370.575101784565</v>
      </c>
      <c r="L28" s="118">
        <f t="shared" si="3"/>
        <v>27.639656631691651</v>
      </c>
      <c r="M28" s="118">
        <f t="shared" si="4"/>
        <v>7398.2147584162567</v>
      </c>
    </row>
    <row r="29" spans="2:13" s="176" customFormat="1">
      <c r="B29" s="175">
        <f t="shared" si="5"/>
        <v>16</v>
      </c>
      <c r="C29" s="173" t="s">
        <v>155</v>
      </c>
      <c r="D29" s="121">
        <f t="shared" si="6"/>
        <v>3469.9973138641171</v>
      </c>
      <c r="E29" s="118">
        <f t="shared" si="0"/>
        <v>33.047593465372515</v>
      </c>
      <c r="F29" s="118">
        <f t="shared" si="7"/>
        <v>528.76149544596035</v>
      </c>
      <c r="G29" s="118">
        <f t="shared" si="1"/>
        <v>3436.9497203987448</v>
      </c>
      <c r="H29" s="140"/>
      <c r="I29" s="175">
        <f t="shared" si="8"/>
        <v>16</v>
      </c>
      <c r="J29" s="173" t="s">
        <v>155</v>
      </c>
      <c r="K29" s="121">
        <f t="shared" si="2"/>
        <v>7398.2147584162567</v>
      </c>
      <c r="L29" s="118">
        <f t="shared" si="3"/>
        <v>27.743305344059991</v>
      </c>
      <c r="M29" s="118">
        <f t="shared" si="4"/>
        <v>7425.9580637603167</v>
      </c>
    </row>
    <row r="30" spans="2:13" s="176" customFormat="1">
      <c r="B30" s="175">
        <f t="shared" si="5"/>
        <v>17</v>
      </c>
      <c r="C30" s="173" t="s">
        <v>156</v>
      </c>
      <c r="D30" s="121">
        <f t="shared" si="6"/>
        <v>3436.9497203987448</v>
      </c>
      <c r="E30" s="118">
        <f t="shared" si="0"/>
        <v>33.047593465372515</v>
      </c>
      <c r="F30" s="118">
        <f t="shared" si="7"/>
        <v>561.80908891133288</v>
      </c>
      <c r="G30" s="118">
        <f t="shared" si="1"/>
        <v>3403.9021269333725</v>
      </c>
      <c r="H30" s="140"/>
      <c r="I30" s="175">
        <f t="shared" si="8"/>
        <v>17</v>
      </c>
      <c r="J30" s="173" t="s">
        <v>156</v>
      </c>
      <c r="K30" s="121">
        <f t="shared" si="2"/>
        <v>7425.9580637603167</v>
      </c>
      <c r="L30" s="118">
        <f t="shared" si="3"/>
        <v>27.847342739100895</v>
      </c>
      <c r="M30" s="118">
        <f t="shared" si="4"/>
        <v>7453.8054064994176</v>
      </c>
    </row>
    <row r="31" spans="2:13" s="176" customFormat="1">
      <c r="B31" s="175">
        <f t="shared" si="5"/>
        <v>18</v>
      </c>
      <c r="C31" s="173" t="s">
        <v>157</v>
      </c>
      <c r="D31" s="121">
        <f t="shared" si="6"/>
        <v>3403.9021269333725</v>
      </c>
      <c r="E31" s="118">
        <f t="shared" si="0"/>
        <v>33.047593465372515</v>
      </c>
      <c r="F31" s="118">
        <f t="shared" si="7"/>
        <v>594.85668237670541</v>
      </c>
      <c r="G31" s="118">
        <f t="shared" si="1"/>
        <v>3370.8545334680002</v>
      </c>
      <c r="H31" s="140"/>
      <c r="I31" s="175">
        <f t="shared" si="8"/>
        <v>18</v>
      </c>
      <c r="J31" s="173" t="s">
        <v>157</v>
      </c>
      <c r="K31" s="121">
        <f t="shared" si="2"/>
        <v>7453.8054064994176</v>
      </c>
      <c r="L31" s="118">
        <f t="shared" si="3"/>
        <v>27.951770274372393</v>
      </c>
      <c r="M31" s="118">
        <f t="shared" si="4"/>
        <v>7481.75717677379</v>
      </c>
    </row>
    <row r="32" spans="2:13" s="176" customFormat="1">
      <c r="B32" s="175">
        <f t="shared" si="5"/>
        <v>19</v>
      </c>
      <c r="C32" s="173" t="s">
        <v>158</v>
      </c>
      <c r="D32" s="121">
        <f t="shared" si="6"/>
        <v>3370.8545334680002</v>
      </c>
      <c r="E32" s="118">
        <f t="shared" si="0"/>
        <v>33.047593465372515</v>
      </c>
      <c r="F32" s="118">
        <f t="shared" si="7"/>
        <v>627.90427584207794</v>
      </c>
      <c r="G32" s="118">
        <f t="shared" si="1"/>
        <v>3337.8069400026279</v>
      </c>
      <c r="H32" s="140"/>
      <c r="I32" s="175">
        <f t="shared" si="8"/>
        <v>19</v>
      </c>
      <c r="J32" s="173" t="s">
        <v>158</v>
      </c>
      <c r="K32" s="121">
        <f t="shared" si="2"/>
        <v>7481.75717677379</v>
      </c>
      <c r="L32" s="118">
        <f t="shared" si="3"/>
        <v>28.056589412901303</v>
      </c>
      <c r="M32" s="118">
        <f t="shared" si="4"/>
        <v>7509.8137661866913</v>
      </c>
    </row>
    <row r="33" spans="2:13" s="176" customFormat="1">
      <c r="B33" s="175">
        <f t="shared" si="5"/>
        <v>20</v>
      </c>
      <c r="C33" s="173" t="s">
        <v>159</v>
      </c>
      <c r="D33" s="121">
        <f t="shared" si="6"/>
        <v>3337.8069400026279</v>
      </c>
      <c r="E33" s="118">
        <f t="shared" si="0"/>
        <v>33.047593465372515</v>
      </c>
      <c r="F33" s="118">
        <f t="shared" si="7"/>
        <v>660.95186930745047</v>
      </c>
      <c r="G33" s="118">
        <f t="shared" si="1"/>
        <v>3304.7593465372556</v>
      </c>
      <c r="H33" s="140"/>
      <c r="I33" s="175">
        <f t="shared" si="8"/>
        <v>20</v>
      </c>
      <c r="J33" s="173" t="s">
        <v>159</v>
      </c>
      <c r="K33" s="121">
        <f t="shared" si="2"/>
        <v>7509.8137661866913</v>
      </c>
      <c r="L33" s="118">
        <f t="shared" si="3"/>
        <v>28.161801623199608</v>
      </c>
      <c r="M33" s="118">
        <f t="shared" si="4"/>
        <v>7537.9755678098909</v>
      </c>
    </row>
    <row r="34" spans="2:13" s="176" customFormat="1">
      <c r="B34" s="175">
        <f t="shared" si="5"/>
        <v>21</v>
      </c>
      <c r="C34" s="173" t="s">
        <v>160</v>
      </c>
      <c r="D34" s="121">
        <f t="shared" si="6"/>
        <v>3304.7593465372556</v>
      </c>
      <c r="E34" s="118">
        <f t="shared" si="0"/>
        <v>33.047593465372515</v>
      </c>
      <c r="F34" s="118">
        <f t="shared" si="7"/>
        <v>693.99946277282299</v>
      </c>
      <c r="G34" s="118">
        <f t="shared" si="1"/>
        <v>3271.7117530718833</v>
      </c>
      <c r="H34" s="140"/>
      <c r="I34" s="175">
        <f t="shared" si="8"/>
        <v>21</v>
      </c>
      <c r="J34" s="173" t="s">
        <v>160</v>
      </c>
      <c r="K34" s="121">
        <f t="shared" si="2"/>
        <v>7537.9755678098909</v>
      </c>
      <c r="L34" s="118">
        <f t="shared" si="3"/>
        <v>28.26740837928628</v>
      </c>
      <c r="M34" s="118">
        <f t="shared" si="4"/>
        <v>7566.2429761891772</v>
      </c>
    </row>
    <row r="35" spans="2:13" s="176" customFormat="1">
      <c r="B35" s="175">
        <f t="shared" si="5"/>
        <v>22</v>
      </c>
      <c r="C35" s="173" t="s">
        <v>161</v>
      </c>
      <c r="D35" s="121">
        <f t="shared" si="6"/>
        <v>3271.7117530718833</v>
      </c>
      <c r="E35" s="118">
        <f t="shared" si="0"/>
        <v>33.047593465372515</v>
      </c>
      <c r="F35" s="118">
        <f t="shared" si="7"/>
        <v>727.04705623819552</v>
      </c>
      <c r="G35" s="118">
        <f t="shared" si="1"/>
        <v>3238.664159606511</v>
      </c>
      <c r="H35" s="138"/>
      <c r="I35" s="175">
        <f t="shared" si="8"/>
        <v>22</v>
      </c>
      <c r="J35" s="173" t="s">
        <v>161</v>
      </c>
      <c r="K35" s="121">
        <f t="shared" si="2"/>
        <v>7566.2429761891772</v>
      </c>
      <c r="L35" s="118">
        <f t="shared" si="3"/>
        <v>28.373411160709111</v>
      </c>
      <c r="M35" s="118">
        <f t="shared" si="4"/>
        <v>7594.6163873498863</v>
      </c>
    </row>
    <row r="36" spans="2:13" s="176" customFormat="1">
      <c r="B36" s="175">
        <f t="shared" si="5"/>
        <v>23</v>
      </c>
      <c r="C36" s="173" t="s">
        <v>162</v>
      </c>
      <c r="D36" s="122">
        <f t="shared" si="6"/>
        <v>3238.664159606511</v>
      </c>
      <c r="E36" s="118">
        <f t="shared" si="0"/>
        <v>33.047593465372515</v>
      </c>
      <c r="F36" s="123">
        <f t="shared" si="7"/>
        <v>760.09464970356805</v>
      </c>
      <c r="G36" s="123">
        <f t="shared" si="1"/>
        <v>3205.6165661411387</v>
      </c>
      <c r="H36" s="138"/>
      <c r="I36" s="175">
        <f t="shared" si="8"/>
        <v>23</v>
      </c>
      <c r="J36" s="173" t="s">
        <v>162</v>
      </c>
      <c r="K36" s="121">
        <f t="shared" si="2"/>
        <v>7594.6163873498863</v>
      </c>
      <c r="L36" s="118">
        <f t="shared" si="3"/>
        <v>28.47981145256108</v>
      </c>
      <c r="M36" s="118">
        <f t="shared" si="4"/>
        <v>7623.0961988024474</v>
      </c>
    </row>
    <row r="37" spans="2:13" s="176" customFormat="1">
      <c r="B37" s="175">
        <f t="shared" si="5"/>
        <v>24</v>
      </c>
      <c r="C37" s="173" t="s">
        <v>163</v>
      </c>
      <c r="D37" s="121">
        <f t="shared" si="6"/>
        <v>3205.6165661411387</v>
      </c>
      <c r="E37" s="118">
        <f t="shared" si="0"/>
        <v>33.047593465372515</v>
      </c>
      <c r="F37" s="118">
        <f t="shared" si="7"/>
        <v>793.14224316894058</v>
      </c>
      <c r="G37" s="118">
        <f t="shared" si="1"/>
        <v>3172.5689726757664</v>
      </c>
      <c r="H37" s="138"/>
      <c r="I37" s="175">
        <f t="shared" si="8"/>
        <v>24</v>
      </c>
      <c r="J37" s="173" t="s">
        <v>163</v>
      </c>
      <c r="K37" s="121">
        <f t="shared" si="2"/>
        <v>7623.0961988024474</v>
      </c>
      <c r="L37" s="118">
        <f t="shared" si="3"/>
        <v>28.586610745508551</v>
      </c>
      <c r="M37" s="118">
        <f t="shared" si="4"/>
        <v>7651.6828095479559</v>
      </c>
    </row>
    <row r="38" spans="2:13" s="176" customFormat="1">
      <c r="B38" s="175">
        <f t="shared" si="5"/>
        <v>25</v>
      </c>
      <c r="C38" s="173" t="s">
        <v>164</v>
      </c>
      <c r="D38" s="121">
        <f t="shared" si="6"/>
        <v>3172.5689726757664</v>
      </c>
      <c r="E38" s="118">
        <f t="shared" si="0"/>
        <v>33.047593465372515</v>
      </c>
      <c r="F38" s="118">
        <f t="shared" si="7"/>
        <v>826.18983663431311</v>
      </c>
      <c r="G38" s="118">
        <f t="shared" si="1"/>
        <v>3139.5213792103941</v>
      </c>
      <c r="H38" s="138"/>
      <c r="I38" s="175">
        <f t="shared" si="8"/>
        <v>25</v>
      </c>
      <c r="J38" s="173" t="s">
        <v>164</v>
      </c>
      <c r="K38" s="121">
        <f t="shared" si="2"/>
        <v>7651.6828095479559</v>
      </c>
      <c r="L38" s="118">
        <f t="shared" si="3"/>
        <v>28.693810535804005</v>
      </c>
      <c r="M38" s="118">
        <f t="shared" si="4"/>
        <v>7680.3766200837599</v>
      </c>
    </row>
    <row r="39" spans="2:13" s="176" customFormat="1">
      <c r="B39" s="175">
        <f t="shared" si="5"/>
        <v>26</v>
      </c>
      <c r="C39" s="173" t="s">
        <v>165</v>
      </c>
      <c r="D39" s="121">
        <f t="shared" si="6"/>
        <v>3139.5213792103941</v>
      </c>
      <c r="E39" s="118">
        <f t="shared" si="0"/>
        <v>33.047593465372515</v>
      </c>
      <c r="F39" s="118">
        <f t="shared" si="7"/>
        <v>859.23743009968564</v>
      </c>
      <c r="G39" s="118">
        <f t="shared" si="1"/>
        <v>3106.4737857450218</v>
      </c>
      <c r="H39" s="138"/>
      <c r="I39" s="175">
        <f t="shared" si="8"/>
        <v>26</v>
      </c>
      <c r="J39" s="173" t="s">
        <v>165</v>
      </c>
      <c r="K39" s="121">
        <f t="shared" si="2"/>
        <v>7680.3766200837599</v>
      </c>
      <c r="L39" s="118">
        <f t="shared" si="3"/>
        <v>28.801412325313322</v>
      </c>
      <c r="M39" s="118">
        <f t="shared" si="4"/>
        <v>7709.1780324090732</v>
      </c>
    </row>
    <row r="40" spans="2:13" s="176" customFormat="1">
      <c r="B40" s="175">
        <f t="shared" si="5"/>
        <v>27</v>
      </c>
      <c r="C40" s="173" t="s">
        <v>166</v>
      </c>
      <c r="D40" s="121">
        <f t="shared" si="6"/>
        <v>3106.4737857450218</v>
      </c>
      <c r="E40" s="118">
        <f t="shared" si="0"/>
        <v>33.047593465372515</v>
      </c>
      <c r="F40" s="118">
        <f t="shared" si="7"/>
        <v>892.28502356505817</v>
      </c>
      <c r="G40" s="118">
        <f t="shared" si="1"/>
        <v>3073.4261922796495</v>
      </c>
      <c r="H40" s="138"/>
      <c r="I40" s="175">
        <f t="shared" si="8"/>
        <v>27</v>
      </c>
      <c r="J40" s="173" t="s">
        <v>166</v>
      </c>
      <c r="K40" s="121">
        <f t="shared" si="2"/>
        <v>7709.1780324090732</v>
      </c>
      <c r="L40" s="118">
        <f t="shared" si="3"/>
        <v>28.909417621533066</v>
      </c>
      <c r="M40" s="118">
        <f t="shared" si="4"/>
        <v>7738.0874500306063</v>
      </c>
    </row>
    <row r="41" spans="2:13" s="176" customFormat="1">
      <c r="B41" s="175">
        <f t="shared" si="5"/>
        <v>28</v>
      </c>
      <c r="C41" s="173" t="s">
        <v>167</v>
      </c>
      <c r="D41" s="121">
        <f t="shared" si="6"/>
        <v>3073.4261922796495</v>
      </c>
      <c r="E41" s="118">
        <f t="shared" si="0"/>
        <v>33.047593465372515</v>
      </c>
      <c r="F41" s="118">
        <f t="shared" si="7"/>
        <v>925.3326170304307</v>
      </c>
      <c r="G41" s="118">
        <f t="shared" si="1"/>
        <v>3040.3785988142772</v>
      </c>
      <c r="H41" s="138"/>
      <c r="I41" s="175">
        <f t="shared" si="8"/>
        <v>28</v>
      </c>
      <c r="J41" s="173" t="s">
        <v>167</v>
      </c>
      <c r="K41" s="121">
        <f t="shared" si="2"/>
        <v>7738.0874500306063</v>
      </c>
      <c r="L41" s="118">
        <f t="shared" si="3"/>
        <v>29.017827937614129</v>
      </c>
      <c r="M41" s="118">
        <f t="shared" si="4"/>
        <v>7767.1052779682204</v>
      </c>
    </row>
    <row r="42" spans="2:13" s="176" customFormat="1">
      <c r="B42" s="175">
        <f t="shared" si="5"/>
        <v>29</v>
      </c>
      <c r="C42" s="173" t="s">
        <v>168</v>
      </c>
      <c r="D42" s="121">
        <f t="shared" si="6"/>
        <v>3040.3785988142772</v>
      </c>
      <c r="E42" s="118">
        <f t="shared" si="0"/>
        <v>33.047593465372515</v>
      </c>
      <c r="F42" s="118">
        <f t="shared" si="7"/>
        <v>958.38021049580323</v>
      </c>
      <c r="G42" s="118">
        <f t="shared" si="1"/>
        <v>3007.3310053489049</v>
      </c>
      <c r="H42" s="138"/>
      <c r="I42" s="175">
        <f t="shared" si="8"/>
        <v>29</v>
      </c>
      <c r="J42" s="173" t="s">
        <v>168</v>
      </c>
      <c r="K42" s="121">
        <f t="shared" si="2"/>
        <v>7767.1052779682204</v>
      </c>
      <c r="L42" s="118">
        <f t="shared" si="3"/>
        <v>29.126644792379921</v>
      </c>
      <c r="M42" s="118">
        <f t="shared" si="4"/>
        <v>7796.2319227606004</v>
      </c>
    </row>
    <row r="43" spans="2:13" s="176" customFormat="1">
      <c r="B43" s="175">
        <f t="shared" si="5"/>
        <v>30</v>
      </c>
      <c r="C43" s="173" t="s">
        <v>169</v>
      </c>
      <c r="D43" s="121">
        <f t="shared" si="6"/>
        <v>3007.3310053489049</v>
      </c>
      <c r="E43" s="118">
        <f t="shared" si="0"/>
        <v>33.047593465372515</v>
      </c>
      <c r="F43" s="118">
        <f t="shared" si="7"/>
        <v>991.42780396117575</v>
      </c>
      <c r="G43" s="118">
        <f t="shared" si="1"/>
        <v>2974.2834118835326</v>
      </c>
      <c r="H43" s="138"/>
      <c r="I43" s="175">
        <f t="shared" si="8"/>
        <v>30</v>
      </c>
      <c r="J43" s="173" t="s">
        <v>169</v>
      </c>
      <c r="K43" s="121">
        <f t="shared" si="2"/>
        <v>7796.2319227606004</v>
      </c>
      <c r="L43" s="118">
        <f t="shared" si="3"/>
        <v>29.235869710351835</v>
      </c>
      <c r="M43" s="118">
        <f t="shared" si="4"/>
        <v>7825.4677924709522</v>
      </c>
    </row>
    <row r="44" spans="2:13" s="176" customFormat="1">
      <c r="B44" s="175">
        <f t="shared" si="5"/>
        <v>31</v>
      </c>
      <c r="C44" s="173" t="s">
        <v>170</v>
      </c>
      <c r="D44" s="121">
        <f t="shared" si="6"/>
        <v>2974.2834118835326</v>
      </c>
      <c r="E44" s="118">
        <f t="shared" si="0"/>
        <v>33.047593465372515</v>
      </c>
      <c r="F44" s="118">
        <f t="shared" si="7"/>
        <v>1024.4753974265482</v>
      </c>
      <c r="G44" s="118">
        <f t="shared" si="1"/>
        <v>2941.2358184181603</v>
      </c>
      <c r="H44" s="139"/>
      <c r="I44" s="175">
        <f t="shared" si="8"/>
        <v>31</v>
      </c>
      <c r="J44" s="173" t="s">
        <v>170</v>
      </c>
      <c r="K44" s="121">
        <f t="shared" si="2"/>
        <v>7825.4677924709522</v>
      </c>
      <c r="L44" s="118">
        <f t="shared" si="3"/>
        <v>29.345504221765623</v>
      </c>
      <c r="M44" s="118">
        <f t="shared" si="4"/>
        <v>7854.8132966927178</v>
      </c>
    </row>
    <row r="45" spans="2:13" s="176" customFormat="1">
      <c r="B45" s="175">
        <f t="shared" si="5"/>
        <v>32</v>
      </c>
      <c r="C45" s="171" t="s">
        <v>171</v>
      </c>
      <c r="D45" s="121">
        <f t="shared" si="6"/>
        <v>2941.2358184181603</v>
      </c>
      <c r="E45" s="118">
        <f t="shared" si="0"/>
        <v>33.047593465372515</v>
      </c>
      <c r="F45" s="118">
        <f t="shared" si="7"/>
        <v>1057.5229908919207</v>
      </c>
      <c r="G45" s="118">
        <f t="shared" si="1"/>
        <v>2908.188224952788</v>
      </c>
      <c r="H45" s="140"/>
      <c r="I45" s="175">
        <f t="shared" si="8"/>
        <v>32</v>
      </c>
      <c r="J45" s="171" t="s">
        <v>171</v>
      </c>
      <c r="K45" s="121">
        <f t="shared" si="2"/>
        <v>7854.8132966927178</v>
      </c>
      <c r="L45" s="118">
        <f t="shared" si="3"/>
        <v>29.455549862596854</v>
      </c>
      <c r="M45" s="118">
        <f t="shared" si="4"/>
        <v>7884.2688465553147</v>
      </c>
    </row>
    <row r="46" spans="2:13" s="176" customFormat="1">
      <c r="B46" s="175">
        <f t="shared" si="5"/>
        <v>33</v>
      </c>
      <c r="C46" s="171" t="s">
        <v>172</v>
      </c>
      <c r="D46" s="121">
        <f t="shared" si="6"/>
        <v>2908.188224952788</v>
      </c>
      <c r="E46" s="118">
        <f t="shared" si="0"/>
        <v>33.047593465372515</v>
      </c>
      <c r="F46" s="118">
        <f t="shared" si="7"/>
        <v>1090.5705843572932</v>
      </c>
      <c r="G46" s="118">
        <f t="shared" si="1"/>
        <v>2875.1406314874157</v>
      </c>
      <c r="H46" s="140"/>
      <c r="I46" s="175">
        <f t="shared" si="8"/>
        <v>33</v>
      </c>
      <c r="J46" s="171" t="s">
        <v>172</v>
      </c>
      <c r="K46" s="121">
        <f t="shared" si="2"/>
        <v>7884.2688465553147</v>
      </c>
      <c r="L46" s="118">
        <f t="shared" si="3"/>
        <v>29.566008174581839</v>
      </c>
      <c r="M46" s="118">
        <f t="shared" si="4"/>
        <v>7913.8348547298965</v>
      </c>
    </row>
    <row r="47" spans="2:13" s="176" customFormat="1">
      <c r="B47" s="175">
        <f t="shared" si="5"/>
        <v>34</v>
      </c>
      <c r="C47" s="171" t="s">
        <v>173</v>
      </c>
      <c r="D47" s="121">
        <f t="shared" si="6"/>
        <v>2875.1406314874157</v>
      </c>
      <c r="E47" s="118">
        <f t="shared" si="0"/>
        <v>33.047593465372515</v>
      </c>
      <c r="F47" s="118">
        <f t="shared" si="7"/>
        <v>1123.6181778226658</v>
      </c>
      <c r="G47" s="118">
        <f t="shared" si="1"/>
        <v>2842.0930380220434</v>
      </c>
      <c r="H47" s="140"/>
      <c r="I47" s="175">
        <f t="shared" si="8"/>
        <v>34</v>
      </c>
      <c r="J47" s="171" t="s">
        <v>173</v>
      </c>
      <c r="K47" s="121">
        <f t="shared" si="2"/>
        <v>7913.8348547298965</v>
      </c>
      <c r="L47" s="118">
        <f t="shared" si="3"/>
        <v>29.676880705236726</v>
      </c>
      <c r="M47" s="118">
        <f t="shared" si="4"/>
        <v>7943.5117354351332</v>
      </c>
    </row>
    <row r="48" spans="2:13" s="176" customFormat="1">
      <c r="B48" s="175">
        <f t="shared" si="5"/>
        <v>35</v>
      </c>
      <c r="C48" s="171" t="s">
        <v>174</v>
      </c>
      <c r="D48" s="121">
        <f t="shared" si="6"/>
        <v>2842.0930380220434</v>
      </c>
      <c r="E48" s="118">
        <f t="shared" si="0"/>
        <v>33.047593465372515</v>
      </c>
      <c r="F48" s="118">
        <f t="shared" si="7"/>
        <v>1156.6657712880383</v>
      </c>
      <c r="G48" s="118">
        <f t="shared" si="1"/>
        <v>2809.0454445566711</v>
      </c>
      <c r="H48" s="140"/>
      <c r="I48" s="175">
        <f t="shared" si="8"/>
        <v>35</v>
      </c>
      <c r="J48" s="171" t="s">
        <v>174</v>
      </c>
      <c r="K48" s="121">
        <f t="shared" si="2"/>
        <v>7943.5117354351332</v>
      </c>
      <c r="L48" s="118">
        <f t="shared" si="3"/>
        <v>29.788169007881152</v>
      </c>
      <c r="M48" s="118">
        <f t="shared" si="4"/>
        <v>7973.2999044430144</v>
      </c>
    </row>
    <row r="49" spans="2:13" s="176" customFormat="1">
      <c r="B49" s="175">
        <f t="shared" si="5"/>
        <v>36</v>
      </c>
      <c r="C49" s="171" t="s">
        <v>175</v>
      </c>
      <c r="D49" s="121">
        <f t="shared" si="6"/>
        <v>2809.0454445566711</v>
      </c>
      <c r="E49" s="118">
        <f t="shared" si="0"/>
        <v>33.047593465372515</v>
      </c>
      <c r="F49" s="118">
        <f t="shared" si="7"/>
        <v>1189.7133647534108</v>
      </c>
      <c r="G49" s="118">
        <f t="shared" si="1"/>
        <v>2775.9978510912988</v>
      </c>
      <c r="H49" s="140"/>
      <c r="I49" s="175">
        <f t="shared" si="8"/>
        <v>36</v>
      </c>
      <c r="J49" s="171" t="s">
        <v>175</v>
      </c>
      <c r="K49" s="121">
        <f t="shared" si="2"/>
        <v>7973.2999044430144</v>
      </c>
      <c r="L49" s="118">
        <f t="shared" si="3"/>
        <v>29.899874641660972</v>
      </c>
      <c r="M49" s="118">
        <f t="shared" si="4"/>
        <v>8003.1997790846754</v>
      </c>
    </row>
    <row r="50" spans="2:13" s="176" customFormat="1">
      <c r="B50" s="175">
        <f t="shared" si="5"/>
        <v>37</v>
      </c>
      <c r="C50" s="171" t="s">
        <v>176</v>
      </c>
      <c r="D50" s="121">
        <f t="shared" si="6"/>
        <v>2775.9978510912988</v>
      </c>
      <c r="E50" s="118">
        <f t="shared" si="0"/>
        <v>33.047593465372515</v>
      </c>
      <c r="F50" s="118">
        <f t="shared" si="7"/>
        <v>1222.7609582187833</v>
      </c>
      <c r="G50" s="118">
        <f t="shared" si="1"/>
        <v>2742.9502576259265</v>
      </c>
      <c r="H50" s="140"/>
      <c r="I50" s="175">
        <f t="shared" si="8"/>
        <v>37</v>
      </c>
      <c r="J50" s="171" t="s">
        <v>176</v>
      </c>
      <c r="K50" s="121">
        <f t="shared" si="2"/>
        <v>8003.1997790846754</v>
      </c>
      <c r="L50" s="118">
        <f t="shared" si="3"/>
        <v>30.011999171566458</v>
      </c>
      <c r="M50" s="118">
        <f t="shared" si="4"/>
        <v>8033.2117782562418</v>
      </c>
    </row>
    <row r="51" spans="2:13" s="176" customFormat="1">
      <c r="B51" s="175">
        <f t="shared" si="5"/>
        <v>38</v>
      </c>
      <c r="C51" s="171" t="s">
        <v>177</v>
      </c>
      <c r="D51" s="121">
        <f t="shared" si="6"/>
        <v>2742.9502576259265</v>
      </c>
      <c r="E51" s="118">
        <f t="shared" si="0"/>
        <v>33.047593465372515</v>
      </c>
      <c r="F51" s="118">
        <f t="shared" si="7"/>
        <v>1255.8085516841559</v>
      </c>
      <c r="G51" s="118">
        <f t="shared" si="1"/>
        <v>2709.9026641605542</v>
      </c>
      <c r="H51" s="140"/>
      <c r="I51" s="175">
        <f t="shared" si="8"/>
        <v>38</v>
      </c>
      <c r="J51" s="171" t="s">
        <v>177</v>
      </c>
      <c r="K51" s="121">
        <f t="shared" si="2"/>
        <v>8033.2117782562418</v>
      </c>
      <c r="L51" s="118">
        <f t="shared" si="3"/>
        <v>30.124544168460488</v>
      </c>
      <c r="M51" s="118">
        <f t="shared" si="4"/>
        <v>8063.3363224247023</v>
      </c>
    </row>
    <row r="52" spans="2:13" s="176" customFormat="1">
      <c r="B52" s="175">
        <f t="shared" si="5"/>
        <v>39</v>
      </c>
      <c r="C52" s="171" t="s">
        <v>178</v>
      </c>
      <c r="D52" s="121">
        <f t="shared" si="6"/>
        <v>2709.9026641605542</v>
      </c>
      <c r="E52" s="118">
        <f t="shared" si="0"/>
        <v>33.047593465372515</v>
      </c>
      <c r="F52" s="118">
        <f t="shared" si="7"/>
        <v>1288.8561451495284</v>
      </c>
      <c r="G52" s="118">
        <f t="shared" si="1"/>
        <v>2676.8550706951819</v>
      </c>
      <c r="H52" s="140"/>
      <c r="I52" s="175">
        <f t="shared" si="8"/>
        <v>39</v>
      </c>
      <c r="J52" s="171" t="s">
        <v>178</v>
      </c>
      <c r="K52" s="121">
        <f t="shared" si="2"/>
        <v>8063.3363224247023</v>
      </c>
      <c r="L52" s="118">
        <f t="shared" si="3"/>
        <v>30.23751120909219</v>
      </c>
      <c r="M52" s="118">
        <f t="shared" si="4"/>
        <v>8093.5738336337945</v>
      </c>
    </row>
    <row r="53" spans="2:13" s="176" customFormat="1">
      <c r="B53" s="175">
        <f t="shared" si="5"/>
        <v>40</v>
      </c>
      <c r="C53" s="171" t="s">
        <v>179</v>
      </c>
      <c r="D53" s="121">
        <f t="shared" si="6"/>
        <v>2676.8550706951819</v>
      </c>
      <c r="E53" s="118">
        <f t="shared" si="0"/>
        <v>33.047593465372515</v>
      </c>
      <c r="F53" s="118">
        <f t="shared" si="7"/>
        <v>1321.9037386149009</v>
      </c>
      <c r="G53" s="118">
        <f t="shared" si="1"/>
        <v>2643.8074772298096</v>
      </c>
      <c r="H53" s="140"/>
      <c r="I53" s="175">
        <f t="shared" si="8"/>
        <v>40</v>
      </c>
      <c r="J53" s="171" t="s">
        <v>179</v>
      </c>
      <c r="K53" s="121">
        <f t="shared" si="2"/>
        <v>8093.5738336337945</v>
      </c>
      <c r="L53" s="118">
        <f t="shared" si="3"/>
        <v>30.350901876126045</v>
      </c>
      <c r="M53" s="118">
        <f t="shared" si="4"/>
        <v>8123.9247355099205</v>
      </c>
    </row>
    <row r="54" spans="2:13" s="176" customFormat="1">
      <c r="B54" s="175">
        <f t="shared" si="5"/>
        <v>41</v>
      </c>
      <c r="C54" s="171" t="s">
        <v>180</v>
      </c>
      <c r="D54" s="121">
        <f t="shared" si="6"/>
        <v>2643.8074772298096</v>
      </c>
      <c r="E54" s="118">
        <f t="shared" si="0"/>
        <v>33.047593465372515</v>
      </c>
      <c r="F54" s="118">
        <f t="shared" si="7"/>
        <v>1354.9513320802735</v>
      </c>
      <c r="G54" s="118">
        <f t="shared" si="1"/>
        <v>2610.7598837644373</v>
      </c>
      <c r="H54" s="140"/>
      <c r="I54" s="175">
        <f t="shared" si="8"/>
        <v>41</v>
      </c>
      <c r="J54" s="171" t="s">
        <v>180</v>
      </c>
      <c r="K54" s="121">
        <f t="shared" si="2"/>
        <v>8123.9247355099205</v>
      </c>
      <c r="L54" s="118">
        <f t="shared" si="3"/>
        <v>30.464717758161896</v>
      </c>
      <c r="M54" s="118">
        <f t="shared" si="4"/>
        <v>8154.3894532680824</v>
      </c>
    </row>
    <row r="55" spans="2:13" s="176" customFormat="1">
      <c r="B55" s="175">
        <f t="shared" si="5"/>
        <v>42</v>
      </c>
      <c r="C55" s="171" t="s">
        <v>181</v>
      </c>
      <c r="D55" s="121">
        <f t="shared" si="6"/>
        <v>2610.7598837644373</v>
      </c>
      <c r="E55" s="118">
        <f t="shared" si="0"/>
        <v>33.047593465372515</v>
      </c>
      <c r="F55" s="118">
        <f t="shared" si="7"/>
        <v>1387.998925545646</v>
      </c>
      <c r="G55" s="118">
        <f t="shared" si="1"/>
        <v>2577.712290299065</v>
      </c>
      <c r="H55" s="140"/>
      <c r="I55" s="175">
        <f t="shared" si="8"/>
        <v>42</v>
      </c>
      <c r="J55" s="171" t="s">
        <v>181</v>
      </c>
      <c r="K55" s="121">
        <f t="shared" si="2"/>
        <v>8154.3894532680824</v>
      </c>
      <c r="L55" s="118">
        <f t="shared" si="3"/>
        <v>30.578960449754959</v>
      </c>
      <c r="M55" s="118">
        <f t="shared" si="4"/>
        <v>8184.9684137178374</v>
      </c>
    </row>
    <row r="56" spans="2:13" s="176" customFormat="1">
      <c r="B56" s="175">
        <f t="shared" si="5"/>
        <v>43</v>
      </c>
      <c r="C56" s="171" t="s">
        <v>182</v>
      </c>
      <c r="D56" s="121">
        <f t="shared" si="6"/>
        <v>2577.712290299065</v>
      </c>
      <c r="E56" s="118">
        <f t="shared" si="0"/>
        <v>33.047593465372515</v>
      </c>
      <c r="F56" s="118">
        <f t="shared" si="7"/>
        <v>1421.0465190110185</v>
      </c>
      <c r="G56" s="118">
        <f t="shared" si="1"/>
        <v>2544.6646968336927</v>
      </c>
      <c r="H56" s="140"/>
      <c r="I56" s="175">
        <f t="shared" si="8"/>
        <v>43</v>
      </c>
      <c r="J56" s="171" t="s">
        <v>182</v>
      </c>
      <c r="K56" s="121">
        <f t="shared" si="2"/>
        <v>8184.9684137178374</v>
      </c>
      <c r="L56" s="118">
        <f t="shared" si="3"/>
        <v>30.693631551441285</v>
      </c>
      <c r="M56" s="118">
        <f t="shared" si="4"/>
        <v>8215.6620452692787</v>
      </c>
    </row>
    <row r="57" spans="2:13" s="176" customFormat="1">
      <c r="B57" s="175">
        <f t="shared" si="5"/>
        <v>44</v>
      </c>
      <c r="C57" s="171" t="s">
        <v>183</v>
      </c>
      <c r="D57" s="121">
        <f t="shared" si="6"/>
        <v>2544.6646968336927</v>
      </c>
      <c r="E57" s="118">
        <f t="shared" si="0"/>
        <v>33.047593465372515</v>
      </c>
      <c r="F57" s="118">
        <f t="shared" si="7"/>
        <v>1454.094112476391</v>
      </c>
      <c r="G57" s="118">
        <f t="shared" si="1"/>
        <v>2511.6171033683204</v>
      </c>
      <c r="H57" s="140"/>
      <c r="I57" s="175">
        <f t="shared" si="8"/>
        <v>44</v>
      </c>
      <c r="J57" s="171" t="s">
        <v>183</v>
      </c>
      <c r="K57" s="121">
        <f t="shared" si="2"/>
        <v>8215.6620452692787</v>
      </c>
      <c r="L57" s="118">
        <f t="shared" si="3"/>
        <v>30.808732669758683</v>
      </c>
      <c r="M57" s="118">
        <f t="shared" si="4"/>
        <v>8246.4707779390374</v>
      </c>
    </row>
    <row r="58" spans="2:13" s="176" customFormat="1">
      <c r="B58" s="175">
        <f t="shared" si="5"/>
        <v>45</v>
      </c>
      <c r="C58" s="171" t="s">
        <v>184</v>
      </c>
      <c r="D58" s="121">
        <f t="shared" si="6"/>
        <v>2511.6171033683204</v>
      </c>
      <c r="E58" s="118">
        <f t="shared" si="0"/>
        <v>33.047593465372515</v>
      </c>
      <c r="F58" s="118">
        <f t="shared" si="7"/>
        <v>1487.1417059417636</v>
      </c>
      <c r="G58" s="118">
        <f t="shared" si="1"/>
        <v>2478.5695099029481</v>
      </c>
      <c r="H58" s="140"/>
      <c r="I58" s="175">
        <f t="shared" si="8"/>
        <v>45</v>
      </c>
      <c r="J58" s="171" t="s">
        <v>184</v>
      </c>
      <c r="K58" s="121">
        <f t="shared" si="2"/>
        <v>8246.4707779390374</v>
      </c>
      <c r="L58" s="118">
        <f t="shared" si="3"/>
        <v>30.924265417270362</v>
      </c>
      <c r="M58" s="118">
        <f t="shared" si="4"/>
        <v>8277.3950433563077</v>
      </c>
    </row>
    <row r="59" spans="2:13" s="176" customFormat="1">
      <c r="B59" s="175">
        <f t="shared" si="5"/>
        <v>46</v>
      </c>
      <c r="C59" s="171" t="s">
        <v>185</v>
      </c>
      <c r="D59" s="121">
        <f t="shared" si="6"/>
        <v>2478.5695099029481</v>
      </c>
      <c r="E59" s="118">
        <f t="shared" si="0"/>
        <v>33.047593465372515</v>
      </c>
      <c r="F59" s="118">
        <f t="shared" si="7"/>
        <v>1520.1892994071361</v>
      </c>
      <c r="G59" s="118">
        <f t="shared" si="1"/>
        <v>2445.5219164375758</v>
      </c>
      <c r="H59" s="140"/>
      <c r="I59" s="175">
        <f t="shared" si="8"/>
        <v>46</v>
      </c>
      <c r="J59" s="171" t="s">
        <v>185</v>
      </c>
      <c r="K59" s="121">
        <f t="shared" si="2"/>
        <v>8277.3950433563077</v>
      </c>
      <c r="L59" s="118">
        <f t="shared" si="3"/>
        <v>31.040231412585854</v>
      </c>
      <c r="M59" s="118">
        <f t="shared" si="4"/>
        <v>8308.4352747688936</v>
      </c>
    </row>
    <row r="60" spans="2:13" s="176" customFormat="1">
      <c r="B60" s="175">
        <f t="shared" si="5"/>
        <v>47</v>
      </c>
      <c r="C60" s="171" t="s">
        <v>186</v>
      </c>
      <c r="D60" s="121">
        <f t="shared" si="6"/>
        <v>2445.5219164375758</v>
      </c>
      <c r="E60" s="118">
        <f t="shared" si="0"/>
        <v>33.047593465372515</v>
      </c>
      <c r="F60" s="118">
        <f t="shared" si="7"/>
        <v>1553.2368928725086</v>
      </c>
      <c r="G60" s="118">
        <f t="shared" si="1"/>
        <v>2412.4743229722035</v>
      </c>
      <c r="H60" s="140"/>
      <c r="I60" s="175">
        <f t="shared" si="8"/>
        <v>47</v>
      </c>
      <c r="J60" s="171" t="s">
        <v>186</v>
      </c>
      <c r="K60" s="121">
        <f t="shared" si="2"/>
        <v>8308.4352747688936</v>
      </c>
      <c r="L60" s="118">
        <f t="shared" si="3"/>
        <v>31.156632280382837</v>
      </c>
      <c r="M60" s="118">
        <f t="shared" si="4"/>
        <v>8339.5919070492764</v>
      </c>
    </row>
    <row r="61" spans="2:13" s="176" customFormat="1">
      <c r="B61" s="175">
        <f t="shared" si="5"/>
        <v>48</v>
      </c>
      <c r="C61" s="171" t="s">
        <v>187</v>
      </c>
      <c r="D61" s="121">
        <f t="shared" si="6"/>
        <v>2412.4743229722035</v>
      </c>
      <c r="E61" s="118">
        <f t="shared" si="0"/>
        <v>33.047593465372515</v>
      </c>
      <c r="F61" s="118">
        <f t="shared" si="7"/>
        <v>1586.2844863378812</v>
      </c>
      <c r="G61" s="118">
        <f t="shared" si="1"/>
        <v>2379.4267295068312</v>
      </c>
      <c r="H61" s="140"/>
      <c r="I61" s="175">
        <f t="shared" si="8"/>
        <v>48</v>
      </c>
      <c r="J61" s="171" t="s">
        <v>187</v>
      </c>
      <c r="K61" s="121">
        <f t="shared" si="2"/>
        <v>8339.5919070492764</v>
      </c>
      <c r="L61" s="118">
        <f t="shared" si="3"/>
        <v>31.273469651434425</v>
      </c>
      <c r="M61" s="118">
        <f t="shared" si="4"/>
        <v>8370.8653767007108</v>
      </c>
    </row>
    <row r="62" spans="2:13" s="176" customFormat="1">
      <c r="B62" s="175">
        <f t="shared" si="5"/>
        <v>49</v>
      </c>
      <c r="C62" s="171" t="s">
        <v>188</v>
      </c>
      <c r="D62" s="121">
        <f t="shared" si="6"/>
        <v>2379.4267295068312</v>
      </c>
      <c r="E62" s="118">
        <f t="shared" si="0"/>
        <v>33.047593465372515</v>
      </c>
      <c r="F62" s="118">
        <f t="shared" si="7"/>
        <v>1619.3320798032537</v>
      </c>
      <c r="G62" s="118">
        <f t="shared" si="1"/>
        <v>2346.3791360414589</v>
      </c>
      <c r="H62" s="140"/>
      <c r="I62" s="175">
        <f t="shared" si="8"/>
        <v>49</v>
      </c>
      <c r="J62" s="171" t="s">
        <v>188</v>
      </c>
      <c r="K62" s="121">
        <f t="shared" si="2"/>
        <v>8370.8653767007108</v>
      </c>
      <c r="L62" s="118">
        <f t="shared" si="3"/>
        <v>31.390745162627354</v>
      </c>
      <c r="M62" s="118">
        <f t="shared" si="4"/>
        <v>8402.2561218633382</v>
      </c>
    </row>
    <row r="63" spans="2:13" s="176" customFormat="1">
      <c r="B63" s="175">
        <f t="shared" si="5"/>
        <v>50</v>
      </c>
      <c r="C63" s="171" t="s">
        <v>189</v>
      </c>
      <c r="D63" s="121">
        <f t="shared" si="6"/>
        <v>2346.3791360414589</v>
      </c>
      <c r="E63" s="118">
        <f t="shared" si="0"/>
        <v>33.047593465372515</v>
      </c>
      <c r="F63" s="118">
        <f t="shared" si="7"/>
        <v>1652.3796732686262</v>
      </c>
      <c r="G63" s="118">
        <f t="shared" si="1"/>
        <v>2313.3315425760866</v>
      </c>
      <c r="H63" s="140"/>
      <c r="I63" s="175">
        <f t="shared" si="8"/>
        <v>50</v>
      </c>
      <c r="J63" s="171" t="s">
        <v>189</v>
      </c>
      <c r="K63" s="121">
        <f t="shared" si="2"/>
        <v>8402.2561218633382</v>
      </c>
      <c r="L63" s="118">
        <f t="shared" si="3"/>
        <v>31.50846045698745</v>
      </c>
      <c r="M63" s="118">
        <f t="shared" si="4"/>
        <v>8433.7645823203256</v>
      </c>
    </row>
    <row r="64" spans="2:13" s="176" customFormat="1">
      <c r="B64" s="175">
        <f t="shared" si="5"/>
        <v>51</v>
      </c>
      <c r="C64" s="171" t="s">
        <v>190</v>
      </c>
      <c r="D64" s="121">
        <f t="shared" si="6"/>
        <v>2313.3315425760866</v>
      </c>
      <c r="E64" s="118">
        <f t="shared" si="0"/>
        <v>33.047593465372515</v>
      </c>
      <c r="F64" s="118">
        <f t="shared" si="7"/>
        <v>1685.4272667339987</v>
      </c>
      <c r="G64" s="118">
        <f t="shared" si="1"/>
        <v>2280.2839491107143</v>
      </c>
      <c r="H64" s="140"/>
      <c r="I64" s="175">
        <f t="shared" si="8"/>
        <v>51</v>
      </c>
      <c r="J64" s="171" t="s">
        <v>190</v>
      </c>
      <c r="K64" s="121">
        <f t="shared" si="2"/>
        <v>8433.7645823203256</v>
      </c>
      <c r="L64" s="118">
        <f t="shared" si="3"/>
        <v>31.626617183701455</v>
      </c>
      <c r="M64" s="118">
        <f t="shared" si="4"/>
        <v>8465.3911995040271</v>
      </c>
    </row>
    <row r="65" spans="2:13" s="176" customFormat="1">
      <c r="B65" s="175">
        <f t="shared" si="5"/>
        <v>52</v>
      </c>
      <c r="C65" s="171" t="s">
        <v>191</v>
      </c>
      <c r="D65" s="121">
        <f t="shared" si="6"/>
        <v>2280.2839491107143</v>
      </c>
      <c r="E65" s="118">
        <f t="shared" si="0"/>
        <v>33.047593465372515</v>
      </c>
      <c r="F65" s="118">
        <f t="shared" si="7"/>
        <v>1718.4748601993713</v>
      </c>
      <c r="G65" s="118">
        <f t="shared" si="1"/>
        <v>2247.236355645342</v>
      </c>
      <c r="H65" s="140"/>
      <c r="I65" s="175">
        <f t="shared" si="8"/>
        <v>52</v>
      </c>
      <c r="J65" s="171" t="s">
        <v>191</v>
      </c>
      <c r="K65" s="121">
        <f t="shared" si="2"/>
        <v>8465.3911995040271</v>
      </c>
      <c r="L65" s="118">
        <f t="shared" si="3"/>
        <v>31.745216998138858</v>
      </c>
      <c r="M65" s="118">
        <f t="shared" si="4"/>
        <v>8497.136416502166</v>
      </c>
    </row>
    <row r="66" spans="2:13" s="176" customFormat="1">
      <c r="B66" s="175">
        <f t="shared" si="5"/>
        <v>53</v>
      </c>
      <c r="C66" s="171" t="s">
        <v>192</v>
      </c>
      <c r="D66" s="121">
        <f t="shared" si="6"/>
        <v>2247.236355645342</v>
      </c>
      <c r="E66" s="118">
        <f t="shared" si="0"/>
        <v>33.047593465372515</v>
      </c>
      <c r="F66" s="118">
        <f t="shared" si="7"/>
        <v>1751.5224536647438</v>
      </c>
      <c r="G66" s="118">
        <f t="shared" si="1"/>
        <v>2214.1887621799697</v>
      </c>
      <c r="H66" s="140"/>
      <c r="I66" s="175">
        <f t="shared" si="8"/>
        <v>53</v>
      </c>
      <c r="J66" s="171" t="s">
        <v>192</v>
      </c>
      <c r="K66" s="121">
        <f t="shared" si="2"/>
        <v>8497.136416502166</v>
      </c>
      <c r="L66" s="118">
        <f t="shared" si="3"/>
        <v>31.864261561882813</v>
      </c>
      <c r="M66" s="118">
        <f t="shared" si="4"/>
        <v>8529.0006780640488</v>
      </c>
    </row>
    <row r="67" spans="2:13" s="176" customFormat="1">
      <c r="B67" s="175">
        <f t="shared" si="5"/>
        <v>54</v>
      </c>
      <c r="C67" s="171" t="s">
        <v>193</v>
      </c>
      <c r="D67" s="121">
        <f t="shared" si="6"/>
        <v>2214.1887621799697</v>
      </c>
      <c r="E67" s="118">
        <f t="shared" si="0"/>
        <v>33.047593465372515</v>
      </c>
      <c r="F67" s="118">
        <f t="shared" si="7"/>
        <v>1784.5700471301163</v>
      </c>
      <c r="G67" s="118">
        <f t="shared" si="1"/>
        <v>2181.1411687145974</v>
      </c>
      <c r="H67" s="140"/>
      <c r="I67" s="175">
        <f t="shared" si="8"/>
        <v>54</v>
      </c>
      <c r="J67" s="171" t="s">
        <v>193</v>
      </c>
      <c r="K67" s="121">
        <f t="shared" si="2"/>
        <v>8529.0006780640488</v>
      </c>
      <c r="L67" s="118">
        <f t="shared" si="3"/>
        <v>31.983752542739239</v>
      </c>
      <c r="M67" s="118">
        <f t="shared" si="4"/>
        <v>8560.984430606788</v>
      </c>
    </row>
    <row r="68" spans="2:13" s="176" customFormat="1">
      <c r="B68" s="175">
        <f t="shared" si="5"/>
        <v>55</v>
      </c>
      <c r="C68" s="171" t="s">
        <v>194</v>
      </c>
      <c r="D68" s="121">
        <f t="shared" si="6"/>
        <v>2181.1411687145974</v>
      </c>
      <c r="E68" s="118">
        <f t="shared" si="0"/>
        <v>33.047593465372515</v>
      </c>
      <c r="F68" s="118">
        <f t="shared" si="7"/>
        <v>1817.6176405954889</v>
      </c>
      <c r="G68" s="118">
        <f t="shared" si="1"/>
        <v>2148.0935752492251</v>
      </c>
      <c r="H68" s="140"/>
      <c r="I68" s="175">
        <f t="shared" si="8"/>
        <v>55</v>
      </c>
      <c r="J68" s="171" t="s">
        <v>194</v>
      </c>
      <c r="K68" s="121">
        <f t="shared" si="2"/>
        <v>8560.984430606788</v>
      </c>
      <c r="L68" s="118">
        <f t="shared" si="3"/>
        <v>32.103691614775016</v>
      </c>
      <c r="M68" s="118">
        <f t="shared" si="4"/>
        <v>8593.088122221563</v>
      </c>
    </row>
    <row r="69" spans="2:13" s="176" customFormat="1">
      <c r="B69" s="175">
        <f t="shared" si="5"/>
        <v>56</v>
      </c>
      <c r="C69" s="171" t="s">
        <v>195</v>
      </c>
      <c r="D69" s="121">
        <f t="shared" si="6"/>
        <v>2148.0935752492251</v>
      </c>
      <c r="E69" s="118">
        <f t="shared" si="0"/>
        <v>33.047593465372515</v>
      </c>
      <c r="F69" s="118">
        <f t="shared" si="7"/>
        <v>1850.6652340608614</v>
      </c>
      <c r="G69" s="118">
        <f t="shared" si="1"/>
        <v>2115.0459817838528</v>
      </c>
      <c r="H69" s="140"/>
      <c r="I69" s="175">
        <f t="shared" si="8"/>
        <v>56</v>
      </c>
      <c r="J69" s="171" t="s">
        <v>195</v>
      </c>
      <c r="K69" s="121">
        <f t="shared" si="2"/>
        <v>8593.088122221563</v>
      </c>
      <c r="L69" s="118">
        <f t="shared" si="3"/>
        <v>32.224080458330718</v>
      </c>
      <c r="M69" s="118">
        <f t="shared" si="4"/>
        <v>8625.3122026798937</v>
      </c>
    </row>
    <row r="70" spans="2:13" s="176" customFormat="1">
      <c r="B70" s="175">
        <f t="shared" si="5"/>
        <v>57</v>
      </c>
      <c r="C70" s="171" t="s">
        <v>196</v>
      </c>
      <c r="D70" s="121">
        <f t="shared" si="6"/>
        <v>2115.0459817838528</v>
      </c>
      <c r="E70" s="118">
        <f t="shared" si="0"/>
        <v>33.047593465372515</v>
      </c>
      <c r="F70" s="118">
        <f t="shared" si="7"/>
        <v>1883.7128275262339</v>
      </c>
      <c r="G70" s="118">
        <f t="shared" si="1"/>
        <v>2081.9983883184805</v>
      </c>
      <c r="H70" s="140"/>
      <c r="I70" s="175">
        <f t="shared" si="8"/>
        <v>57</v>
      </c>
      <c r="J70" s="171" t="s">
        <v>196</v>
      </c>
      <c r="K70" s="121">
        <f t="shared" si="2"/>
        <v>8625.3122026798937</v>
      </c>
      <c r="L70" s="118">
        <f t="shared" si="3"/>
        <v>32.344920760049718</v>
      </c>
      <c r="M70" s="118">
        <f t="shared" si="4"/>
        <v>8657.6571234399435</v>
      </c>
    </row>
    <row r="71" spans="2:13" s="176" customFormat="1">
      <c r="B71" s="175">
        <f t="shared" si="5"/>
        <v>58</v>
      </c>
      <c r="C71" s="171" t="s">
        <v>197</v>
      </c>
      <c r="D71" s="121">
        <f t="shared" si="6"/>
        <v>2081.9983883184805</v>
      </c>
      <c r="E71" s="118">
        <f t="shared" si="0"/>
        <v>33.047593465372515</v>
      </c>
      <c r="F71" s="118">
        <f t="shared" si="7"/>
        <v>1916.7604209916065</v>
      </c>
      <c r="G71" s="118">
        <f t="shared" si="1"/>
        <v>2048.9507948531082</v>
      </c>
      <c r="H71" s="140"/>
      <c r="I71" s="175">
        <f t="shared" si="8"/>
        <v>58</v>
      </c>
      <c r="J71" s="171" t="s">
        <v>197</v>
      </c>
      <c r="K71" s="121">
        <f t="shared" si="2"/>
        <v>8657.6571234399435</v>
      </c>
      <c r="L71" s="118">
        <f t="shared" si="3"/>
        <v>32.466214212898194</v>
      </c>
      <c r="M71" s="118">
        <f t="shared" si="4"/>
        <v>8690.1233376528417</v>
      </c>
    </row>
    <row r="72" spans="2:13" s="176" customFormat="1">
      <c r="B72" s="175">
        <f t="shared" si="5"/>
        <v>59</v>
      </c>
      <c r="C72" s="171" t="s">
        <v>198</v>
      </c>
      <c r="D72" s="121">
        <f t="shared" si="6"/>
        <v>2048.9507948531082</v>
      </c>
      <c r="E72" s="118">
        <f t="shared" si="0"/>
        <v>33.047593465372515</v>
      </c>
      <c r="F72" s="118">
        <f t="shared" si="7"/>
        <v>1949.808014456979</v>
      </c>
      <c r="G72" s="118">
        <f t="shared" si="1"/>
        <v>2015.9032013877356</v>
      </c>
      <c r="H72" s="140"/>
      <c r="I72" s="175">
        <f t="shared" si="8"/>
        <v>59</v>
      </c>
      <c r="J72" s="171" t="s">
        <v>198</v>
      </c>
      <c r="K72" s="121">
        <f t="shared" si="2"/>
        <v>8690.1233376528417</v>
      </c>
      <c r="L72" s="118">
        <f t="shared" si="3"/>
        <v>32.587962516197877</v>
      </c>
      <c r="M72" s="118">
        <f t="shared" si="4"/>
        <v>8722.7113001690395</v>
      </c>
    </row>
    <row r="73" spans="2:13" s="176" customFormat="1">
      <c r="B73" s="175">
        <f t="shared" si="5"/>
        <v>60</v>
      </c>
      <c r="C73" s="171" t="s">
        <v>199</v>
      </c>
      <c r="D73" s="121">
        <f t="shared" si="6"/>
        <v>2015.9032013877356</v>
      </c>
      <c r="E73" s="118">
        <f t="shared" si="0"/>
        <v>33.047593465372515</v>
      </c>
      <c r="F73" s="118">
        <f t="shared" si="7"/>
        <v>1982.8556079223515</v>
      </c>
      <c r="G73" s="118">
        <f t="shared" si="1"/>
        <v>1982.8556079223631</v>
      </c>
      <c r="H73" s="140"/>
      <c r="I73" s="175">
        <f t="shared" si="8"/>
        <v>60</v>
      </c>
      <c r="J73" s="171" t="s">
        <v>199</v>
      </c>
      <c r="K73" s="121">
        <f t="shared" si="2"/>
        <v>8722.7113001690395</v>
      </c>
      <c r="L73" s="118">
        <f t="shared" si="3"/>
        <v>32.710167375633318</v>
      </c>
      <c r="M73" s="118">
        <f t="shared" si="4"/>
        <v>8755.4214675446729</v>
      </c>
    </row>
    <row r="74" spans="2:13" s="176" customFormat="1">
      <c r="B74" s="175">
        <f t="shared" si="5"/>
        <v>61</v>
      </c>
      <c r="C74" s="171" t="s">
        <v>200</v>
      </c>
      <c r="D74" s="121">
        <f t="shared" si="6"/>
        <v>1982.8556079223631</v>
      </c>
      <c r="E74" s="118">
        <f t="shared" si="0"/>
        <v>33.047593465372515</v>
      </c>
      <c r="F74" s="118">
        <f t="shared" si="7"/>
        <v>2015.903201387724</v>
      </c>
      <c r="G74" s="118">
        <f t="shared" si="1"/>
        <v>1949.8080144569906</v>
      </c>
      <c r="H74" s="140"/>
      <c r="I74" s="175">
        <f t="shared" si="8"/>
        <v>61</v>
      </c>
      <c r="J74" s="171" t="s">
        <v>200</v>
      </c>
      <c r="K74" s="121">
        <f t="shared" si="2"/>
        <v>8755.4214675446729</v>
      </c>
      <c r="L74" s="118">
        <f t="shared" si="3"/>
        <v>32.832830503291916</v>
      </c>
      <c r="M74" s="118">
        <f t="shared" si="4"/>
        <v>8788.2542980479648</v>
      </c>
    </row>
    <row r="75" spans="2:13" s="176" customFormat="1">
      <c r="B75" s="175">
        <f t="shared" si="5"/>
        <v>62</v>
      </c>
      <c r="C75" s="171" t="s">
        <v>201</v>
      </c>
      <c r="D75" s="121">
        <f t="shared" si="6"/>
        <v>1949.8080144569906</v>
      </c>
      <c r="E75" s="118">
        <f t="shared" si="0"/>
        <v>33.047593465372515</v>
      </c>
      <c r="F75" s="118">
        <f t="shared" si="7"/>
        <v>2048.9507948530963</v>
      </c>
      <c r="G75" s="118">
        <f t="shared" si="1"/>
        <v>1916.760420991618</v>
      </c>
      <c r="H75" s="140"/>
      <c r="I75" s="175">
        <f t="shared" si="8"/>
        <v>62</v>
      </c>
      <c r="J75" s="171" t="s">
        <v>201</v>
      </c>
      <c r="K75" s="121">
        <f t="shared" si="2"/>
        <v>8788.2542980479648</v>
      </c>
      <c r="L75" s="118">
        <f t="shared" si="3"/>
        <v>32.95595361767846</v>
      </c>
      <c r="M75" s="118">
        <f t="shared" si="4"/>
        <v>8821.2102516656432</v>
      </c>
    </row>
    <row r="76" spans="2:13" s="176" customFormat="1">
      <c r="B76" s="175">
        <f t="shared" si="5"/>
        <v>63</v>
      </c>
      <c r="C76" s="171" t="s">
        <v>202</v>
      </c>
      <c r="D76" s="121">
        <f t="shared" si="6"/>
        <v>1916.760420991618</v>
      </c>
      <c r="E76" s="118">
        <f t="shared" si="0"/>
        <v>33.047593465372515</v>
      </c>
      <c r="F76" s="118">
        <f t="shared" si="7"/>
        <v>2081.9983883184686</v>
      </c>
      <c r="G76" s="118">
        <f t="shared" si="1"/>
        <v>1883.7128275262455</v>
      </c>
      <c r="H76" s="140"/>
      <c r="I76" s="175">
        <f t="shared" si="8"/>
        <v>63</v>
      </c>
      <c r="J76" s="171" t="s">
        <v>202</v>
      </c>
      <c r="K76" s="121">
        <f t="shared" si="2"/>
        <v>8821.2102516656432</v>
      </c>
      <c r="L76" s="118">
        <f t="shared" si="3"/>
        <v>33.07953844374606</v>
      </c>
      <c r="M76" s="118">
        <f t="shared" si="4"/>
        <v>8854.2897901093893</v>
      </c>
    </row>
    <row r="77" spans="2:13" s="176" customFormat="1">
      <c r="B77" s="175">
        <f t="shared" si="5"/>
        <v>64</v>
      </c>
      <c r="C77" s="171" t="s">
        <v>203</v>
      </c>
      <c r="D77" s="121">
        <f t="shared" si="6"/>
        <v>1883.7128275262455</v>
      </c>
      <c r="E77" s="118">
        <f t="shared" si="0"/>
        <v>33.047593465372515</v>
      </c>
      <c r="F77" s="118">
        <f t="shared" si="7"/>
        <v>2115.0459817838409</v>
      </c>
      <c r="G77" s="118">
        <f t="shared" si="1"/>
        <v>1850.665234060873</v>
      </c>
      <c r="H77" s="140"/>
      <c r="I77" s="175">
        <f t="shared" si="8"/>
        <v>64</v>
      </c>
      <c r="J77" s="171" t="s">
        <v>203</v>
      </c>
      <c r="K77" s="121">
        <f t="shared" si="2"/>
        <v>8854.2897901093893</v>
      </c>
      <c r="L77" s="118">
        <f t="shared" si="3"/>
        <v>33.203586712908873</v>
      </c>
      <c r="M77" s="118">
        <f t="shared" si="4"/>
        <v>8887.4933768222982</v>
      </c>
    </row>
    <row r="78" spans="2:13" s="176" customFormat="1">
      <c r="B78" s="175">
        <f t="shared" si="5"/>
        <v>65</v>
      </c>
      <c r="C78" s="171" t="s">
        <v>204</v>
      </c>
      <c r="D78" s="121">
        <f t="shared" si="6"/>
        <v>1850.665234060873</v>
      </c>
      <c r="E78" s="118">
        <f t="shared" ref="E78:E133" si="9">$D$13/120</f>
        <v>33.047593465372515</v>
      </c>
      <c r="F78" s="118">
        <f t="shared" si="7"/>
        <v>2148.0935752492132</v>
      </c>
      <c r="G78" s="118">
        <f t="shared" si="1"/>
        <v>1817.6176405955005</v>
      </c>
      <c r="H78" s="140"/>
      <c r="I78" s="175">
        <f t="shared" si="8"/>
        <v>65</v>
      </c>
      <c r="J78" s="171" t="s">
        <v>204</v>
      </c>
      <c r="K78" s="121">
        <f t="shared" si="2"/>
        <v>8887.4933768222982</v>
      </c>
      <c r="L78" s="118">
        <f t="shared" si="3"/>
        <v>33.328100163082127</v>
      </c>
      <c r="M78" s="118">
        <f t="shared" si="4"/>
        <v>8920.8214769853803</v>
      </c>
    </row>
    <row r="79" spans="2:13" s="176" customFormat="1">
      <c r="B79" s="175">
        <f t="shared" si="5"/>
        <v>66</v>
      </c>
      <c r="C79" s="171" t="s">
        <v>205</v>
      </c>
      <c r="D79" s="121">
        <f t="shared" si="6"/>
        <v>1817.6176405955005</v>
      </c>
      <c r="E79" s="118">
        <f t="shared" si="9"/>
        <v>33.047593465372515</v>
      </c>
      <c r="F79" s="118">
        <f t="shared" si="7"/>
        <v>2181.1411687145855</v>
      </c>
      <c r="G79" s="118">
        <f t="shared" ref="G79:G133" si="10">D79-E79</f>
        <v>1784.5700471301279</v>
      </c>
      <c r="H79" s="140"/>
      <c r="I79" s="175">
        <f t="shared" si="8"/>
        <v>66</v>
      </c>
      <c r="J79" s="171" t="s">
        <v>205</v>
      </c>
      <c r="K79" s="121">
        <f t="shared" ref="K79:K133" si="11">M78</f>
        <v>8920.8214769853803</v>
      </c>
      <c r="L79" s="118">
        <f t="shared" ref="L79:L133" si="12">M79-M78</f>
        <v>33.453080538694849</v>
      </c>
      <c r="M79" s="118">
        <f t="shared" ref="M79:M133" si="13">M78*((1+$G$8)^1)</f>
        <v>8954.2745575240751</v>
      </c>
    </row>
    <row r="80" spans="2:13" s="176" customFormat="1">
      <c r="B80" s="175">
        <f t="shared" si="5"/>
        <v>67</v>
      </c>
      <c r="C80" s="171" t="s">
        <v>206</v>
      </c>
      <c r="D80" s="121">
        <f t="shared" ref="D80:D133" si="14">G79</f>
        <v>1784.5700471301279</v>
      </c>
      <c r="E80" s="118">
        <f t="shared" si="9"/>
        <v>33.047593465372515</v>
      </c>
      <c r="F80" s="118">
        <f t="shared" ref="F80:F133" si="15">F79+E80</f>
        <v>2214.1887621799578</v>
      </c>
      <c r="G80" s="118">
        <f t="shared" si="10"/>
        <v>1751.5224536647554</v>
      </c>
      <c r="H80" s="140"/>
      <c r="I80" s="175">
        <f t="shared" ref="I80:I132" si="16">I79+1</f>
        <v>67</v>
      </c>
      <c r="J80" s="171" t="s">
        <v>206</v>
      </c>
      <c r="K80" s="121">
        <f t="shared" si="11"/>
        <v>8954.2745575240751</v>
      </c>
      <c r="L80" s="118">
        <f t="shared" si="12"/>
        <v>33.578529590715334</v>
      </c>
      <c r="M80" s="118">
        <f t="shared" si="13"/>
        <v>8987.8530871147905</v>
      </c>
    </row>
    <row r="81" spans="2:13" s="176" customFormat="1">
      <c r="B81" s="175">
        <f t="shared" si="5"/>
        <v>68</v>
      </c>
      <c r="C81" s="171" t="s">
        <v>207</v>
      </c>
      <c r="D81" s="121">
        <f t="shared" si="14"/>
        <v>1751.5224536647554</v>
      </c>
      <c r="E81" s="118">
        <f t="shared" si="9"/>
        <v>33.047593465372515</v>
      </c>
      <c r="F81" s="118">
        <f t="shared" si="15"/>
        <v>2247.2363556453301</v>
      </c>
      <c r="G81" s="118">
        <f t="shared" si="10"/>
        <v>1718.4748601993829</v>
      </c>
      <c r="H81" s="140"/>
      <c r="I81" s="175">
        <f t="shared" si="16"/>
        <v>68</v>
      </c>
      <c r="J81" s="171" t="s">
        <v>207</v>
      </c>
      <c r="K81" s="121">
        <f t="shared" si="11"/>
        <v>8987.8530871147905</v>
      </c>
      <c r="L81" s="118">
        <f t="shared" si="12"/>
        <v>33.704449076680248</v>
      </c>
      <c r="M81" s="118">
        <f t="shared" si="13"/>
        <v>9021.5575361914707</v>
      </c>
    </row>
    <row r="82" spans="2:13" s="176" customFormat="1">
      <c r="B82" s="175">
        <f t="shared" si="5"/>
        <v>69</v>
      </c>
      <c r="C82" s="171" t="s">
        <v>208</v>
      </c>
      <c r="D82" s="121">
        <f t="shared" si="14"/>
        <v>1718.4748601993829</v>
      </c>
      <c r="E82" s="118">
        <f t="shared" si="9"/>
        <v>33.047593465372515</v>
      </c>
      <c r="F82" s="118">
        <f t="shared" si="15"/>
        <v>2280.2839491107025</v>
      </c>
      <c r="G82" s="118">
        <f t="shared" si="10"/>
        <v>1685.4272667340103</v>
      </c>
      <c r="H82" s="140"/>
      <c r="I82" s="175">
        <f t="shared" si="16"/>
        <v>69</v>
      </c>
      <c r="J82" s="171" t="s">
        <v>208</v>
      </c>
      <c r="K82" s="121">
        <f t="shared" si="11"/>
        <v>9021.5575361914707</v>
      </c>
      <c r="L82" s="118">
        <f t="shared" si="12"/>
        <v>33.830840760716455</v>
      </c>
      <c r="M82" s="118">
        <f t="shared" si="13"/>
        <v>9055.3883769521872</v>
      </c>
    </row>
    <row r="83" spans="2:13" s="176" customFormat="1">
      <c r="B83" s="175">
        <f t="shared" si="5"/>
        <v>70</v>
      </c>
      <c r="C83" s="171" t="s">
        <v>209</v>
      </c>
      <c r="D83" s="121">
        <f t="shared" si="14"/>
        <v>1685.4272667340103</v>
      </c>
      <c r="E83" s="118">
        <f t="shared" si="9"/>
        <v>33.047593465372515</v>
      </c>
      <c r="F83" s="118">
        <f t="shared" si="15"/>
        <v>2313.3315425760748</v>
      </c>
      <c r="G83" s="118">
        <f t="shared" si="10"/>
        <v>1652.3796732686378</v>
      </c>
      <c r="H83" s="140"/>
      <c r="I83" s="175">
        <f t="shared" si="16"/>
        <v>70</v>
      </c>
      <c r="J83" s="171" t="s">
        <v>209</v>
      </c>
      <c r="K83" s="121">
        <f t="shared" si="11"/>
        <v>9055.3883769521872</v>
      </c>
      <c r="L83" s="118">
        <f t="shared" si="12"/>
        <v>33.957706413570122</v>
      </c>
      <c r="M83" s="118">
        <f t="shared" si="13"/>
        <v>9089.3460833657573</v>
      </c>
    </row>
    <row r="84" spans="2:13" s="176" customFormat="1">
      <c r="B84" s="175">
        <f t="shared" si="5"/>
        <v>71</v>
      </c>
      <c r="C84" s="171" t="s">
        <v>210</v>
      </c>
      <c r="D84" s="121">
        <f t="shared" si="14"/>
        <v>1652.3796732686378</v>
      </c>
      <c r="E84" s="118">
        <f t="shared" si="9"/>
        <v>33.047593465372515</v>
      </c>
      <c r="F84" s="118">
        <f t="shared" si="15"/>
        <v>2346.3791360414471</v>
      </c>
      <c r="G84" s="118">
        <f t="shared" si="10"/>
        <v>1619.3320798032653</v>
      </c>
      <c r="H84" s="140"/>
      <c r="I84" s="175">
        <f t="shared" si="16"/>
        <v>71</v>
      </c>
      <c r="J84" s="171" t="s">
        <v>210</v>
      </c>
      <c r="K84" s="121">
        <f t="shared" si="11"/>
        <v>9089.3460833657573</v>
      </c>
      <c r="L84" s="118">
        <f t="shared" si="12"/>
        <v>34.085047812621269</v>
      </c>
      <c r="M84" s="118">
        <f t="shared" si="13"/>
        <v>9123.4311311783786</v>
      </c>
    </row>
    <row r="85" spans="2:13" s="176" customFormat="1">
      <c r="B85" s="175">
        <f t="shared" si="5"/>
        <v>72</v>
      </c>
      <c r="C85" s="171" t="s">
        <v>211</v>
      </c>
      <c r="D85" s="121">
        <f t="shared" si="14"/>
        <v>1619.3320798032653</v>
      </c>
      <c r="E85" s="118">
        <f t="shared" si="9"/>
        <v>33.047593465372515</v>
      </c>
      <c r="F85" s="118">
        <f t="shared" si="15"/>
        <v>2379.4267295068194</v>
      </c>
      <c r="G85" s="118">
        <f t="shared" si="10"/>
        <v>1586.2844863378928</v>
      </c>
      <c r="H85" s="140"/>
      <c r="I85" s="175">
        <f t="shared" si="16"/>
        <v>72</v>
      </c>
      <c r="J85" s="171" t="s">
        <v>211</v>
      </c>
      <c r="K85" s="121">
        <f t="shared" si="11"/>
        <v>9123.4311311783786</v>
      </c>
      <c r="L85" s="118">
        <f t="shared" si="12"/>
        <v>34.212866741918333</v>
      </c>
      <c r="M85" s="118">
        <f t="shared" si="13"/>
        <v>9157.6439979202969</v>
      </c>
    </row>
    <row r="86" spans="2:13" s="176" customFormat="1">
      <c r="B86" s="175">
        <f t="shared" si="5"/>
        <v>73</v>
      </c>
      <c r="C86" s="171" t="s">
        <v>212</v>
      </c>
      <c r="D86" s="121">
        <f t="shared" si="14"/>
        <v>1586.2844863378928</v>
      </c>
      <c r="E86" s="118">
        <f t="shared" si="9"/>
        <v>33.047593465372515</v>
      </c>
      <c r="F86" s="118">
        <f t="shared" si="15"/>
        <v>2412.4743229721917</v>
      </c>
      <c r="G86" s="118">
        <f t="shared" si="10"/>
        <v>1553.2368928725202</v>
      </c>
      <c r="H86" s="140"/>
      <c r="I86" s="175">
        <f t="shared" si="16"/>
        <v>73</v>
      </c>
      <c r="J86" s="171" t="s">
        <v>212</v>
      </c>
      <c r="K86" s="121">
        <f t="shared" si="11"/>
        <v>9157.6439979202969</v>
      </c>
      <c r="L86" s="118">
        <f t="shared" si="12"/>
        <v>34.341164992199992</v>
      </c>
      <c r="M86" s="118">
        <f t="shared" si="13"/>
        <v>9191.9851629124969</v>
      </c>
    </row>
    <row r="87" spans="2:13" s="176" customFormat="1">
      <c r="B87" s="175">
        <f t="shared" si="5"/>
        <v>74</v>
      </c>
      <c r="C87" s="171" t="s">
        <v>213</v>
      </c>
      <c r="D87" s="121">
        <f t="shared" si="14"/>
        <v>1553.2368928725202</v>
      </c>
      <c r="E87" s="118">
        <f t="shared" si="9"/>
        <v>33.047593465372515</v>
      </c>
      <c r="F87" s="118">
        <f t="shared" si="15"/>
        <v>2445.521916437564</v>
      </c>
      <c r="G87" s="118">
        <f t="shared" si="10"/>
        <v>1520.1892994071477</v>
      </c>
      <c r="H87" s="140"/>
      <c r="I87" s="175">
        <f t="shared" si="16"/>
        <v>74</v>
      </c>
      <c r="J87" s="171" t="s">
        <v>213</v>
      </c>
      <c r="K87" s="121">
        <f t="shared" si="11"/>
        <v>9191.9851629124969</v>
      </c>
      <c r="L87" s="118">
        <f t="shared" si="12"/>
        <v>34.469944360920636</v>
      </c>
      <c r="M87" s="118">
        <f t="shared" si="13"/>
        <v>9226.4551072734175</v>
      </c>
    </row>
    <row r="88" spans="2:13" s="176" customFormat="1">
      <c r="B88" s="175">
        <f t="shared" si="5"/>
        <v>75</v>
      </c>
      <c r="C88" s="171" t="s">
        <v>214</v>
      </c>
      <c r="D88" s="121">
        <f t="shared" si="14"/>
        <v>1520.1892994071477</v>
      </c>
      <c r="E88" s="118">
        <f t="shared" si="9"/>
        <v>33.047593465372515</v>
      </c>
      <c r="F88" s="118">
        <f t="shared" si="15"/>
        <v>2478.5695099029363</v>
      </c>
      <c r="G88" s="118">
        <f t="shared" si="10"/>
        <v>1487.1417059417752</v>
      </c>
      <c r="H88" s="140"/>
      <c r="I88" s="175">
        <f t="shared" si="16"/>
        <v>75</v>
      </c>
      <c r="J88" s="171" t="s">
        <v>214</v>
      </c>
      <c r="K88" s="121">
        <f t="shared" si="11"/>
        <v>9226.4551072734175</v>
      </c>
      <c r="L88" s="118">
        <f t="shared" si="12"/>
        <v>34.599206652274006</v>
      </c>
      <c r="M88" s="118">
        <f t="shared" si="13"/>
        <v>9261.0543139256915</v>
      </c>
    </row>
    <row r="89" spans="2:13" s="176" customFormat="1">
      <c r="B89" s="175">
        <f t="shared" si="5"/>
        <v>76</v>
      </c>
      <c r="C89" s="171" t="s">
        <v>215</v>
      </c>
      <c r="D89" s="121">
        <f t="shared" si="14"/>
        <v>1487.1417059417752</v>
      </c>
      <c r="E89" s="118">
        <f t="shared" si="9"/>
        <v>33.047593465372515</v>
      </c>
      <c r="F89" s="118">
        <f t="shared" si="15"/>
        <v>2511.6171033683086</v>
      </c>
      <c r="G89" s="118">
        <f t="shared" si="10"/>
        <v>1454.0941124764026</v>
      </c>
      <c r="H89" s="140"/>
      <c r="I89" s="175">
        <f t="shared" si="16"/>
        <v>76</v>
      </c>
      <c r="J89" s="171" t="s">
        <v>215</v>
      </c>
      <c r="K89" s="121">
        <f t="shared" si="11"/>
        <v>9261.0543139256915</v>
      </c>
      <c r="L89" s="118">
        <f t="shared" si="12"/>
        <v>34.728953677220488</v>
      </c>
      <c r="M89" s="118">
        <f t="shared" si="13"/>
        <v>9295.783267602912</v>
      </c>
    </row>
    <row r="90" spans="2:13" s="176" customFormat="1">
      <c r="B90" s="175">
        <f t="shared" si="5"/>
        <v>77</v>
      </c>
      <c r="C90" s="171" t="s">
        <v>216</v>
      </c>
      <c r="D90" s="121">
        <f t="shared" si="14"/>
        <v>1454.0941124764026</v>
      </c>
      <c r="E90" s="118">
        <f t="shared" si="9"/>
        <v>33.047593465372515</v>
      </c>
      <c r="F90" s="118">
        <f t="shared" si="15"/>
        <v>2544.6646968336809</v>
      </c>
      <c r="G90" s="118">
        <f t="shared" si="10"/>
        <v>1421.0465190110301</v>
      </c>
      <c r="H90" s="140"/>
      <c r="I90" s="175">
        <f t="shared" si="16"/>
        <v>77</v>
      </c>
      <c r="J90" s="171" t="s">
        <v>216</v>
      </c>
      <c r="K90" s="121">
        <f t="shared" si="11"/>
        <v>9295.783267602912</v>
      </c>
      <c r="L90" s="118">
        <f t="shared" si="12"/>
        <v>34.859187253510754</v>
      </c>
      <c r="M90" s="118">
        <f t="shared" si="13"/>
        <v>9330.6424548564228</v>
      </c>
    </row>
    <row r="91" spans="2:13" s="176" customFormat="1">
      <c r="B91" s="175">
        <f t="shared" si="5"/>
        <v>78</v>
      </c>
      <c r="C91" s="171" t="s">
        <v>217</v>
      </c>
      <c r="D91" s="121">
        <f t="shared" si="14"/>
        <v>1421.0465190110301</v>
      </c>
      <c r="E91" s="118">
        <f t="shared" si="9"/>
        <v>33.047593465372515</v>
      </c>
      <c r="F91" s="118">
        <f t="shared" si="15"/>
        <v>2577.7122902990532</v>
      </c>
      <c r="G91" s="118">
        <f t="shared" si="10"/>
        <v>1387.9989255456576</v>
      </c>
      <c r="H91" s="140"/>
      <c r="I91" s="175">
        <f t="shared" si="16"/>
        <v>78</v>
      </c>
      <c r="J91" s="171" t="s">
        <v>217</v>
      </c>
      <c r="K91" s="121">
        <f t="shared" si="11"/>
        <v>9330.6424548564228</v>
      </c>
      <c r="L91" s="118">
        <f t="shared" si="12"/>
        <v>34.989909205711228</v>
      </c>
      <c r="M91" s="118">
        <f t="shared" si="13"/>
        <v>9365.632364062134</v>
      </c>
    </row>
    <row r="92" spans="2:13" s="176" customFormat="1">
      <c r="B92" s="175">
        <f t="shared" si="5"/>
        <v>79</v>
      </c>
      <c r="C92" s="171" t="s">
        <v>218</v>
      </c>
      <c r="D92" s="121">
        <f t="shared" si="14"/>
        <v>1387.9989255456576</v>
      </c>
      <c r="E92" s="118">
        <f t="shared" si="9"/>
        <v>33.047593465372515</v>
      </c>
      <c r="F92" s="118">
        <f t="shared" si="15"/>
        <v>2610.7598837644255</v>
      </c>
      <c r="G92" s="118">
        <f t="shared" si="10"/>
        <v>1354.9513320802851</v>
      </c>
      <c r="H92" s="140"/>
      <c r="I92" s="175">
        <f t="shared" si="16"/>
        <v>79</v>
      </c>
      <c r="J92" s="171" t="s">
        <v>218</v>
      </c>
      <c r="K92" s="121">
        <f t="shared" si="11"/>
        <v>9365.632364062134</v>
      </c>
      <c r="L92" s="118">
        <f t="shared" si="12"/>
        <v>35.121121365231375</v>
      </c>
      <c r="M92" s="118">
        <f t="shared" si="13"/>
        <v>9400.7534854273654</v>
      </c>
    </row>
    <row r="93" spans="2:13" s="176" customFormat="1">
      <c r="B93" s="175">
        <f t="shared" si="5"/>
        <v>80</v>
      </c>
      <c r="C93" s="171" t="s">
        <v>219</v>
      </c>
      <c r="D93" s="121">
        <f t="shared" si="14"/>
        <v>1354.9513320802851</v>
      </c>
      <c r="E93" s="118">
        <f t="shared" si="9"/>
        <v>33.047593465372515</v>
      </c>
      <c r="F93" s="118">
        <f t="shared" si="15"/>
        <v>2643.8074772297978</v>
      </c>
      <c r="G93" s="118">
        <f t="shared" si="10"/>
        <v>1321.9037386149125</v>
      </c>
      <c r="H93" s="140"/>
      <c r="I93" s="175">
        <f t="shared" si="16"/>
        <v>80</v>
      </c>
      <c r="J93" s="171" t="s">
        <v>219</v>
      </c>
      <c r="K93" s="121">
        <f t="shared" si="11"/>
        <v>9400.7534854273654</v>
      </c>
      <c r="L93" s="118">
        <f t="shared" si="12"/>
        <v>35.252825570350979</v>
      </c>
      <c r="M93" s="118">
        <f t="shared" si="13"/>
        <v>9436.0063109977164</v>
      </c>
    </row>
    <row r="94" spans="2:13" s="176" customFormat="1">
      <c r="B94" s="175">
        <f t="shared" si="5"/>
        <v>81</v>
      </c>
      <c r="C94" s="171" t="s">
        <v>220</v>
      </c>
      <c r="D94" s="121">
        <f t="shared" si="14"/>
        <v>1321.9037386149125</v>
      </c>
      <c r="E94" s="118">
        <f t="shared" si="9"/>
        <v>33.047593465372515</v>
      </c>
      <c r="F94" s="118">
        <f t="shared" si="15"/>
        <v>2676.8550706951701</v>
      </c>
      <c r="G94" s="118">
        <f t="shared" si="10"/>
        <v>1288.85614514954</v>
      </c>
      <c r="H94" s="140"/>
      <c r="I94" s="175">
        <f t="shared" si="16"/>
        <v>81</v>
      </c>
      <c r="J94" s="171" t="s">
        <v>220</v>
      </c>
      <c r="K94" s="121">
        <f t="shared" si="11"/>
        <v>9436.0063109977164</v>
      </c>
      <c r="L94" s="118">
        <f t="shared" si="12"/>
        <v>35.385023666240158</v>
      </c>
      <c r="M94" s="118">
        <f t="shared" si="13"/>
        <v>9471.3913346639565</v>
      </c>
    </row>
    <row r="95" spans="2:13" s="176" customFormat="1">
      <c r="B95" s="175">
        <f t="shared" si="5"/>
        <v>82</v>
      </c>
      <c r="C95" s="171" t="s">
        <v>221</v>
      </c>
      <c r="D95" s="121">
        <f t="shared" si="14"/>
        <v>1288.85614514954</v>
      </c>
      <c r="E95" s="118">
        <f t="shared" si="9"/>
        <v>33.047593465372515</v>
      </c>
      <c r="F95" s="118">
        <f t="shared" si="15"/>
        <v>2709.9026641605424</v>
      </c>
      <c r="G95" s="118">
        <f t="shared" si="10"/>
        <v>1255.8085516841675</v>
      </c>
      <c r="H95" s="140"/>
      <c r="I95" s="175">
        <f t="shared" si="16"/>
        <v>82</v>
      </c>
      <c r="J95" s="171" t="s">
        <v>221</v>
      </c>
      <c r="K95" s="121">
        <f t="shared" si="11"/>
        <v>9471.3913346639565</v>
      </c>
      <c r="L95" s="118">
        <f t="shared" si="12"/>
        <v>35.517717504988468</v>
      </c>
      <c r="M95" s="118">
        <f t="shared" si="13"/>
        <v>9506.909052168945</v>
      </c>
    </row>
    <row r="96" spans="2:13" s="176" customFormat="1">
      <c r="B96" s="175">
        <f t="shared" si="5"/>
        <v>83</v>
      </c>
      <c r="C96" s="171" t="s">
        <v>222</v>
      </c>
      <c r="D96" s="121">
        <f t="shared" si="14"/>
        <v>1255.8085516841675</v>
      </c>
      <c r="E96" s="118">
        <f t="shared" si="9"/>
        <v>33.047593465372515</v>
      </c>
      <c r="F96" s="118">
        <f t="shared" si="15"/>
        <v>2742.9502576259147</v>
      </c>
      <c r="G96" s="118">
        <f t="shared" si="10"/>
        <v>1222.7609582187949</v>
      </c>
      <c r="H96" s="140"/>
      <c r="I96" s="175">
        <f t="shared" si="16"/>
        <v>83</v>
      </c>
      <c r="J96" s="171" t="s">
        <v>222</v>
      </c>
      <c r="K96" s="121">
        <f t="shared" si="11"/>
        <v>9506.909052168945</v>
      </c>
      <c r="L96" s="118">
        <f t="shared" si="12"/>
        <v>35.650908945632182</v>
      </c>
      <c r="M96" s="118">
        <f t="shared" si="13"/>
        <v>9542.5599611145772</v>
      </c>
    </row>
    <row r="97" spans="2:13" s="176" customFormat="1">
      <c r="B97" s="175">
        <f t="shared" si="5"/>
        <v>84</v>
      </c>
      <c r="C97" s="171" t="s">
        <v>223</v>
      </c>
      <c r="D97" s="121">
        <f t="shared" si="14"/>
        <v>1222.7609582187949</v>
      </c>
      <c r="E97" s="118">
        <f t="shared" si="9"/>
        <v>33.047593465372515</v>
      </c>
      <c r="F97" s="118">
        <f t="shared" si="15"/>
        <v>2775.997851091287</v>
      </c>
      <c r="G97" s="118">
        <f t="shared" si="10"/>
        <v>1189.7133647534224</v>
      </c>
      <c r="H97" s="140"/>
      <c r="I97" s="175">
        <f t="shared" si="16"/>
        <v>84</v>
      </c>
      <c r="J97" s="171" t="s">
        <v>223</v>
      </c>
      <c r="K97" s="121">
        <f t="shared" si="11"/>
        <v>9542.5599611145772</v>
      </c>
      <c r="L97" s="118">
        <f t="shared" si="12"/>
        <v>35.78459985417976</v>
      </c>
      <c r="M97" s="118">
        <f t="shared" si="13"/>
        <v>9578.3445609687569</v>
      </c>
    </row>
    <row r="98" spans="2:13" s="176" customFormat="1">
      <c r="B98" s="175">
        <f t="shared" si="5"/>
        <v>85</v>
      </c>
      <c r="C98" s="171" t="s">
        <v>224</v>
      </c>
      <c r="D98" s="121">
        <f t="shared" si="14"/>
        <v>1189.7133647534224</v>
      </c>
      <c r="E98" s="118">
        <f t="shared" si="9"/>
        <v>33.047593465372515</v>
      </c>
      <c r="F98" s="118">
        <f t="shared" si="15"/>
        <v>2809.0454445566593</v>
      </c>
      <c r="G98" s="118">
        <f t="shared" si="10"/>
        <v>1156.6657712880499</v>
      </c>
      <c r="H98" s="140"/>
      <c r="I98" s="175">
        <f t="shared" si="16"/>
        <v>85</v>
      </c>
      <c r="J98" s="171" t="s">
        <v>224</v>
      </c>
      <c r="K98" s="121">
        <f t="shared" si="11"/>
        <v>9578.3445609687569</v>
      </c>
      <c r="L98" s="118">
        <f t="shared" si="12"/>
        <v>35.918792103631858</v>
      </c>
      <c r="M98" s="118">
        <f t="shared" si="13"/>
        <v>9614.2633530723888</v>
      </c>
    </row>
    <row r="99" spans="2:13" s="176" customFormat="1">
      <c r="B99" s="175">
        <f t="shared" si="5"/>
        <v>86</v>
      </c>
      <c r="C99" s="171" t="s">
        <v>225</v>
      </c>
      <c r="D99" s="121">
        <f t="shared" si="14"/>
        <v>1156.6657712880499</v>
      </c>
      <c r="E99" s="118">
        <f t="shared" si="9"/>
        <v>33.047593465372515</v>
      </c>
      <c r="F99" s="118">
        <f t="shared" si="15"/>
        <v>2842.0930380220316</v>
      </c>
      <c r="G99" s="118">
        <f t="shared" si="10"/>
        <v>1123.6181778226774</v>
      </c>
      <c r="H99" s="140"/>
      <c r="I99" s="175">
        <f t="shared" si="16"/>
        <v>86</v>
      </c>
      <c r="J99" s="171" t="s">
        <v>225</v>
      </c>
      <c r="K99" s="121">
        <f t="shared" si="11"/>
        <v>9614.2633530723888</v>
      </c>
      <c r="L99" s="118">
        <f t="shared" si="12"/>
        <v>36.053487574021347</v>
      </c>
      <c r="M99" s="118">
        <f t="shared" si="13"/>
        <v>9650.3168406464101</v>
      </c>
    </row>
    <row r="100" spans="2:13" s="176" customFormat="1">
      <c r="B100" s="175">
        <f t="shared" si="5"/>
        <v>87</v>
      </c>
      <c r="C100" s="171" t="s">
        <v>226</v>
      </c>
      <c r="D100" s="121">
        <f t="shared" si="14"/>
        <v>1123.6181778226774</v>
      </c>
      <c r="E100" s="118">
        <f t="shared" si="9"/>
        <v>33.047593465372515</v>
      </c>
      <c r="F100" s="118">
        <f t="shared" si="15"/>
        <v>2875.1406314874039</v>
      </c>
      <c r="G100" s="118">
        <f t="shared" si="10"/>
        <v>1090.5705843573048</v>
      </c>
      <c r="H100" s="140"/>
      <c r="I100" s="175">
        <f t="shared" si="16"/>
        <v>87</v>
      </c>
      <c r="J100" s="171" t="s">
        <v>226</v>
      </c>
      <c r="K100" s="121">
        <f t="shared" si="11"/>
        <v>9650.3168406464101</v>
      </c>
      <c r="L100" s="118">
        <f t="shared" si="12"/>
        <v>36.188688152422401</v>
      </c>
      <c r="M100" s="118">
        <f t="shared" si="13"/>
        <v>9686.5055287988325</v>
      </c>
    </row>
    <row r="101" spans="2:13" s="176" customFormat="1">
      <c r="B101" s="175">
        <f t="shared" si="5"/>
        <v>88</v>
      </c>
      <c r="C101" s="171" t="s">
        <v>227</v>
      </c>
      <c r="D101" s="121">
        <f t="shared" si="14"/>
        <v>1090.5705843573048</v>
      </c>
      <c r="E101" s="118">
        <f t="shared" si="9"/>
        <v>33.047593465372515</v>
      </c>
      <c r="F101" s="118">
        <f t="shared" si="15"/>
        <v>2908.1882249527762</v>
      </c>
      <c r="G101" s="118">
        <f t="shared" si="10"/>
        <v>1057.5229908919323</v>
      </c>
      <c r="H101" s="140"/>
      <c r="I101" s="175">
        <f t="shared" si="16"/>
        <v>88</v>
      </c>
      <c r="J101" s="171" t="s">
        <v>227</v>
      </c>
      <c r="K101" s="121">
        <f t="shared" si="11"/>
        <v>9686.5055287988325</v>
      </c>
      <c r="L101" s="118">
        <f t="shared" si="12"/>
        <v>36.324395732994162</v>
      </c>
      <c r="M101" s="118">
        <f t="shared" si="13"/>
        <v>9722.8299245318267</v>
      </c>
    </row>
    <row r="102" spans="2:13" s="176" customFormat="1">
      <c r="B102" s="175">
        <f t="shared" si="5"/>
        <v>89</v>
      </c>
      <c r="C102" s="171" t="s">
        <v>228</v>
      </c>
      <c r="D102" s="121">
        <f t="shared" si="14"/>
        <v>1057.5229908919323</v>
      </c>
      <c r="E102" s="118">
        <f t="shared" si="9"/>
        <v>33.047593465372515</v>
      </c>
      <c r="F102" s="118">
        <f t="shared" si="15"/>
        <v>2941.2358184181485</v>
      </c>
      <c r="G102" s="118">
        <f t="shared" si="10"/>
        <v>1024.4753974265598</v>
      </c>
      <c r="H102" s="140"/>
      <c r="I102" s="175">
        <f t="shared" si="16"/>
        <v>89</v>
      </c>
      <c r="J102" s="171" t="s">
        <v>228</v>
      </c>
      <c r="K102" s="121">
        <f t="shared" si="11"/>
        <v>9722.8299245318267</v>
      </c>
      <c r="L102" s="118">
        <f t="shared" si="12"/>
        <v>36.460612216993468</v>
      </c>
      <c r="M102" s="118">
        <f t="shared" si="13"/>
        <v>9759.2905367488202</v>
      </c>
    </row>
    <row r="103" spans="2:13" s="176" customFormat="1">
      <c r="B103" s="175">
        <f t="shared" si="5"/>
        <v>90</v>
      </c>
      <c r="C103" s="171" t="s">
        <v>229</v>
      </c>
      <c r="D103" s="121">
        <f t="shared" si="14"/>
        <v>1024.4753974265598</v>
      </c>
      <c r="E103" s="118">
        <f t="shared" si="9"/>
        <v>33.047593465372515</v>
      </c>
      <c r="F103" s="118">
        <f t="shared" si="15"/>
        <v>2974.2834118835208</v>
      </c>
      <c r="G103" s="118">
        <f t="shared" si="10"/>
        <v>991.42780396118724</v>
      </c>
      <c r="H103" s="140"/>
      <c r="I103" s="175">
        <f t="shared" si="16"/>
        <v>90</v>
      </c>
      <c r="J103" s="171" t="s">
        <v>229</v>
      </c>
      <c r="K103" s="121">
        <f t="shared" si="11"/>
        <v>9759.2905367488202</v>
      </c>
      <c r="L103" s="118">
        <f t="shared" si="12"/>
        <v>36.597339512807594</v>
      </c>
      <c r="M103" s="118">
        <f t="shared" si="13"/>
        <v>9795.8878762616278</v>
      </c>
    </row>
    <row r="104" spans="2:13" s="176" customFormat="1">
      <c r="B104" s="175">
        <f t="shared" si="5"/>
        <v>91</v>
      </c>
      <c r="C104" s="171" t="s">
        <v>230</v>
      </c>
      <c r="D104" s="121">
        <f t="shared" si="14"/>
        <v>991.42780396118724</v>
      </c>
      <c r="E104" s="118">
        <f t="shared" si="9"/>
        <v>33.047593465372515</v>
      </c>
      <c r="F104" s="118">
        <f t="shared" si="15"/>
        <v>3007.3310053488931</v>
      </c>
      <c r="G104" s="118">
        <f t="shared" si="10"/>
        <v>958.38021049581471</v>
      </c>
      <c r="H104" s="140"/>
      <c r="I104" s="175">
        <f t="shared" si="16"/>
        <v>91</v>
      </c>
      <c r="J104" s="171" t="s">
        <v>230</v>
      </c>
      <c r="K104" s="121">
        <f t="shared" si="11"/>
        <v>9795.8878762616278</v>
      </c>
      <c r="L104" s="118">
        <f t="shared" si="12"/>
        <v>36.734579535979719</v>
      </c>
      <c r="M104" s="118">
        <f t="shared" si="13"/>
        <v>9832.6224557976075</v>
      </c>
    </row>
    <row r="105" spans="2:13" s="176" customFormat="1">
      <c r="B105" s="175">
        <f t="shared" si="5"/>
        <v>92</v>
      </c>
      <c r="C105" s="171" t="s">
        <v>231</v>
      </c>
      <c r="D105" s="121">
        <f t="shared" si="14"/>
        <v>958.38021049581471</v>
      </c>
      <c r="E105" s="118">
        <f t="shared" si="9"/>
        <v>33.047593465372515</v>
      </c>
      <c r="F105" s="118">
        <f t="shared" si="15"/>
        <v>3040.3785988142654</v>
      </c>
      <c r="G105" s="118">
        <f t="shared" si="10"/>
        <v>925.33261703044218</v>
      </c>
      <c r="H105" s="140"/>
      <c r="I105" s="175">
        <f t="shared" si="16"/>
        <v>92</v>
      </c>
      <c r="J105" s="171" t="s">
        <v>231</v>
      </c>
      <c r="K105" s="121">
        <f t="shared" si="11"/>
        <v>9832.6224557976075</v>
      </c>
      <c r="L105" s="118">
        <f t="shared" si="12"/>
        <v>36.872334209239852</v>
      </c>
      <c r="M105" s="118">
        <f t="shared" si="13"/>
        <v>9869.4947900068473</v>
      </c>
    </row>
    <row r="106" spans="2:13" s="176" customFormat="1">
      <c r="B106" s="175">
        <f t="shared" si="5"/>
        <v>93</v>
      </c>
      <c r="C106" s="171" t="s">
        <v>232</v>
      </c>
      <c r="D106" s="121">
        <f t="shared" si="14"/>
        <v>925.33261703044218</v>
      </c>
      <c r="E106" s="118">
        <f t="shared" si="9"/>
        <v>33.047593465372515</v>
      </c>
      <c r="F106" s="118">
        <f t="shared" si="15"/>
        <v>3073.4261922796377</v>
      </c>
      <c r="G106" s="118">
        <f t="shared" si="10"/>
        <v>892.28502356506965</v>
      </c>
      <c r="H106" s="140"/>
      <c r="I106" s="175">
        <f t="shared" si="16"/>
        <v>93</v>
      </c>
      <c r="J106" s="171" t="s">
        <v>232</v>
      </c>
      <c r="K106" s="121">
        <f t="shared" si="11"/>
        <v>9869.4947900068473</v>
      </c>
      <c r="L106" s="118">
        <f t="shared" si="12"/>
        <v>37.010605462524836</v>
      </c>
      <c r="M106" s="118">
        <f t="shared" si="13"/>
        <v>9906.5053954693722</v>
      </c>
    </row>
    <row r="107" spans="2:13" s="176" customFormat="1">
      <c r="B107" s="175">
        <f t="shared" si="5"/>
        <v>94</v>
      </c>
      <c r="C107" s="171" t="s">
        <v>233</v>
      </c>
      <c r="D107" s="121">
        <f t="shared" si="14"/>
        <v>892.28502356506965</v>
      </c>
      <c r="E107" s="118">
        <f t="shared" si="9"/>
        <v>33.047593465372515</v>
      </c>
      <c r="F107" s="118">
        <f t="shared" si="15"/>
        <v>3106.47378574501</v>
      </c>
      <c r="G107" s="118">
        <f t="shared" si="10"/>
        <v>859.23743009969712</v>
      </c>
      <c r="H107" s="140"/>
      <c r="I107" s="175">
        <f t="shared" si="16"/>
        <v>94</v>
      </c>
      <c r="J107" s="171" t="s">
        <v>233</v>
      </c>
      <c r="K107" s="121">
        <f t="shared" si="11"/>
        <v>9906.5053954693722</v>
      </c>
      <c r="L107" s="118">
        <f t="shared" si="12"/>
        <v>37.149395233009272</v>
      </c>
      <c r="M107" s="118">
        <f t="shared" si="13"/>
        <v>9943.6547907023814</v>
      </c>
    </row>
    <row r="108" spans="2:13" s="176" customFormat="1">
      <c r="B108" s="175">
        <f t="shared" si="5"/>
        <v>95</v>
      </c>
      <c r="C108" s="171" t="s">
        <v>234</v>
      </c>
      <c r="D108" s="121">
        <f t="shared" si="14"/>
        <v>859.23743009969712</v>
      </c>
      <c r="E108" s="118">
        <f t="shared" si="9"/>
        <v>33.047593465372515</v>
      </c>
      <c r="F108" s="118">
        <f t="shared" si="15"/>
        <v>3139.5213792103823</v>
      </c>
      <c r="G108" s="118">
        <f t="shared" si="10"/>
        <v>826.18983663432459</v>
      </c>
      <c r="H108" s="140"/>
      <c r="I108" s="175">
        <f t="shared" si="16"/>
        <v>95</v>
      </c>
      <c r="J108" s="171" t="s">
        <v>234</v>
      </c>
      <c r="K108" s="121">
        <f t="shared" si="11"/>
        <v>9943.6547907023814</v>
      </c>
      <c r="L108" s="118">
        <f t="shared" si="12"/>
        <v>37.288705465132807</v>
      </c>
      <c r="M108" s="118">
        <f t="shared" si="13"/>
        <v>9980.9434961675142</v>
      </c>
    </row>
    <row r="109" spans="2:13" s="176" customFormat="1">
      <c r="B109" s="175">
        <f t="shared" si="5"/>
        <v>96</v>
      </c>
      <c r="C109" s="171" t="s">
        <v>235</v>
      </c>
      <c r="D109" s="121">
        <f t="shared" si="14"/>
        <v>826.18983663432459</v>
      </c>
      <c r="E109" s="118">
        <f t="shared" si="9"/>
        <v>33.047593465372515</v>
      </c>
      <c r="F109" s="118">
        <f t="shared" si="15"/>
        <v>3172.5689726757546</v>
      </c>
      <c r="G109" s="118">
        <f t="shared" si="10"/>
        <v>793.14224316895206</v>
      </c>
      <c r="H109" s="140"/>
      <c r="I109" s="175">
        <f t="shared" si="16"/>
        <v>96</v>
      </c>
      <c r="J109" s="171" t="s">
        <v>235</v>
      </c>
      <c r="K109" s="121">
        <f t="shared" si="11"/>
        <v>9980.9434961675142</v>
      </c>
      <c r="L109" s="118">
        <f t="shared" si="12"/>
        <v>37.428538110627414</v>
      </c>
      <c r="M109" s="118">
        <f t="shared" si="13"/>
        <v>10018.372034278142</v>
      </c>
    </row>
    <row r="110" spans="2:13" s="176" customFormat="1">
      <c r="B110" s="175">
        <f t="shared" si="5"/>
        <v>97</v>
      </c>
      <c r="C110" s="171" t="s">
        <v>236</v>
      </c>
      <c r="D110" s="121">
        <f t="shared" si="14"/>
        <v>793.14224316895206</v>
      </c>
      <c r="E110" s="118">
        <f t="shared" si="9"/>
        <v>33.047593465372515</v>
      </c>
      <c r="F110" s="118">
        <f t="shared" si="15"/>
        <v>3205.6165661411269</v>
      </c>
      <c r="G110" s="118">
        <f t="shared" si="10"/>
        <v>760.09464970357953</v>
      </c>
      <c r="H110" s="140"/>
      <c r="I110" s="175">
        <f t="shared" si="16"/>
        <v>97</v>
      </c>
      <c r="J110" s="171" t="s">
        <v>236</v>
      </c>
      <c r="K110" s="121">
        <f t="shared" si="11"/>
        <v>10018.372034278142</v>
      </c>
      <c r="L110" s="118">
        <f t="shared" si="12"/>
        <v>37.568895128542863</v>
      </c>
      <c r="M110" s="118">
        <f t="shared" si="13"/>
        <v>10055.940929406685</v>
      </c>
    </row>
    <row r="111" spans="2:13" s="176" customFormat="1">
      <c r="B111" s="175">
        <f t="shared" si="5"/>
        <v>98</v>
      </c>
      <c r="C111" s="171" t="s">
        <v>237</v>
      </c>
      <c r="D111" s="121">
        <f t="shared" si="14"/>
        <v>760.09464970357953</v>
      </c>
      <c r="E111" s="118">
        <f t="shared" si="9"/>
        <v>33.047593465372515</v>
      </c>
      <c r="F111" s="118">
        <f t="shared" si="15"/>
        <v>3238.6641596064992</v>
      </c>
      <c r="G111" s="118">
        <f t="shared" si="10"/>
        <v>727.04705623820701</v>
      </c>
      <c r="H111" s="140"/>
      <c r="I111" s="175">
        <f t="shared" si="16"/>
        <v>98</v>
      </c>
      <c r="J111" s="171" t="s">
        <v>237</v>
      </c>
      <c r="K111" s="121">
        <f t="shared" si="11"/>
        <v>10055.940929406685</v>
      </c>
      <c r="L111" s="118">
        <f t="shared" si="12"/>
        <v>37.709778485274001</v>
      </c>
      <c r="M111" s="118">
        <f t="shared" si="13"/>
        <v>10093.650707891959</v>
      </c>
    </row>
    <row r="112" spans="2:13" s="176" customFormat="1">
      <c r="B112" s="175">
        <f t="shared" si="5"/>
        <v>99</v>
      </c>
      <c r="C112" s="171" t="s">
        <v>238</v>
      </c>
      <c r="D112" s="121">
        <f t="shared" si="14"/>
        <v>727.04705623820701</v>
      </c>
      <c r="E112" s="118">
        <f t="shared" si="9"/>
        <v>33.047593465372515</v>
      </c>
      <c r="F112" s="118">
        <f t="shared" si="15"/>
        <v>3271.7117530718715</v>
      </c>
      <c r="G112" s="118">
        <f t="shared" si="10"/>
        <v>693.99946277283448</v>
      </c>
      <c r="H112" s="140"/>
      <c r="I112" s="175">
        <f t="shared" si="16"/>
        <v>99</v>
      </c>
      <c r="J112" s="171" t="s">
        <v>238</v>
      </c>
      <c r="K112" s="121">
        <f t="shared" si="11"/>
        <v>10093.650707891959</v>
      </c>
      <c r="L112" s="118">
        <f t="shared" si="12"/>
        <v>37.851190154593496</v>
      </c>
      <c r="M112" s="118">
        <f t="shared" si="13"/>
        <v>10131.501898046552</v>
      </c>
    </row>
    <row r="113" spans="2:13" s="176" customFormat="1">
      <c r="B113" s="175">
        <f t="shared" si="5"/>
        <v>100</v>
      </c>
      <c r="C113" s="171" t="s">
        <v>239</v>
      </c>
      <c r="D113" s="121">
        <f t="shared" si="14"/>
        <v>693.99946277283448</v>
      </c>
      <c r="E113" s="118">
        <f t="shared" si="9"/>
        <v>33.047593465372515</v>
      </c>
      <c r="F113" s="118">
        <f t="shared" si="15"/>
        <v>3304.7593465372438</v>
      </c>
      <c r="G113" s="118">
        <f t="shared" si="10"/>
        <v>660.95186930746195</v>
      </c>
      <c r="H113" s="140"/>
      <c r="I113" s="175">
        <f t="shared" si="16"/>
        <v>100</v>
      </c>
      <c r="J113" s="171" t="s">
        <v>239</v>
      </c>
      <c r="K113" s="121">
        <f t="shared" si="11"/>
        <v>10131.501898046552</v>
      </c>
      <c r="L113" s="118">
        <f t="shared" si="12"/>
        <v>37.993132117673667</v>
      </c>
      <c r="M113" s="118">
        <f t="shared" si="13"/>
        <v>10169.495030164226</v>
      </c>
    </row>
    <row r="114" spans="2:13" s="176" customFormat="1">
      <c r="B114" s="175">
        <f t="shared" si="5"/>
        <v>101</v>
      </c>
      <c r="C114" s="171" t="s">
        <v>240</v>
      </c>
      <c r="D114" s="121">
        <f t="shared" si="14"/>
        <v>660.95186930746195</v>
      </c>
      <c r="E114" s="118">
        <f t="shared" si="9"/>
        <v>33.047593465372515</v>
      </c>
      <c r="F114" s="118">
        <f t="shared" si="15"/>
        <v>3337.8069400026161</v>
      </c>
      <c r="G114" s="118">
        <f t="shared" si="10"/>
        <v>627.90427584208942</v>
      </c>
      <c r="H114" s="140"/>
      <c r="I114" s="175">
        <f t="shared" si="16"/>
        <v>101</v>
      </c>
      <c r="J114" s="171" t="s">
        <v>240</v>
      </c>
      <c r="K114" s="121">
        <f t="shared" si="11"/>
        <v>10169.495030164226</v>
      </c>
      <c r="L114" s="118">
        <f t="shared" si="12"/>
        <v>38.135606363115585</v>
      </c>
      <c r="M114" s="118">
        <f t="shared" si="13"/>
        <v>10207.630636527341</v>
      </c>
    </row>
    <row r="115" spans="2:13" s="176" customFormat="1">
      <c r="B115" s="175">
        <f t="shared" si="5"/>
        <v>102</v>
      </c>
      <c r="C115" s="171" t="s">
        <v>241</v>
      </c>
      <c r="D115" s="121">
        <f t="shared" si="14"/>
        <v>627.90427584208942</v>
      </c>
      <c r="E115" s="118">
        <f t="shared" si="9"/>
        <v>33.047593465372515</v>
      </c>
      <c r="F115" s="118">
        <f t="shared" si="15"/>
        <v>3370.8545334679884</v>
      </c>
      <c r="G115" s="118">
        <f t="shared" si="10"/>
        <v>594.85668237671689</v>
      </c>
      <c r="H115" s="140"/>
      <c r="I115" s="175">
        <f t="shared" si="16"/>
        <v>102</v>
      </c>
      <c r="J115" s="171" t="s">
        <v>241</v>
      </c>
      <c r="K115" s="121">
        <f t="shared" si="11"/>
        <v>10207.630636527341</v>
      </c>
      <c r="L115" s="118">
        <f t="shared" si="12"/>
        <v>38.278614886976357</v>
      </c>
      <c r="M115" s="118">
        <f t="shared" si="13"/>
        <v>10245.909251414318</v>
      </c>
    </row>
    <row r="116" spans="2:13" s="176" customFormat="1">
      <c r="B116" s="175">
        <f t="shared" si="5"/>
        <v>103</v>
      </c>
      <c r="C116" s="171" t="s">
        <v>242</v>
      </c>
      <c r="D116" s="121">
        <f t="shared" si="14"/>
        <v>594.85668237671689</v>
      </c>
      <c r="E116" s="118">
        <f t="shared" si="9"/>
        <v>33.047593465372515</v>
      </c>
      <c r="F116" s="118">
        <f t="shared" si="15"/>
        <v>3403.9021269333607</v>
      </c>
      <c r="G116" s="118">
        <f t="shared" si="10"/>
        <v>561.80908891134436</v>
      </c>
      <c r="H116" s="140"/>
      <c r="I116" s="175">
        <f t="shared" si="16"/>
        <v>103</v>
      </c>
      <c r="J116" s="171" t="s">
        <v>242</v>
      </c>
      <c r="K116" s="121">
        <f t="shared" si="11"/>
        <v>10245.909251414318</v>
      </c>
      <c r="L116" s="118">
        <f t="shared" si="12"/>
        <v>38.422159692803689</v>
      </c>
      <c r="M116" s="118">
        <f t="shared" si="13"/>
        <v>10284.331411107121</v>
      </c>
    </row>
    <row r="117" spans="2:13" s="176" customFormat="1">
      <c r="B117" s="175">
        <f t="shared" si="5"/>
        <v>104</v>
      </c>
      <c r="C117" s="171" t="s">
        <v>243</v>
      </c>
      <c r="D117" s="121">
        <f t="shared" si="14"/>
        <v>561.80908891134436</v>
      </c>
      <c r="E117" s="118">
        <f t="shared" si="9"/>
        <v>33.047593465372515</v>
      </c>
      <c r="F117" s="118">
        <f t="shared" si="15"/>
        <v>3436.949720398733</v>
      </c>
      <c r="G117" s="118">
        <f t="shared" si="10"/>
        <v>528.76149544597183</v>
      </c>
      <c r="H117" s="140"/>
      <c r="I117" s="175">
        <f t="shared" si="16"/>
        <v>104</v>
      </c>
      <c r="J117" s="171" t="s">
        <v>243</v>
      </c>
      <c r="K117" s="121">
        <f t="shared" si="11"/>
        <v>10284.331411107121</v>
      </c>
      <c r="L117" s="118">
        <f t="shared" si="12"/>
        <v>38.566242791650438</v>
      </c>
      <c r="M117" s="118">
        <f t="shared" si="13"/>
        <v>10322.897653898772</v>
      </c>
    </row>
    <row r="118" spans="2:13" s="176" customFormat="1">
      <c r="B118" s="175">
        <f t="shared" si="5"/>
        <v>105</v>
      </c>
      <c r="C118" s="171" t="s">
        <v>244</v>
      </c>
      <c r="D118" s="121">
        <f t="shared" si="14"/>
        <v>528.76149544597183</v>
      </c>
      <c r="E118" s="118">
        <f t="shared" si="9"/>
        <v>33.047593465372515</v>
      </c>
      <c r="F118" s="118">
        <f t="shared" si="15"/>
        <v>3469.9973138641053</v>
      </c>
      <c r="G118" s="118">
        <f t="shared" si="10"/>
        <v>495.7139019805993</v>
      </c>
      <c r="H118" s="140"/>
      <c r="I118" s="175">
        <f t="shared" si="16"/>
        <v>105</v>
      </c>
      <c r="J118" s="171" t="s">
        <v>244</v>
      </c>
      <c r="K118" s="121">
        <f t="shared" si="11"/>
        <v>10322.897653898772</v>
      </c>
      <c r="L118" s="118">
        <f t="shared" si="12"/>
        <v>38.710866202120087</v>
      </c>
      <c r="M118" s="118">
        <f t="shared" si="13"/>
        <v>10361.608520100892</v>
      </c>
    </row>
    <row r="119" spans="2:13" s="176" customFormat="1">
      <c r="B119" s="175">
        <f t="shared" si="5"/>
        <v>106</v>
      </c>
      <c r="C119" s="171" t="s">
        <v>245</v>
      </c>
      <c r="D119" s="121">
        <f t="shared" si="14"/>
        <v>495.7139019805993</v>
      </c>
      <c r="E119" s="118">
        <f t="shared" si="9"/>
        <v>33.047593465372515</v>
      </c>
      <c r="F119" s="118">
        <f t="shared" si="15"/>
        <v>3503.0449073294776</v>
      </c>
      <c r="G119" s="118">
        <f t="shared" si="10"/>
        <v>462.66630851522677</v>
      </c>
      <c r="H119" s="140"/>
      <c r="I119" s="175">
        <f t="shared" si="16"/>
        <v>106</v>
      </c>
      <c r="J119" s="171" t="s">
        <v>245</v>
      </c>
      <c r="K119" s="121">
        <f t="shared" si="11"/>
        <v>10361.608520100892</v>
      </c>
      <c r="L119" s="118">
        <f t="shared" si="12"/>
        <v>38.856031950377655</v>
      </c>
      <c r="M119" s="118">
        <f t="shared" si="13"/>
        <v>10400.464552051269</v>
      </c>
    </row>
    <row r="120" spans="2:13" s="176" customFormat="1">
      <c r="B120" s="175">
        <f t="shared" si="5"/>
        <v>107</v>
      </c>
      <c r="C120" s="171" t="s">
        <v>246</v>
      </c>
      <c r="D120" s="121">
        <f t="shared" si="14"/>
        <v>462.66630851522677</v>
      </c>
      <c r="E120" s="118">
        <f t="shared" si="9"/>
        <v>33.047593465372515</v>
      </c>
      <c r="F120" s="118">
        <f t="shared" si="15"/>
        <v>3536.0925007948499</v>
      </c>
      <c r="G120" s="118">
        <f t="shared" si="10"/>
        <v>429.61871504985425</v>
      </c>
      <c r="H120" s="140"/>
      <c r="I120" s="175">
        <f t="shared" si="16"/>
        <v>107</v>
      </c>
      <c r="J120" s="171" t="s">
        <v>246</v>
      </c>
      <c r="K120" s="121">
        <f t="shared" si="11"/>
        <v>10400.464552051269</v>
      </c>
      <c r="L120" s="118">
        <f t="shared" si="12"/>
        <v>39.00174207019154</v>
      </c>
      <c r="M120" s="118">
        <f t="shared" si="13"/>
        <v>10439.466294121461</v>
      </c>
    </row>
    <row r="121" spans="2:13" s="176" customFormat="1">
      <c r="B121" s="175">
        <f t="shared" si="5"/>
        <v>108</v>
      </c>
      <c r="C121" s="171" t="s">
        <v>247</v>
      </c>
      <c r="D121" s="121">
        <f t="shared" si="14"/>
        <v>429.61871504985425</v>
      </c>
      <c r="E121" s="118">
        <f t="shared" si="9"/>
        <v>33.047593465372515</v>
      </c>
      <c r="F121" s="118">
        <f t="shared" si="15"/>
        <v>3569.1400942602222</v>
      </c>
      <c r="G121" s="118">
        <f t="shared" si="10"/>
        <v>396.57112158448172</v>
      </c>
      <c r="H121" s="140"/>
      <c r="I121" s="175">
        <f t="shared" si="16"/>
        <v>108</v>
      </c>
      <c r="J121" s="171" t="s">
        <v>247</v>
      </c>
      <c r="K121" s="121">
        <f t="shared" si="11"/>
        <v>10439.466294121461</v>
      </c>
      <c r="L121" s="118">
        <f t="shared" si="12"/>
        <v>39.14799860295534</v>
      </c>
      <c r="M121" s="118">
        <f t="shared" si="13"/>
        <v>10478.614292724416</v>
      </c>
    </row>
    <row r="122" spans="2:13" s="176" customFormat="1">
      <c r="B122" s="175">
        <f t="shared" si="5"/>
        <v>109</v>
      </c>
      <c r="C122" s="171" t="s">
        <v>248</v>
      </c>
      <c r="D122" s="121">
        <f t="shared" si="14"/>
        <v>396.57112158448172</v>
      </c>
      <c r="E122" s="118">
        <f t="shared" si="9"/>
        <v>33.047593465372515</v>
      </c>
      <c r="F122" s="118">
        <f t="shared" si="15"/>
        <v>3602.1876877255945</v>
      </c>
      <c r="G122" s="118">
        <f t="shared" si="10"/>
        <v>363.52352811910919</v>
      </c>
      <c r="H122" s="140"/>
      <c r="I122" s="175">
        <f t="shared" si="16"/>
        <v>109</v>
      </c>
      <c r="J122" s="171" t="s">
        <v>248</v>
      </c>
      <c r="K122" s="121">
        <f t="shared" si="11"/>
        <v>10478.614292724416</v>
      </c>
      <c r="L122" s="118">
        <f t="shared" si="12"/>
        <v>39.294803597715145</v>
      </c>
      <c r="M122" s="118">
        <f t="shared" si="13"/>
        <v>10517.909096322132</v>
      </c>
    </row>
    <row r="123" spans="2:13" s="176" customFormat="1">
      <c r="B123" s="175">
        <f t="shared" si="5"/>
        <v>110</v>
      </c>
      <c r="C123" s="171" t="s">
        <v>249</v>
      </c>
      <c r="D123" s="121">
        <f t="shared" si="14"/>
        <v>363.52352811910919</v>
      </c>
      <c r="E123" s="118">
        <f t="shared" si="9"/>
        <v>33.047593465372515</v>
      </c>
      <c r="F123" s="118">
        <f t="shared" si="15"/>
        <v>3635.2352811909668</v>
      </c>
      <c r="G123" s="118">
        <f t="shared" si="10"/>
        <v>330.47593465373666</v>
      </c>
      <c r="H123" s="140"/>
      <c r="I123" s="175">
        <f t="shared" si="16"/>
        <v>110</v>
      </c>
      <c r="J123" s="171" t="s">
        <v>249</v>
      </c>
      <c r="K123" s="121">
        <f t="shared" si="11"/>
        <v>10517.909096322132</v>
      </c>
      <c r="L123" s="118">
        <f t="shared" si="12"/>
        <v>39.442159111207729</v>
      </c>
      <c r="M123" s="118">
        <f t="shared" si="13"/>
        <v>10557.351255433339</v>
      </c>
    </row>
    <row r="124" spans="2:13" s="176" customFormat="1">
      <c r="B124" s="175">
        <f t="shared" si="5"/>
        <v>111</v>
      </c>
      <c r="C124" s="171" t="s">
        <v>250</v>
      </c>
      <c r="D124" s="121">
        <f t="shared" si="14"/>
        <v>330.47593465373666</v>
      </c>
      <c r="E124" s="118">
        <f t="shared" si="9"/>
        <v>33.047593465372515</v>
      </c>
      <c r="F124" s="118">
        <f t="shared" si="15"/>
        <v>3668.2828746563391</v>
      </c>
      <c r="G124" s="118">
        <f t="shared" si="10"/>
        <v>297.42834118836413</v>
      </c>
      <c r="H124" s="140"/>
      <c r="I124" s="175">
        <f t="shared" si="16"/>
        <v>111</v>
      </c>
      <c r="J124" s="171" t="s">
        <v>250</v>
      </c>
      <c r="K124" s="121">
        <f t="shared" si="11"/>
        <v>10557.351255433339</v>
      </c>
      <c r="L124" s="118">
        <f t="shared" si="12"/>
        <v>39.59006720787329</v>
      </c>
      <c r="M124" s="118">
        <f t="shared" si="13"/>
        <v>10596.941322641213</v>
      </c>
    </row>
    <row r="125" spans="2:13" s="176" customFormat="1">
      <c r="B125" s="175">
        <f t="shared" si="5"/>
        <v>112</v>
      </c>
      <c r="C125" s="171" t="s">
        <v>251</v>
      </c>
      <c r="D125" s="121">
        <f t="shared" si="14"/>
        <v>297.42834118836413</v>
      </c>
      <c r="E125" s="118">
        <f t="shared" si="9"/>
        <v>33.047593465372515</v>
      </c>
      <c r="F125" s="118">
        <f t="shared" si="15"/>
        <v>3701.3304681217114</v>
      </c>
      <c r="G125" s="118">
        <f t="shared" si="10"/>
        <v>264.3807477229916</v>
      </c>
      <c r="H125" s="140"/>
      <c r="I125" s="175">
        <f t="shared" si="16"/>
        <v>112</v>
      </c>
      <c r="J125" s="171" t="s">
        <v>251</v>
      </c>
      <c r="K125" s="121">
        <f t="shared" si="11"/>
        <v>10596.941322641213</v>
      </c>
      <c r="L125" s="118">
        <f t="shared" si="12"/>
        <v>39.738529959904554</v>
      </c>
      <c r="M125" s="118">
        <f t="shared" si="13"/>
        <v>10636.679852601117</v>
      </c>
    </row>
    <row r="126" spans="2:13" s="176" customFormat="1">
      <c r="B126" s="175">
        <f t="shared" si="5"/>
        <v>113</v>
      </c>
      <c r="C126" s="171" t="s">
        <v>252</v>
      </c>
      <c r="D126" s="121">
        <f t="shared" si="14"/>
        <v>264.3807477229916</v>
      </c>
      <c r="E126" s="118">
        <f t="shared" si="9"/>
        <v>33.047593465372515</v>
      </c>
      <c r="F126" s="118">
        <f t="shared" si="15"/>
        <v>3734.3780615870837</v>
      </c>
      <c r="G126" s="118">
        <f t="shared" si="10"/>
        <v>231.33315425761907</v>
      </c>
      <c r="H126" s="140"/>
      <c r="I126" s="175">
        <f t="shared" si="16"/>
        <v>113</v>
      </c>
      <c r="J126" s="171" t="s">
        <v>252</v>
      </c>
      <c r="K126" s="121">
        <f t="shared" si="11"/>
        <v>10636.679852601117</v>
      </c>
      <c r="L126" s="118">
        <f t="shared" si="12"/>
        <v>39.887549447254059</v>
      </c>
      <c r="M126" s="118">
        <f t="shared" si="13"/>
        <v>10676.567402048371</v>
      </c>
    </row>
    <row r="127" spans="2:13">
      <c r="B127" s="174">
        <f t="shared" si="5"/>
        <v>114</v>
      </c>
      <c r="C127" s="171" t="s">
        <v>253</v>
      </c>
      <c r="D127" s="121">
        <f t="shared" si="14"/>
        <v>231.33315425761907</v>
      </c>
      <c r="E127" s="118">
        <f t="shared" si="9"/>
        <v>33.047593465372515</v>
      </c>
      <c r="F127" s="118">
        <f t="shared" si="15"/>
        <v>3767.425655052456</v>
      </c>
      <c r="G127" s="118">
        <f t="shared" si="10"/>
        <v>198.28556079224654</v>
      </c>
      <c r="H127" s="140"/>
      <c r="I127" s="175">
        <f t="shared" si="16"/>
        <v>114</v>
      </c>
      <c r="J127" s="171" t="s">
        <v>253</v>
      </c>
      <c r="K127" s="121">
        <f t="shared" si="11"/>
        <v>10676.567402048371</v>
      </c>
      <c r="L127" s="118">
        <f t="shared" si="12"/>
        <v>40.037127757681446</v>
      </c>
      <c r="M127" s="118">
        <f t="shared" si="13"/>
        <v>10716.604529806053</v>
      </c>
    </row>
    <row r="128" spans="2:13">
      <c r="B128" s="174">
        <f t="shared" si="5"/>
        <v>115</v>
      </c>
      <c r="C128" s="171" t="s">
        <v>254</v>
      </c>
      <c r="D128" s="121">
        <f t="shared" si="14"/>
        <v>198.28556079224654</v>
      </c>
      <c r="E128" s="118">
        <f t="shared" si="9"/>
        <v>33.047593465372515</v>
      </c>
      <c r="F128" s="118">
        <f t="shared" si="15"/>
        <v>3800.4732485178283</v>
      </c>
      <c r="G128" s="118">
        <f t="shared" si="10"/>
        <v>165.23796732687401</v>
      </c>
      <c r="H128" s="140"/>
      <c r="I128" s="175">
        <f t="shared" si="16"/>
        <v>115</v>
      </c>
      <c r="J128" s="171" t="s">
        <v>254</v>
      </c>
      <c r="K128" s="121">
        <f t="shared" si="11"/>
        <v>10716.604529806053</v>
      </c>
      <c r="L128" s="118">
        <f t="shared" si="12"/>
        <v>40.187266986771647</v>
      </c>
      <c r="M128" s="118">
        <f t="shared" si="13"/>
        <v>10756.791796792824</v>
      </c>
    </row>
    <row r="129" spans="2:13">
      <c r="B129" s="174">
        <f t="shared" si="5"/>
        <v>116</v>
      </c>
      <c r="C129" s="171" t="s">
        <v>255</v>
      </c>
      <c r="D129" s="121">
        <f t="shared" si="14"/>
        <v>165.23796732687401</v>
      </c>
      <c r="E129" s="118">
        <f t="shared" si="9"/>
        <v>33.047593465372515</v>
      </c>
      <c r="F129" s="118">
        <f t="shared" si="15"/>
        <v>3833.5208419832006</v>
      </c>
      <c r="G129" s="118">
        <f t="shared" si="10"/>
        <v>132.19037386150148</v>
      </c>
      <c r="H129" s="140"/>
      <c r="I129" s="175">
        <f t="shared" si="16"/>
        <v>116</v>
      </c>
      <c r="J129" s="171" t="s">
        <v>255</v>
      </c>
      <c r="K129" s="121">
        <f t="shared" si="11"/>
        <v>10756.791796792824</v>
      </c>
      <c r="L129" s="118">
        <f t="shared" si="12"/>
        <v>40.337969237973084</v>
      </c>
      <c r="M129" s="118">
        <f t="shared" si="13"/>
        <v>10797.129766030797</v>
      </c>
    </row>
    <row r="130" spans="2:13">
      <c r="B130" s="174">
        <f t="shared" si="5"/>
        <v>117</v>
      </c>
      <c r="C130" s="171" t="s">
        <v>256</v>
      </c>
      <c r="D130" s="121">
        <f t="shared" si="14"/>
        <v>132.19037386150148</v>
      </c>
      <c r="E130" s="118">
        <f t="shared" si="9"/>
        <v>33.047593465372515</v>
      </c>
      <c r="F130" s="118">
        <f t="shared" si="15"/>
        <v>3866.5684354485729</v>
      </c>
      <c r="G130" s="118">
        <f t="shared" si="10"/>
        <v>99.14278039612897</v>
      </c>
      <c r="H130" s="140"/>
      <c r="I130" s="175">
        <f t="shared" si="16"/>
        <v>117</v>
      </c>
      <c r="J130" s="171" t="s">
        <v>256</v>
      </c>
      <c r="K130" s="121">
        <f t="shared" si="11"/>
        <v>10797.129766030797</v>
      </c>
      <c r="L130" s="118">
        <f t="shared" si="12"/>
        <v>40.489236622614044</v>
      </c>
      <c r="M130" s="118">
        <f t="shared" si="13"/>
        <v>10837.619002653411</v>
      </c>
    </row>
    <row r="131" spans="2:13">
      <c r="B131" s="174">
        <f t="shared" si="5"/>
        <v>118</v>
      </c>
      <c r="C131" s="171" t="s">
        <v>257</v>
      </c>
      <c r="D131" s="121">
        <f t="shared" si="14"/>
        <v>99.14278039612897</v>
      </c>
      <c r="E131" s="118">
        <f t="shared" si="9"/>
        <v>33.047593465372515</v>
      </c>
      <c r="F131" s="118">
        <f t="shared" si="15"/>
        <v>3899.6160289139452</v>
      </c>
      <c r="G131" s="118">
        <f t="shared" si="10"/>
        <v>66.095186930756455</v>
      </c>
      <c r="H131" s="140"/>
      <c r="I131" s="175">
        <f t="shared" si="16"/>
        <v>118</v>
      </c>
      <c r="J131" s="171" t="s">
        <v>257</v>
      </c>
      <c r="K131" s="121">
        <f t="shared" si="11"/>
        <v>10837.619002653411</v>
      </c>
      <c r="L131" s="118">
        <f t="shared" si="12"/>
        <v>40.641071259949967</v>
      </c>
      <c r="M131" s="118">
        <f t="shared" si="13"/>
        <v>10878.260073913361</v>
      </c>
    </row>
    <row r="132" spans="2:13">
      <c r="B132" s="174">
        <f t="shared" si="5"/>
        <v>119</v>
      </c>
      <c r="C132" s="171" t="s">
        <v>258</v>
      </c>
      <c r="D132" s="121">
        <f t="shared" si="14"/>
        <v>66.095186930756455</v>
      </c>
      <c r="E132" s="118">
        <f t="shared" si="9"/>
        <v>33.047593465372515</v>
      </c>
      <c r="F132" s="118">
        <f t="shared" si="15"/>
        <v>3932.6636223793175</v>
      </c>
      <c r="G132" s="118">
        <f t="shared" si="10"/>
        <v>33.04759346538394</v>
      </c>
      <c r="H132" s="140"/>
      <c r="I132" s="175">
        <f t="shared" si="16"/>
        <v>119</v>
      </c>
      <c r="J132" s="171" t="s">
        <v>258</v>
      </c>
      <c r="K132" s="121">
        <f t="shared" si="11"/>
        <v>10878.260073913361</v>
      </c>
      <c r="L132" s="118">
        <f t="shared" si="12"/>
        <v>40.793475277174366</v>
      </c>
      <c r="M132" s="118">
        <f t="shared" si="13"/>
        <v>10919.053549190536</v>
      </c>
    </row>
    <row r="133" spans="2:13">
      <c r="B133" s="136">
        <v>120</v>
      </c>
      <c r="C133" s="245">
        <v>18933</v>
      </c>
      <c r="D133" s="121">
        <f t="shared" si="14"/>
        <v>33.04759346538394</v>
      </c>
      <c r="E133" s="118">
        <f t="shared" si="9"/>
        <v>33.047593465372515</v>
      </c>
      <c r="F133" s="118">
        <f t="shared" si="15"/>
        <v>3965.7112158446898</v>
      </c>
      <c r="G133" s="118">
        <f t="shared" si="10"/>
        <v>1.1425527191022411E-11</v>
      </c>
      <c r="I133" s="136">
        <v>120</v>
      </c>
      <c r="J133" s="245">
        <v>18933</v>
      </c>
      <c r="K133" s="121">
        <f t="shared" si="11"/>
        <v>10919.053549190536</v>
      </c>
      <c r="L133" s="118">
        <f t="shared" si="12"/>
        <v>40.946450809464295</v>
      </c>
      <c r="M133" s="118">
        <f t="shared" si="13"/>
        <v>10960</v>
      </c>
    </row>
    <row r="136" spans="2:13">
      <c r="B136" s="298" t="s">
        <v>283</v>
      </c>
      <c r="C136" s="298"/>
      <c r="D136" s="298"/>
      <c r="E136" s="298"/>
      <c r="F136" s="298"/>
      <c r="G136" s="298"/>
    </row>
    <row r="137" spans="2:13" ht="52">
      <c r="B137" s="112" t="s">
        <v>12</v>
      </c>
      <c r="C137" s="113" t="s">
        <v>86</v>
      </c>
      <c r="D137" s="114" t="s">
        <v>101</v>
      </c>
      <c r="E137" s="115" t="s">
        <v>103</v>
      </c>
      <c r="F137" s="114" t="s">
        <v>50</v>
      </c>
      <c r="G137" s="114" t="s">
        <v>102</v>
      </c>
    </row>
    <row r="138" spans="2:13">
      <c r="B138" s="116">
        <v>0</v>
      </c>
      <c r="C138" s="170" t="s">
        <v>139</v>
      </c>
      <c r="D138" s="118">
        <f>D13*92.5</f>
        <v>366828.28746563493</v>
      </c>
      <c r="E138" s="179"/>
      <c r="F138" s="118">
        <f>E138</f>
        <v>0</v>
      </c>
      <c r="G138" s="118">
        <f>D138-E138</f>
        <v>366828.28746563493</v>
      </c>
    </row>
    <row r="139" spans="2:13">
      <c r="B139" s="174">
        <v>1</v>
      </c>
      <c r="C139" s="172" t="s">
        <v>140</v>
      </c>
      <c r="D139" s="121">
        <f>G138</f>
        <v>366828.28746563493</v>
      </c>
      <c r="E139" s="118">
        <f t="shared" ref="E139:E202" si="17">$D$138/120</f>
        <v>3056.9023955469579</v>
      </c>
      <c r="F139" s="118">
        <f>F138+E139</f>
        <v>3056.9023955469579</v>
      </c>
      <c r="G139" s="118">
        <f>D139-E139</f>
        <v>363771.38507008797</v>
      </c>
    </row>
    <row r="140" spans="2:13">
      <c r="B140" s="174">
        <f>B139+1</f>
        <v>2</v>
      </c>
      <c r="C140" s="173" t="s">
        <v>141</v>
      </c>
      <c r="D140" s="121">
        <f>G139</f>
        <v>363771.38507008797</v>
      </c>
      <c r="E140" s="118">
        <f t="shared" si="17"/>
        <v>3056.9023955469579</v>
      </c>
      <c r="F140" s="118">
        <f>F139+E140</f>
        <v>6113.8047910939158</v>
      </c>
      <c r="G140" s="118">
        <f t="shared" ref="G140:G203" si="18">D140-E140</f>
        <v>360714.48267454101</v>
      </c>
      <c r="I140" s="295" t="s">
        <v>283</v>
      </c>
      <c r="J140" s="296"/>
      <c r="K140" s="296"/>
      <c r="L140" s="247"/>
    </row>
    <row r="141" spans="2:13" ht="26">
      <c r="B141" s="174">
        <f t="shared" ref="B141:B204" si="19">B140+1</f>
        <v>3</v>
      </c>
      <c r="C141" s="173" t="s">
        <v>142</v>
      </c>
      <c r="D141" s="121">
        <f t="shared" ref="D141:D204" si="20">G140</f>
        <v>360714.48267454101</v>
      </c>
      <c r="E141" s="118">
        <f t="shared" si="17"/>
        <v>3056.9023955469579</v>
      </c>
      <c r="F141" s="118">
        <f t="shared" ref="F141:F204" si="21">F140+E141</f>
        <v>9170.7071866408733</v>
      </c>
      <c r="G141" s="118">
        <f t="shared" si="18"/>
        <v>357657.58027899405</v>
      </c>
      <c r="I141" s="217" t="s">
        <v>271</v>
      </c>
      <c r="J141" s="217" t="s">
        <v>284</v>
      </c>
      <c r="K141" s="218" t="s">
        <v>286</v>
      </c>
    </row>
    <row r="142" spans="2:13">
      <c r="B142" s="174">
        <f t="shared" si="19"/>
        <v>4</v>
      </c>
      <c r="C142" s="173" t="s">
        <v>143</v>
      </c>
      <c r="D142" s="121">
        <f t="shared" si="20"/>
        <v>357657.58027899405</v>
      </c>
      <c r="E142" s="118">
        <f t="shared" si="17"/>
        <v>3056.9023955469579</v>
      </c>
      <c r="F142" s="118">
        <f t="shared" si="21"/>
        <v>12227.609582187832</v>
      </c>
      <c r="G142" s="118">
        <f t="shared" si="18"/>
        <v>354600.67788344709</v>
      </c>
      <c r="I142" s="222">
        <v>95.05</v>
      </c>
      <c r="J142" s="229">
        <f>((L16/3)*2)*I142</f>
        <v>1674.5063785037212</v>
      </c>
      <c r="K142" s="229">
        <f>K152+J142</f>
        <v>661378.04903221317</v>
      </c>
    </row>
    <row r="143" spans="2:13">
      <c r="B143" s="174">
        <f t="shared" si="19"/>
        <v>5</v>
      </c>
      <c r="C143" s="173" t="s">
        <v>144</v>
      </c>
      <c r="D143" s="121">
        <f t="shared" si="20"/>
        <v>354600.67788344709</v>
      </c>
      <c r="E143" s="118">
        <f t="shared" si="17"/>
        <v>3056.9023955469579</v>
      </c>
      <c r="F143" s="118">
        <f t="shared" si="21"/>
        <v>15284.51197773479</v>
      </c>
      <c r="G143" s="118">
        <f t="shared" si="18"/>
        <v>351543.77548790013</v>
      </c>
      <c r="I143" s="222">
        <v>101.01</v>
      </c>
      <c r="J143" s="229">
        <f>L17*I143</f>
        <v>2679.2662500395591</v>
      </c>
      <c r="K143" s="229">
        <f>K142+J143</f>
        <v>664057.31528225273</v>
      </c>
    </row>
    <row r="144" spans="2:13">
      <c r="B144" s="174">
        <f t="shared" si="19"/>
        <v>6</v>
      </c>
      <c r="C144" s="173" t="s">
        <v>145</v>
      </c>
      <c r="D144" s="121">
        <f t="shared" si="20"/>
        <v>351543.77548790013</v>
      </c>
      <c r="E144" s="118">
        <f t="shared" si="17"/>
        <v>3056.9023955469579</v>
      </c>
      <c r="F144" s="118">
        <f t="shared" si="21"/>
        <v>18341.414373281747</v>
      </c>
      <c r="G144" s="118">
        <f t="shared" si="18"/>
        <v>348486.87309235317</v>
      </c>
      <c r="I144" s="222">
        <v>103.5</v>
      </c>
      <c r="J144" s="229">
        <f>L18*I144</f>
        <v>2755.6078318224909</v>
      </c>
      <c r="K144" s="229">
        <f>K143+J144</f>
        <v>666812.92311407521</v>
      </c>
    </row>
    <row r="145" spans="2:12">
      <c r="B145" s="174">
        <f t="shared" si="19"/>
        <v>7</v>
      </c>
      <c r="C145" s="173" t="s">
        <v>146</v>
      </c>
      <c r="D145" s="121">
        <f t="shared" si="20"/>
        <v>348486.87309235317</v>
      </c>
      <c r="E145" s="118">
        <f t="shared" si="17"/>
        <v>3056.9023955469579</v>
      </c>
      <c r="F145" s="118">
        <f t="shared" si="21"/>
        <v>21398.316768828703</v>
      </c>
      <c r="G145" s="118">
        <f t="shared" si="18"/>
        <v>345429.97069680621</v>
      </c>
      <c r="I145" s="222">
        <v>106.5</v>
      </c>
      <c r="J145" s="229">
        <f>(L19*I145)+((L20/3)*I145)</f>
        <v>3798.3757413812018</v>
      </c>
      <c r="K145" s="229">
        <f>K144+J145</f>
        <v>670611.29885545641</v>
      </c>
    </row>
    <row r="146" spans="2:12">
      <c r="B146" s="174">
        <f t="shared" si="19"/>
        <v>8</v>
      </c>
      <c r="C146" s="173" t="s">
        <v>147</v>
      </c>
      <c r="D146" s="121">
        <f t="shared" si="20"/>
        <v>345429.97069680621</v>
      </c>
      <c r="E146" s="118">
        <f t="shared" si="17"/>
        <v>3056.9023955469579</v>
      </c>
      <c r="F146" s="118">
        <f t="shared" si="21"/>
        <v>24455.21916437566</v>
      </c>
      <c r="G146" s="118">
        <f t="shared" si="18"/>
        <v>342373.06830125925</v>
      </c>
      <c r="I146" s="285" t="s">
        <v>272</v>
      </c>
      <c r="J146" s="285"/>
      <c r="K146" s="226">
        <f>K145-K147</f>
        <v>-99312.781234486145</v>
      </c>
      <c r="L146" s="140"/>
    </row>
    <row r="147" spans="2:12">
      <c r="B147" s="174">
        <f t="shared" si="19"/>
        <v>9</v>
      </c>
      <c r="C147" s="173" t="s">
        <v>148</v>
      </c>
      <c r="D147" s="121">
        <f t="shared" si="20"/>
        <v>342373.06830125925</v>
      </c>
      <c r="E147" s="118">
        <f t="shared" si="17"/>
        <v>3056.9023955469579</v>
      </c>
      <c r="F147" s="118">
        <f t="shared" si="21"/>
        <v>27512.121559922616</v>
      </c>
      <c r="G147" s="118">
        <f t="shared" si="18"/>
        <v>339316.16590571229</v>
      </c>
      <c r="I147" s="297" t="s">
        <v>287</v>
      </c>
      <c r="J147" s="297"/>
      <c r="K147" s="250">
        <f>L263*107.5</f>
        <v>769924.08008994255</v>
      </c>
      <c r="L147" s="232"/>
    </row>
    <row r="148" spans="2:12">
      <c r="B148" s="174">
        <f t="shared" si="19"/>
        <v>10</v>
      </c>
      <c r="C148" s="173" t="s">
        <v>149</v>
      </c>
      <c r="D148" s="121">
        <f t="shared" si="20"/>
        <v>339316.16590571229</v>
      </c>
      <c r="E148" s="118">
        <f t="shared" si="17"/>
        <v>3056.9023955469579</v>
      </c>
      <c r="F148" s="118">
        <f t="shared" si="21"/>
        <v>30569.023955469573</v>
      </c>
      <c r="G148" s="118">
        <f t="shared" si="18"/>
        <v>336259.26351016533</v>
      </c>
      <c r="I148" s="248"/>
      <c r="J148" s="248"/>
      <c r="K148" s="248"/>
      <c r="L148" s="231"/>
    </row>
    <row r="149" spans="2:12">
      <c r="B149" s="174">
        <f t="shared" si="19"/>
        <v>11</v>
      </c>
      <c r="C149" s="173" t="s">
        <v>150</v>
      </c>
      <c r="D149" s="121">
        <f t="shared" si="20"/>
        <v>336259.26351016533</v>
      </c>
      <c r="E149" s="118">
        <f t="shared" si="17"/>
        <v>3056.9023955469579</v>
      </c>
      <c r="F149" s="118">
        <f t="shared" si="21"/>
        <v>33625.926351016533</v>
      </c>
      <c r="G149" s="118">
        <f t="shared" si="18"/>
        <v>333202.36111461837</v>
      </c>
      <c r="I149" s="248"/>
      <c r="J149" s="248"/>
      <c r="K149" s="248"/>
      <c r="L149" s="231"/>
    </row>
    <row r="150" spans="2:12">
      <c r="B150" s="174">
        <f t="shared" si="19"/>
        <v>12</v>
      </c>
      <c r="C150" s="173" t="s">
        <v>151</v>
      </c>
      <c r="D150" s="121">
        <f t="shared" si="20"/>
        <v>333202.36111461837</v>
      </c>
      <c r="E150" s="118">
        <f t="shared" si="17"/>
        <v>3056.9023955469579</v>
      </c>
      <c r="F150" s="118">
        <f t="shared" si="21"/>
        <v>36682.828746563493</v>
      </c>
      <c r="G150" s="118">
        <f t="shared" si="18"/>
        <v>330145.45871907141</v>
      </c>
      <c r="I150" s="219"/>
      <c r="J150" s="220"/>
      <c r="K150" s="220"/>
      <c r="L150" s="246"/>
    </row>
    <row r="151" spans="2:12">
      <c r="B151" s="174">
        <f t="shared" si="19"/>
        <v>13</v>
      </c>
      <c r="C151" s="173" t="s">
        <v>152</v>
      </c>
      <c r="D151" s="121">
        <f t="shared" si="20"/>
        <v>330145.45871907141</v>
      </c>
      <c r="E151" s="118">
        <f t="shared" si="17"/>
        <v>3056.9023955469579</v>
      </c>
      <c r="F151" s="118">
        <f t="shared" si="21"/>
        <v>39739.731142110453</v>
      </c>
      <c r="G151" s="118">
        <f t="shared" si="18"/>
        <v>327088.55632352445</v>
      </c>
      <c r="I151" s="289" t="s">
        <v>288</v>
      </c>
      <c r="J151" s="289"/>
      <c r="K151" s="228">
        <f>M15+(L16/3)</f>
        <v>7055.6528626065174</v>
      </c>
      <c r="L151" s="140"/>
    </row>
    <row r="152" spans="2:12">
      <c r="B152" s="175">
        <f t="shared" si="19"/>
        <v>14</v>
      </c>
      <c r="C152" s="173" t="s">
        <v>153</v>
      </c>
      <c r="D152" s="121">
        <f t="shared" si="20"/>
        <v>327088.55632352445</v>
      </c>
      <c r="E152" s="118">
        <f t="shared" si="17"/>
        <v>3056.9023955469579</v>
      </c>
      <c r="F152" s="118">
        <f t="shared" si="21"/>
        <v>42796.633537657413</v>
      </c>
      <c r="G152" s="118">
        <f t="shared" si="18"/>
        <v>324031.65392797749</v>
      </c>
      <c r="I152" s="289" t="s">
        <v>289</v>
      </c>
      <c r="J152" s="289"/>
      <c r="K152" s="228">
        <f>K151*93.5</f>
        <v>659703.54265370942</v>
      </c>
      <c r="L152" s="140"/>
    </row>
    <row r="153" spans="2:12">
      <c r="B153" s="175">
        <f t="shared" si="19"/>
        <v>15</v>
      </c>
      <c r="C153" s="173" t="s">
        <v>154</v>
      </c>
      <c r="D153" s="121">
        <f t="shared" si="20"/>
        <v>324031.65392797749</v>
      </c>
      <c r="E153" s="118">
        <f t="shared" si="17"/>
        <v>3056.9023955469579</v>
      </c>
      <c r="F153" s="118">
        <f t="shared" si="21"/>
        <v>45853.535933204374</v>
      </c>
      <c r="G153" s="118">
        <f t="shared" si="18"/>
        <v>320974.75153243053</v>
      </c>
    </row>
    <row r="154" spans="2:12">
      <c r="B154" s="175">
        <f t="shared" si="19"/>
        <v>16</v>
      </c>
      <c r="C154" s="173" t="s">
        <v>155</v>
      </c>
      <c r="D154" s="121">
        <f t="shared" si="20"/>
        <v>320974.75153243053</v>
      </c>
      <c r="E154" s="118">
        <f t="shared" si="17"/>
        <v>3056.9023955469579</v>
      </c>
      <c r="F154" s="118">
        <f t="shared" si="21"/>
        <v>48910.438328751334</v>
      </c>
      <c r="G154" s="118">
        <f t="shared" si="18"/>
        <v>317917.84913688357</v>
      </c>
    </row>
    <row r="155" spans="2:12">
      <c r="B155" s="175">
        <f t="shared" si="19"/>
        <v>17</v>
      </c>
      <c r="C155" s="173" t="s">
        <v>156</v>
      </c>
      <c r="D155" s="121">
        <f t="shared" si="20"/>
        <v>317917.84913688357</v>
      </c>
      <c r="E155" s="118">
        <f t="shared" si="17"/>
        <v>3056.9023955469579</v>
      </c>
      <c r="F155" s="118">
        <f t="shared" si="21"/>
        <v>51967.340724298294</v>
      </c>
      <c r="G155" s="118">
        <f t="shared" si="18"/>
        <v>314860.94674133661</v>
      </c>
    </row>
    <row r="156" spans="2:12">
      <c r="B156" s="175">
        <f t="shared" si="19"/>
        <v>18</v>
      </c>
      <c r="C156" s="173" t="s">
        <v>157</v>
      </c>
      <c r="D156" s="121">
        <f t="shared" si="20"/>
        <v>314860.94674133661</v>
      </c>
      <c r="E156" s="118">
        <f t="shared" si="17"/>
        <v>3056.9023955469579</v>
      </c>
      <c r="F156" s="118">
        <f t="shared" si="21"/>
        <v>55024.243119845254</v>
      </c>
      <c r="G156" s="118">
        <f t="shared" si="18"/>
        <v>311804.04434578965</v>
      </c>
    </row>
    <row r="157" spans="2:12">
      <c r="B157" s="175">
        <f t="shared" si="19"/>
        <v>19</v>
      </c>
      <c r="C157" s="173" t="s">
        <v>158</v>
      </c>
      <c r="D157" s="121">
        <f t="shared" si="20"/>
        <v>311804.04434578965</v>
      </c>
      <c r="E157" s="118">
        <f t="shared" si="17"/>
        <v>3056.9023955469579</v>
      </c>
      <c r="F157" s="118">
        <f t="shared" si="21"/>
        <v>58081.145515392214</v>
      </c>
      <c r="G157" s="118">
        <f t="shared" si="18"/>
        <v>308747.14195024269</v>
      </c>
    </row>
    <row r="158" spans="2:12">
      <c r="B158" s="175">
        <f t="shared" si="19"/>
        <v>20</v>
      </c>
      <c r="C158" s="173" t="s">
        <v>159</v>
      </c>
      <c r="D158" s="121">
        <f t="shared" si="20"/>
        <v>308747.14195024269</v>
      </c>
      <c r="E158" s="118">
        <f t="shared" si="17"/>
        <v>3056.9023955469579</v>
      </c>
      <c r="F158" s="118">
        <f t="shared" si="21"/>
        <v>61138.047910939174</v>
      </c>
      <c r="G158" s="118">
        <f t="shared" si="18"/>
        <v>305690.23955469573</v>
      </c>
    </row>
    <row r="159" spans="2:12">
      <c r="B159" s="175">
        <f t="shared" si="19"/>
        <v>21</v>
      </c>
      <c r="C159" s="173" t="s">
        <v>160</v>
      </c>
      <c r="D159" s="121">
        <f t="shared" si="20"/>
        <v>305690.23955469573</v>
      </c>
      <c r="E159" s="118">
        <f t="shared" si="17"/>
        <v>3056.9023955469579</v>
      </c>
      <c r="F159" s="118">
        <f t="shared" si="21"/>
        <v>64194.950306486135</v>
      </c>
      <c r="G159" s="118">
        <f t="shared" si="18"/>
        <v>302633.33715914877</v>
      </c>
    </row>
    <row r="160" spans="2:12">
      <c r="B160" s="175">
        <f t="shared" si="19"/>
        <v>22</v>
      </c>
      <c r="C160" s="173" t="s">
        <v>161</v>
      </c>
      <c r="D160" s="121">
        <f t="shared" si="20"/>
        <v>302633.33715914877</v>
      </c>
      <c r="E160" s="118">
        <f t="shared" si="17"/>
        <v>3056.9023955469579</v>
      </c>
      <c r="F160" s="118">
        <f t="shared" si="21"/>
        <v>67251.852702033095</v>
      </c>
      <c r="G160" s="118">
        <f t="shared" si="18"/>
        <v>299576.43476360181</v>
      </c>
    </row>
    <row r="161" spans="2:7">
      <c r="B161" s="175">
        <f t="shared" si="19"/>
        <v>23</v>
      </c>
      <c r="C161" s="173" t="s">
        <v>162</v>
      </c>
      <c r="D161" s="122">
        <f t="shared" si="20"/>
        <v>299576.43476360181</v>
      </c>
      <c r="E161" s="118">
        <f t="shared" si="17"/>
        <v>3056.9023955469579</v>
      </c>
      <c r="F161" s="123">
        <f t="shared" si="21"/>
        <v>70308.755097580055</v>
      </c>
      <c r="G161" s="123">
        <f t="shared" si="18"/>
        <v>296519.53236805485</v>
      </c>
    </row>
    <row r="162" spans="2:7">
      <c r="B162" s="175">
        <f t="shared" si="19"/>
        <v>24</v>
      </c>
      <c r="C162" s="173" t="s">
        <v>163</v>
      </c>
      <c r="D162" s="121">
        <f t="shared" si="20"/>
        <v>296519.53236805485</v>
      </c>
      <c r="E162" s="118">
        <f t="shared" si="17"/>
        <v>3056.9023955469579</v>
      </c>
      <c r="F162" s="118">
        <f t="shared" si="21"/>
        <v>73365.657493127015</v>
      </c>
      <c r="G162" s="118">
        <f t="shared" si="18"/>
        <v>293462.62997250789</v>
      </c>
    </row>
    <row r="163" spans="2:7">
      <c r="B163" s="175">
        <f t="shared" si="19"/>
        <v>25</v>
      </c>
      <c r="C163" s="173" t="s">
        <v>164</v>
      </c>
      <c r="D163" s="121">
        <f t="shared" si="20"/>
        <v>293462.62997250789</v>
      </c>
      <c r="E163" s="118">
        <f t="shared" si="17"/>
        <v>3056.9023955469579</v>
      </c>
      <c r="F163" s="118">
        <f t="shared" si="21"/>
        <v>76422.559888673975</v>
      </c>
      <c r="G163" s="118">
        <f t="shared" si="18"/>
        <v>290405.72757696093</v>
      </c>
    </row>
    <row r="164" spans="2:7">
      <c r="B164" s="175">
        <f t="shared" si="19"/>
        <v>26</v>
      </c>
      <c r="C164" s="173" t="s">
        <v>165</v>
      </c>
      <c r="D164" s="121">
        <f t="shared" si="20"/>
        <v>290405.72757696093</v>
      </c>
      <c r="E164" s="118">
        <f t="shared" si="17"/>
        <v>3056.9023955469579</v>
      </c>
      <c r="F164" s="118">
        <f t="shared" si="21"/>
        <v>79479.462284220936</v>
      </c>
      <c r="G164" s="118">
        <f t="shared" si="18"/>
        <v>287348.82518141397</v>
      </c>
    </row>
    <row r="165" spans="2:7">
      <c r="B165" s="175">
        <f t="shared" si="19"/>
        <v>27</v>
      </c>
      <c r="C165" s="173" t="s">
        <v>166</v>
      </c>
      <c r="D165" s="121">
        <f t="shared" si="20"/>
        <v>287348.82518141397</v>
      </c>
      <c r="E165" s="118">
        <f t="shared" si="17"/>
        <v>3056.9023955469579</v>
      </c>
      <c r="F165" s="118">
        <f t="shared" si="21"/>
        <v>82536.364679767896</v>
      </c>
      <c r="G165" s="118">
        <f t="shared" si="18"/>
        <v>284291.92278586701</v>
      </c>
    </row>
    <row r="166" spans="2:7">
      <c r="B166" s="175">
        <f t="shared" si="19"/>
        <v>28</v>
      </c>
      <c r="C166" s="173" t="s">
        <v>167</v>
      </c>
      <c r="D166" s="121">
        <f t="shared" si="20"/>
        <v>284291.92278586701</v>
      </c>
      <c r="E166" s="118">
        <f t="shared" si="17"/>
        <v>3056.9023955469579</v>
      </c>
      <c r="F166" s="118">
        <f t="shared" si="21"/>
        <v>85593.267075314856</v>
      </c>
      <c r="G166" s="118">
        <f t="shared" si="18"/>
        <v>281235.02039032005</v>
      </c>
    </row>
    <row r="167" spans="2:7">
      <c r="B167" s="175">
        <f t="shared" si="19"/>
        <v>29</v>
      </c>
      <c r="C167" s="173" t="s">
        <v>168</v>
      </c>
      <c r="D167" s="121">
        <f t="shared" si="20"/>
        <v>281235.02039032005</v>
      </c>
      <c r="E167" s="118">
        <f t="shared" si="17"/>
        <v>3056.9023955469579</v>
      </c>
      <c r="F167" s="118">
        <f t="shared" si="21"/>
        <v>88650.169470861816</v>
      </c>
      <c r="G167" s="118">
        <f t="shared" si="18"/>
        <v>278178.11799477309</v>
      </c>
    </row>
    <row r="168" spans="2:7">
      <c r="B168" s="175">
        <f t="shared" si="19"/>
        <v>30</v>
      </c>
      <c r="C168" s="173" t="s">
        <v>169</v>
      </c>
      <c r="D168" s="121">
        <f t="shared" si="20"/>
        <v>278178.11799477309</v>
      </c>
      <c r="E168" s="118">
        <f t="shared" si="17"/>
        <v>3056.9023955469579</v>
      </c>
      <c r="F168" s="118">
        <f t="shared" si="21"/>
        <v>91707.071866408776</v>
      </c>
      <c r="G168" s="118">
        <f t="shared" si="18"/>
        <v>275121.21559922613</v>
      </c>
    </row>
    <row r="169" spans="2:7">
      <c r="B169" s="175">
        <f t="shared" si="19"/>
        <v>31</v>
      </c>
      <c r="C169" s="173" t="s">
        <v>170</v>
      </c>
      <c r="D169" s="121">
        <f t="shared" si="20"/>
        <v>275121.21559922613</v>
      </c>
      <c r="E169" s="118">
        <f t="shared" si="17"/>
        <v>3056.9023955469579</v>
      </c>
      <c r="F169" s="118">
        <f t="shared" si="21"/>
        <v>94763.974261955736</v>
      </c>
      <c r="G169" s="118">
        <f t="shared" si="18"/>
        <v>272064.31320367916</v>
      </c>
    </row>
    <row r="170" spans="2:7">
      <c r="B170" s="175">
        <f t="shared" si="19"/>
        <v>32</v>
      </c>
      <c r="C170" s="171" t="s">
        <v>171</v>
      </c>
      <c r="D170" s="121">
        <f t="shared" si="20"/>
        <v>272064.31320367916</v>
      </c>
      <c r="E170" s="118">
        <f t="shared" si="17"/>
        <v>3056.9023955469579</v>
      </c>
      <c r="F170" s="118">
        <f t="shared" si="21"/>
        <v>97820.876657502697</v>
      </c>
      <c r="G170" s="118">
        <f t="shared" si="18"/>
        <v>269007.4108081322</v>
      </c>
    </row>
    <row r="171" spans="2:7">
      <c r="B171" s="175">
        <f t="shared" si="19"/>
        <v>33</v>
      </c>
      <c r="C171" s="171" t="s">
        <v>172</v>
      </c>
      <c r="D171" s="121">
        <f t="shared" si="20"/>
        <v>269007.4108081322</v>
      </c>
      <c r="E171" s="118">
        <f t="shared" si="17"/>
        <v>3056.9023955469579</v>
      </c>
      <c r="F171" s="118">
        <f t="shared" si="21"/>
        <v>100877.77905304966</v>
      </c>
      <c r="G171" s="118">
        <f t="shared" si="18"/>
        <v>265950.50841258524</v>
      </c>
    </row>
    <row r="172" spans="2:7">
      <c r="B172" s="175">
        <f t="shared" si="19"/>
        <v>34</v>
      </c>
      <c r="C172" s="171" t="s">
        <v>173</v>
      </c>
      <c r="D172" s="121">
        <f t="shared" si="20"/>
        <v>265950.50841258524</v>
      </c>
      <c r="E172" s="118">
        <f t="shared" si="17"/>
        <v>3056.9023955469579</v>
      </c>
      <c r="F172" s="118">
        <f t="shared" si="21"/>
        <v>103934.68144859662</v>
      </c>
      <c r="G172" s="118">
        <f t="shared" si="18"/>
        <v>262893.60601703828</v>
      </c>
    </row>
    <row r="173" spans="2:7">
      <c r="B173" s="175">
        <f t="shared" si="19"/>
        <v>35</v>
      </c>
      <c r="C173" s="171" t="s">
        <v>174</v>
      </c>
      <c r="D173" s="121">
        <f t="shared" si="20"/>
        <v>262893.60601703828</v>
      </c>
      <c r="E173" s="118">
        <f t="shared" si="17"/>
        <v>3056.9023955469579</v>
      </c>
      <c r="F173" s="118">
        <f t="shared" si="21"/>
        <v>106991.58384414358</v>
      </c>
      <c r="G173" s="118">
        <f t="shared" si="18"/>
        <v>259836.70362149132</v>
      </c>
    </row>
    <row r="174" spans="2:7">
      <c r="B174" s="175">
        <f t="shared" si="19"/>
        <v>36</v>
      </c>
      <c r="C174" s="171" t="s">
        <v>175</v>
      </c>
      <c r="D174" s="121">
        <f t="shared" si="20"/>
        <v>259836.70362149132</v>
      </c>
      <c r="E174" s="118">
        <f t="shared" si="17"/>
        <v>3056.9023955469579</v>
      </c>
      <c r="F174" s="118">
        <f t="shared" si="21"/>
        <v>110048.48623969054</v>
      </c>
      <c r="G174" s="118">
        <f t="shared" si="18"/>
        <v>256779.80122594436</v>
      </c>
    </row>
    <row r="175" spans="2:7">
      <c r="B175" s="175">
        <f t="shared" si="19"/>
        <v>37</v>
      </c>
      <c r="C175" s="171" t="s">
        <v>176</v>
      </c>
      <c r="D175" s="121">
        <f t="shared" si="20"/>
        <v>256779.80122594436</v>
      </c>
      <c r="E175" s="118">
        <f t="shared" si="17"/>
        <v>3056.9023955469579</v>
      </c>
      <c r="F175" s="118">
        <f t="shared" si="21"/>
        <v>113105.3886352375</v>
      </c>
      <c r="G175" s="118">
        <f t="shared" si="18"/>
        <v>253722.8988303974</v>
      </c>
    </row>
    <row r="176" spans="2:7">
      <c r="B176" s="175">
        <f t="shared" si="19"/>
        <v>38</v>
      </c>
      <c r="C176" s="171" t="s">
        <v>177</v>
      </c>
      <c r="D176" s="121">
        <f t="shared" si="20"/>
        <v>253722.8988303974</v>
      </c>
      <c r="E176" s="118">
        <f t="shared" si="17"/>
        <v>3056.9023955469579</v>
      </c>
      <c r="F176" s="118">
        <f t="shared" si="21"/>
        <v>116162.29103078446</v>
      </c>
      <c r="G176" s="118">
        <f t="shared" si="18"/>
        <v>250665.99643485044</v>
      </c>
    </row>
    <row r="177" spans="2:7">
      <c r="B177" s="175">
        <f t="shared" si="19"/>
        <v>39</v>
      </c>
      <c r="C177" s="171" t="s">
        <v>178</v>
      </c>
      <c r="D177" s="121">
        <f t="shared" si="20"/>
        <v>250665.99643485044</v>
      </c>
      <c r="E177" s="118">
        <f t="shared" si="17"/>
        <v>3056.9023955469579</v>
      </c>
      <c r="F177" s="118">
        <f t="shared" si="21"/>
        <v>119219.19342633142</v>
      </c>
      <c r="G177" s="118">
        <f t="shared" si="18"/>
        <v>247609.09403930348</v>
      </c>
    </row>
    <row r="178" spans="2:7">
      <c r="B178" s="175">
        <f t="shared" si="19"/>
        <v>40</v>
      </c>
      <c r="C178" s="171" t="s">
        <v>179</v>
      </c>
      <c r="D178" s="121">
        <f t="shared" si="20"/>
        <v>247609.09403930348</v>
      </c>
      <c r="E178" s="118">
        <f t="shared" si="17"/>
        <v>3056.9023955469579</v>
      </c>
      <c r="F178" s="118">
        <f t="shared" si="21"/>
        <v>122276.09582187838</v>
      </c>
      <c r="G178" s="118">
        <f t="shared" si="18"/>
        <v>244552.19164375652</v>
      </c>
    </row>
    <row r="179" spans="2:7">
      <c r="B179" s="175">
        <f t="shared" si="19"/>
        <v>41</v>
      </c>
      <c r="C179" s="171" t="s">
        <v>180</v>
      </c>
      <c r="D179" s="121">
        <f t="shared" si="20"/>
        <v>244552.19164375652</v>
      </c>
      <c r="E179" s="118">
        <f t="shared" si="17"/>
        <v>3056.9023955469579</v>
      </c>
      <c r="F179" s="118">
        <f t="shared" si="21"/>
        <v>125332.99821742534</v>
      </c>
      <c r="G179" s="118">
        <f t="shared" si="18"/>
        <v>241495.28924820956</v>
      </c>
    </row>
    <row r="180" spans="2:7">
      <c r="B180" s="175">
        <f t="shared" si="19"/>
        <v>42</v>
      </c>
      <c r="C180" s="171" t="s">
        <v>181</v>
      </c>
      <c r="D180" s="121">
        <f t="shared" si="20"/>
        <v>241495.28924820956</v>
      </c>
      <c r="E180" s="118">
        <f t="shared" si="17"/>
        <v>3056.9023955469579</v>
      </c>
      <c r="F180" s="118">
        <f t="shared" si="21"/>
        <v>128389.9006129723</v>
      </c>
      <c r="G180" s="118">
        <f t="shared" si="18"/>
        <v>238438.3868526626</v>
      </c>
    </row>
    <row r="181" spans="2:7">
      <c r="B181" s="175">
        <f t="shared" si="19"/>
        <v>43</v>
      </c>
      <c r="C181" s="171" t="s">
        <v>182</v>
      </c>
      <c r="D181" s="121">
        <f t="shared" si="20"/>
        <v>238438.3868526626</v>
      </c>
      <c r="E181" s="118">
        <f t="shared" si="17"/>
        <v>3056.9023955469579</v>
      </c>
      <c r="F181" s="118">
        <f t="shared" si="21"/>
        <v>131446.80300851926</v>
      </c>
      <c r="G181" s="118">
        <f t="shared" si="18"/>
        <v>235381.48445711564</v>
      </c>
    </row>
    <row r="182" spans="2:7">
      <c r="B182" s="175">
        <f t="shared" si="19"/>
        <v>44</v>
      </c>
      <c r="C182" s="171" t="s">
        <v>183</v>
      </c>
      <c r="D182" s="121">
        <f t="shared" si="20"/>
        <v>235381.48445711564</v>
      </c>
      <c r="E182" s="118">
        <f t="shared" si="17"/>
        <v>3056.9023955469579</v>
      </c>
      <c r="F182" s="118">
        <f t="shared" si="21"/>
        <v>134503.70540406622</v>
      </c>
      <c r="G182" s="118">
        <f t="shared" si="18"/>
        <v>232324.58206156868</v>
      </c>
    </row>
    <row r="183" spans="2:7">
      <c r="B183" s="175">
        <f t="shared" si="19"/>
        <v>45</v>
      </c>
      <c r="C183" s="171" t="s">
        <v>184</v>
      </c>
      <c r="D183" s="121">
        <f t="shared" si="20"/>
        <v>232324.58206156868</v>
      </c>
      <c r="E183" s="118">
        <f t="shared" si="17"/>
        <v>3056.9023955469579</v>
      </c>
      <c r="F183" s="118">
        <f t="shared" si="21"/>
        <v>137560.60779961318</v>
      </c>
      <c r="G183" s="118">
        <f t="shared" si="18"/>
        <v>229267.67966602172</v>
      </c>
    </row>
    <row r="184" spans="2:7">
      <c r="B184" s="175">
        <f t="shared" si="19"/>
        <v>46</v>
      </c>
      <c r="C184" s="171" t="s">
        <v>185</v>
      </c>
      <c r="D184" s="121">
        <f t="shared" si="20"/>
        <v>229267.67966602172</v>
      </c>
      <c r="E184" s="118">
        <f t="shared" si="17"/>
        <v>3056.9023955469579</v>
      </c>
      <c r="F184" s="118">
        <f t="shared" si="21"/>
        <v>140617.51019516014</v>
      </c>
      <c r="G184" s="118">
        <f t="shared" si="18"/>
        <v>226210.77727047476</v>
      </c>
    </row>
    <row r="185" spans="2:7">
      <c r="B185" s="175">
        <f t="shared" si="19"/>
        <v>47</v>
      </c>
      <c r="C185" s="171" t="s">
        <v>186</v>
      </c>
      <c r="D185" s="121">
        <f t="shared" si="20"/>
        <v>226210.77727047476</v>
      </c>
      <c r="E185" s="118">
        <f t="shared" si="17"/>
        <v>3056.9023955469579</v>
      </c>
      <c r="F185" s="118">
        <f t="shared" si="21"/>
        <v>143674.4125907071</v>
      </c>
      <c r="G185" s="118">
        <f t="shared" si="18"/>
        <v>223153.8748749278</v>
      </c>
    </row>
    <row r="186" spans="2:7">
      <c r="B186" s="175">
        <f t="shared" si="19"/>
        <v>48</v>
      </c>
      <c r="C186" s="171" t="s">
        <v>187</v>
      </c>
      <c r="D186" s="121">
        <f t="shared" si="20"/>
        <v>223153.8748749278</v>
      </c>
      <c r="E186" s="118">
        <f t="shared" si="17"/>
        <v>3056.9023955469579</v>
      </c>
      <c r="F186" s="118">
        <f t="shared" si="21"/>
        <v>146731.31498625406</v>
      </c>
      <c r="G186" s="118">
        <f t="shared" si="18"/>
        <v>220096.97247938084</v>
      </c>
    </row>
    <row r="187" spans="2:7">
      <c r="B187" s="175">
        <f t="shared" si="19"/>
        <v>49</v>
      </c>
      <c r="C187" s="171" t="s">
        <v>188</v>
      </c>
      <c r="D187" s="121">
        <f t="shared" si="20"/>
        <v>220096.97247938084</v>
      </c>
      <c r="E187" s="118">
        <f t="shared" si="17"/>
        <v>3056.9023955469579</v>
      </c>
      <c r="F187" s="118">
        <f t="shared" si="21"/>
        <v>149788.21738180102</v>
      </c>
      <c r="G187" s="118">
        <f t="shared" si="18"/>
        <v>217040.07008383388</v>
      </c>
    </row>
    <row r="188" spans="2:7">
      <c r="B188" s="175">
        <f t="shared" si="19"/>
        <v>50</v>
      </c>
      <c r="C188" s="171" t="s">
        <v>189</v>
      </c>
      <c r="D188" s="121">
        <f t="shared" si="20"/>
        <v>217040.07008383388</v>
      </c>
      <c r="E188" s="118">
        <f t="shared" si="17"/>
        <v>3056.9023955469579</v>
      </c>
      <c r="F188" s="118">
        <f t="shared" si="21"/>
        <v>152845.11977734798</v>
      </c>
      <c r="G188" s="118">
        <f t="shared" si="18"/>
        <v>213983.16768828692</v>
      </c>
    </row>
    <row r="189" spans="2:7">
      <c r="B189" s="175">
        <f t="shared" si="19"/>
        <v>51</v>
      </c>
      <c r="C189" s="171" t="s">
        <v>190</v>
      </c>
      <c r="D189" s="121">
        <f t="shared" si="20"/>
        <v>213983.16768828692</v>
      </c>
      <c r="E189" s="118">
        <f t="shared" si="17"/>
        <v>3056.9023955469579</v>
      </c>
      <c r="F189" s="118">
        <f t="shared" si="21"/>
        <v>155902.02217289494</v>
      </c>
      <c r="G189" s="118">
        <f t="shared" si="18"/>
        <v>210926.26529273996</v>
      </c>
    </row>
    <row r="190" spans="2:7">
      <c r="B190" s="175">
        <f t="shared" si="19"/>
        <v>52</v>
      </c>
      <c r="C190" s="171" t="s">
        <v>191</v>
      </c>
      <c r="D190" s="121">
        <f t="shared" si="20"/>
        <v>210926.26529273996</v>
      </c>
      <c r="E190" s="118">
        <f t="shared" si="17"/>
        <v>3056.9023955469579</v>
      </c>
      <c r="F190" s="118">
        <f t="shared" si="21"/>
        <v>158958.9245684419</v>
      </c>
      <c r="G190" s="118">
        <f t="shared" si="18"/>
        <v>207869.362897193</v>
      </c>
    </row>
    <row r="191" spans="2:7">
      <c r="B191" s="175">
        <f t="shared" si="19"/>
        <v>53</v>
      </c>
      <c r="C191" s="171" t="s">
        <v>192</v>
      </c>
      <c r="D191" s="121">
        <f t="shared" si="20"/>
        <v>207869.362897193</v>
      </c>
      <c r="E191" s="118">
        <f t="shared" si="17"/>
        <v>3056.9023955469579</v>
      </c>
      <c r="F191" s="118">
        <f t="shared" si="21"/>
        <v>162015.82696398886</v>
      </c>
      <c r="G191" s="118">
        <f t="shared" si="18"/>
        <v>204812.46050164604</v>
      </c>
    </row>
    <row r="192" spans="2:7">
      <c r="B192" s="175">
        <f t="shared" si="19"/>
        <v>54</v>
      </c>
      <c r="C192" s="171" t="s">
        <v>193</v>
      </c>
      <c r="D192" s="121">
        <f t="shared" si="20"/>
        <v>204812.46050164604</v>
      </c>
      <c r="E192" s="118">
        <f t="shared" si="17"/>
        <v>3056.9023955469579</v>
      </c>
      <c r="F192" s="118">
        <f t="shared" si="21"/>
        <v>165072.72935953582</v>
      </c>
      <c r="G192" s="118">
        <f t="shared" si="18"/>
        <v>201755.55810609908</v>
      </c>
    </row>
    <row r="193" spans="2:7">
      <c r="B193" s="175">
        <f t="shared" si="19"/>
        <v>55</v>
      </c>
      <c r="C193" s="171" t="s">
        <v>194</v>
      </c>
      <c r="D193" s="121">
        <f t="shared" si="20"/>
        <v>201755.55810609908</v>
      </c>
      <c r="E193" s="118">
        <f t="shared" si="17"/>
        <v>3056.9023955469579</v>
      </c>
      <c r="F193" s="118">
        <f t="shared" si="21"/>
        <v>168129.63175508278</v>
      </c>
      <c r="G193" s="118">
        <f t="shared" si="18"/>
        <v>198698.65571055212</v>
      </c>
    </row>
    <row r="194" spans="2:7">
      <c r="B194" s="175">
        <f t="shared" si="19"/>
        <v>56</v>
      </c>
      <c r="C194" s="171" t="s">
        <v>195</v>
      </c>
      <c r="D194" s="121">
        <f t="shared" si="20"/>
        <v>198698.65571055212</v>
      </c>
      <c r="E194" s="118">
        <f t="shared" si="17"/>
        <v>3056.9023955469579</v>
      </c>
      <c r="F194" s="118">
        <f t="shared" si="21"/>
        <v>171186.53415062974</v>
      </c>
      <c r="G194" s="118">
        <f t="shared" si="18"/>
        <v>195641.75331500516</v>
      </c>
    </row>
    <row r="195" spans="2:7">
      <c r="B195" s="175">
        <f t="shared" si="19"/>
        <v>57</v>
      </c>
      <c r="C195" s="171" t="s">
        <v>196</v>
      </c>
      <c r="D195" s="121">
        <f t="shared" si="20"/>
        <v>195641.75331500516</v>
      </c>
      <c r="E195" s="118">
        <f t="shared" si="17"/>
        <v>3056.9023955469579</v>
      </c>
      <c r="F195" s="118">
        <f t="shared" si="21"/>
        <v>174243.4365461767</v>
      </c>
      <c r="G195" s="118">
        <f t="shared" si="18"/>
        <v>192584.8509194582</v>
      </c>
    </row>
    <row r="196" spans="2:7">
      <c r="B196" s="175">
        <f t="shared" si="19"/>
        <v>58</v>
      </c>
      <c r="C196" s="171" t="s">
        <v>197</v>
      </c>
      <c r="D196" s="121">
        <f t="shared" si="20"/>
        <v>192584.8509194582</v>
      </c>
      <c r="E196" s="118">
        <f t="shared" si="17"/>
        <v>3056.9023955469579</v>
      </c>
      <c r="F196" s="118">
        <f t="shared" si="21"/>
        <v>177300.33894172366</v>
      </c>
      <c r="G196" s="118">
        <f t="shared" si="18"/>
        <v>189527.94852391124</v>
      </c>
    </row>
    <row r="197" spans="2:7">
      <c r="B197" s="175">
        <f t="shared" si="19"/>
        <v>59</v>
      </c>
      <c r="C197" s="171" t="s">
        <v>198</v>
      </c>
      <c r="D197" s="121">
        <f t="shared" si="20"/>
        <v>189527.94852391124</v>
      </c>
      <c r="E197" s="118">
        <f t="shared" si="17"/>
        <v>3056.9023955469579</v>
      </c>
      <c r="F197" s="118">
        <f t="shared" si="21"/>
        <v>180357.24133727062</v>
      </c>
      <c r="G197" s="118">
        <f t="shared" si="18"/>
        <v>186471.04612836428</v>
      </c>
    </row>
    <row r="198" spans="2:7">
      <c r="B198" s="175">
        <f t="shared" si="19"/>
        <v>60</v>
      </c>
      <c r="C198" s="171" t="s">
        <v>199</v>
      </c>
      <c r="D198" s="121">
        <f t="shared" si="20"/>
        <v>186471.04612836428</v>
      </c>
      <c r="E198" s="118">
        <f t="shared" si="17"/>
        <v>3056.9023955469579</v>
      </c>
      <c r="F198" s="118">
        <f t="shared" si="21"/>
        <v>183414.14373281758</v>
      </c>
      <c r="G198" s="118">
        <f t="shared" si="18"/>
        <v>183414.14373281732</v>
      </c>
    </row>
    <row r="199" spans="2:7">
      <c r="B199" s="175">
        <f t="shared" si="19"/>
        <v>61</v>
      </c>
      <c r="C199" s="171" t="s">
        <v>200</v>
      </c>
      <c r="D199" s="121">
        <f t="shared" si="20"/>
        <v>183414.14373281732</v>
      </c>
      <c r="E199" s="118">
        <f t="shared" si="17"/>
        <v>3056.9023955469579</v>
      </c>
      <c r="F199" s="118">
        <f t="shared" si="21"/>
        <v>186471.04612836454</v>
      </c>
      <c r="G199" s="118">
        <f t="shared" si="18"/>
        <v>180357.24133727036</v>
      </c>
    </row>
    <row r="200" spans="2:7">
      <c r="B200" s="175">
        <f t="shared" si="19"/>
        <v>62</v>
      </c>
      <c r="C200" s="171" t="s">
        <v>201</v>
      </c>
      <c r="D200" s="121">
        <f t="shared" si="20"/>
        <v>180357.24133727036</v>
      </c>
      <c r="E200" s="118">
        <f t="shared" si="17"/>
        <v>3056.9023955469579</v>
      </c>
      <c r="F200" s="118">
        <f t="shared" si="21"/>
        <v>189527.9485239115</v>
      </c>
      <c r="G200" s="118">
        <f t="shared" si="18"/>
        <v>177300.3389417234</v>
      </c>
    </row>
    <row r="201" spans="2:7">
      <c r="B201" s="175">
        <f t="shared" si="19"/>
        <v>63</v>
      </c>
      <c r="C201" s="171" t="s">
        <v>202</v>
      </c>
      <c r="D201" s="121">
        <f t="shared" si="20"/>
        <v>177300.3389417234</v>
      </c>
      <c r="E201" s="118">
        <f t="shared" si="17"/>
        <v>3056.9023955469579</v>
      </c>
      <c r="F201" s="118">
        <f t="shared" si="21"/>
        <v>192584.85091945846</v>
      </c>
      <c r="G201" s="118">
        <f t="shared" si="18"/>
        <v>174243.43654617644</v>
      </c>
    </row>
    <row r="202" spans="2:7">
      <c r="B202" s="175">
        <f t="shared" si="19"/>
        <v>64</v>
      </c>
      <c r="C202" s="171" t="s">
        <v>203</v>
      </c>
      <c r="D202" s="121">
        <f t="shared" si="20"/>
        <v>174243.43654617644</v>
      </c>
      <c r="E202" s="118">
        <f t="shared" si="17"/>
        <v>3056.9023955469579</v>
      </c>
      <c r="F202" s="118">
        <f t="shared" si="21"/>
        <v>195641.75331500542</v>
      </c>
      <c r="G202" s="118">
        <f t="shared" si="18"/>
        <v>171186.53415062948</v>
      </c>
    </row>
    <row r="203" spans="2:7">
      <c r="B203" s="175">
        <f t="shared" si="19"/>
        <v>65</v>
      </c>
      <c r="C203" s="171" t="s">
        <v>204</v>
      </c>
      <c r="D203" s="121">
        <f t="shared" si="20"/>
        <v>171186.53415062948</v>
      </c>
      <c r="E203" s="118">
        <f t="shared" ref="E203:E258" si="22">$D$138/120</f>
        <v>3056.9023955469579</v>
      </c>
      <c r="F203" s="118">
        <f t="shared" si="21"/>
        <v>198698.65571055238</v>
      </c>
      <c r="G203" s="118">
        <f t="shared" si="18"/>
        <v>168129.63175508252</v>
      </c>
    </row>
    <row r="204" spans="2:7">
      <c r="B204" s="175">
        <f t="shared" si="19"/>
        <v>66</v>
      </c>
      <c r="C204" s="171" t="s">
        <v>205</v>
      </c>
      <c r="D204" s="121">
        <f t="shared" si="20"/>
        <v>168129.63175508252</v>
      </c>
      <c r="E204" s="118">
        <f t="shared" si="22"/>
        <v>3056.9023955469579</v>
      </c>
      <c r="F204" s="118">
        <f t="shared" si="21"/>
        <v>201755.55810609934</v>
      </c>
      <c r="G204" s="118">
        <f t="shared" ref="G204:G258" si="23">D204-E204</f>
        <v>165072.72935953556</v>
      </c>
    </row>
    <row r="205" spans="2:7">
      <c r="B205" s="175">
        <f t="shared" ref="B205:B257" si="24">B204+1</f>
        <v>67</v>
      </c>
      <c r="C205" s="171" t="s">
        <v>206</v>
      </c>
      <c r="D205" s="121">
        <f t="shared" ref="D205:D258" si="25">G204</f>
        <v>165072.72935953556</v>
      </c>
      <c r="E205" s="118">
        <f t="shared" si="22"/>
        <v>3056.9023955469579</v>
      </c>
      <c r="F205" s="118">
        <f t="shared" ref="F205:F258" si="26">F204+E205</f>
        <v>204812.4605016463</v>
      </c>
      <c r="G205" s="118">
        <f t="shared" si="23"/>
        <v>162015.8269639886</v>
      </c>
    </row>
    <row r="206" spans="2:7">
      <c r="B206" s="175">
        <f t="shared" si="24"/>
        <v>68</v>
      </c>
      <c r="C206" s="171" t="s">
        <v>207</v>
      </c>
      <c r="D206" s="121">
        <f t="shared" si="25"/>
        <v>162015.8269639886</v>
      </c>
      <c r="E206" s="118">
        <f t="shared" si="22"/>
        <v>3056.9023955469579</v>
      </c>
      <c r="F206" s="118">
        <f t="shared" si="26"/>
        <v>207869.36289719326</v>
      </c>
      <c r="G206" s="118">
        <f t="shared" si="23"/>
        <v>158958.92456844164</v>
      </c>
    </row>
    <row r="207" spans="2:7">
      <c r="B207" s="175">
        <f t="shared" si="24"/>
        <v>69</v>
      </c>
      <c r="C207" s="171" t="s">
        <v>208</v>
      </c>
      <c r="D207" s="121">
        <f t="shared" si="25"/>
        <v>158958.92456844164</v>
      </c>
      <c r="E207" s="118">
        <f t="shared" si="22"/>
        <v>3056.9023955469579</v>
      </c>
      <c r="F207" s="118">
        <f t="shared" si="26"/>
        <v>210926.26529274022</v>
      </c>
      <c r="G207" s="118">
        <f t="shared" si="23"/>
        <v>155902.02217289468</v>
      </c>
    </row>
    <row r="208" spans="2:7">
      <c r="B208" s="175">
        <f t="shared" si="24"/>
        <v>70</v>
      </c>
      <c r="C208" s="171" t="s">
        <v>209</v>
      </c>
      <c r="D208" s="121">
        <f t="shared" si="25"/>
        <v>155902.02217289468</v>
      </c>
      <c r="E208" s="118">
        <f t="shared" si="22"/>
        <v>3056.9023955469579</v>
      </c>
      <c r="F208" s="118">
        <f t="shared" si="26"/>
        <v>213983.16768828718</v>
      </c>
      <c r="G208" s="118">
        <f t="shared" si="23"/>
        <v>152845.11977734772</v>
      </c>
    </row>
    <row r="209" spans="2:7">
      <c r="B209" s="175">
        <f t="shared" si="24"/>
        <v>71</v>
      </c>
      <c r="C209" s="171" t="s">
        <v>210</v>
      </c>
      <c r="D209" s="121">
        <f t="shared" si="25"/>
        <v>152845.11977734772</v>
      </c>
      <c r="E209" s="118">
        <f t="shared" si="22"/>
        <v>3056.9023955469579</v>
      </c>
      <c r="F209" s="118">
        <f t="shared" si="26"/>
        <v>217040.07008383414</v>
      </c>
      <c r="G209" s="118">
        <f t="shared" si="23"/>
        <v>149788.21738180076</v>
      </c>
    </row>
    <row r="210" spans="2:7">
      <c r="B210" s="175">
        <f t="shared" si="24"/>
        <v>72</v>
      </c>
      <c r="C210" s="171" t="s">
        <v>211</v>
      </c>
      <c r="D210" s="121">
        <f t="shared" si="25"/>
        <v>149788.21738180076</v>
      </c>
      <c r="E210" s="118">
        <f t="shared" si="22"/>
        <v>3056.9023955469579</v>
      </c>
      <c r="F210" s="118">
        <f t="shared" si="26"/>
        <v>220096.9724793811</v>
      </c>
      <c r="G210" s="118">
        <f t="shared" si="23"/>
        <v>146731.3149862538</v>
      </c>
    </row>
    <row r="211" spans="2:7">
      <c r="B211" s="175">
        <f t="shared" si="24"/>
        <v>73</v>
      </c>
      <c r="C211" s="171" t="s">
        <v>212</v>
      </c>
      <c r="D211" s="121">
        <f t="shared" si="25"/>
        <v>146731.3149862538</v>
      </c>
      <c r="E211" s="118">
        <f t="shared" si="22"/>
        <v>3056.9023955469579</v>
      </c>
      <c r="F211" s="118">
        <f t="shared" si="26"/>
        <v>223153.87487492806</v>
      </c>
      <c r="G211" s="118">
        <f t="shared" si="23"/>
        <v>143674.41259070684</v>
      </c>
    </row>
    <row r="212" spans="2:7">
      <c r="B212" s="175">
        <f t="shared" si="24"/>
        <v>74</v>
      </c>
      <c r="C212" s="171" t="s">
        <v>213</v>
      </c>
      <c r="D212" s="121">
        <f t="shared" si="25"/>
        <v>143674.41259070684</v>
      </c>
      <c r="E212" s="118">
        <f t="shared" si="22"/>
        <v>3056.9023955469579</v>
      </c>
      <c r="F212" s="118">
        <f t="shared" si="26"/>
        <v>226210.77727047502</v>
      </c>
      <c r="G212" s="118">
        <f t="shared" si="23"/>
        <v>140617.51019515988</v>
      </c>
    </row>
    <row r="213" spans="2:7">
      <c r="B213" s="175">
        <f t="shared" si="24"/>
        <v>75</v>
      </c>
      <c r="C213" s="171" t="s">
        <v>214</v>
      </c>
      <c r="D213" s="121">
        <f t="shared" si="25"/>
        <v>140617.51019515988</v>
      </c>
      <c r="E213" s="118">
        <f t="shared" si="22"/>
        <v>3056.9023955469579</v>
      </c>
      <c r="F213" s="118">
        <f t="shared" si="26"/>
        <v>229267.67966602198</v>
      </c>
      <c r="G213" s="118">
        <f t="shared" si="23"/>
        <v>137560.60779961292</v>
      </c>
    </row>
    <row r="214" spans="2:7">
      <c r="B214" s="175">
        <f t="shared" si="24"/>
        <v>76</v>
      </c>
      <c r="C214" s="171" t="s">
        <v>215</v>
      </c>
      <c r="D214" s="121">
        <f t="shared" si="25"/>
        <v>137560.60779961292</v>
      </c>
      <c r="E214" s="118">
        <f t="shared" si="22"/>
        <v>3056.9023955469579</v>
      </c>
      <c r="F214" s="118">
        <f t="shared" si="26"/>
        <v>232324.58206156894</v>
      </c>
      <c r="G214" s="118">
        <f t="shared" si="23"/>
        <v>134503.70540406596</v>
      </c>
    </row>
    <row r="215" spans="2:7">
      <c r="B215" s="175">
        <f t="shared" si="24"/>
        <v>77</v>
      </c>
      <c r="C215" s="171" t="s">
        <v>216</v>
      </c>
      <c r="D215" s="121">
        <f t="shared" si="25"/>
        <v>134503.70540406596</v>
      </c>
      <c r="E215" s="118">
        <f t="shared" si="22"/>
        <v>3056.9023955469579</v>
      </c>
      <c r="F215" s="118">
        <f t="shared" si="26"/>
        <v>235381.4844571159</v>
      </c>
      <c r="G215" s="118">
        <f t="shared" si="23"/>
        <v>131446.803008519</v>
      </c>
    </row>
    <row r="216" spans="2:7">
      <c r="B216" s="175">
        <f t="shared" si="24"/>
        <v>78</v>
      </c>
      <c r="C216" s="171" t="s">
        <v>217</v>
      </c>
      <c r="D216" s="121">
        <f t="shared" si="25"/>
        <v>131446.803008519</v>
      </c>
      <c r="E216" s="118">
        <f t="shared" si="22"/>
        <v>3056.9023955469579</v>
      </c>
      <c r="F216" s="118">
        <f t="shared" si="26"/>
        <v>238438.38685266286</v>
      </c>
      <c r="G216" s="118">
        <f t="shared" si="23"/>
        <v>128389.90061297204</v>
      </c>
    </row>
    <row r="217" spans="2:7">
      <c r="B217" s="175">
        <f t="shared" si="24"/>
        <v>79</v>
      </c>
      <c r="C217" s="171" t="s">
        <v>218</v>
      </c>
      <c r="D217" s="121">
        <f t="shared" si="25"/>
        <v>128389.90061297204</v>
      </c>
      <c r="E217" s="118">
        <f t="shared" si="22"/>
        <v>3056.9023955469579</v>
      </c>
      <c r="F217" s="118">
        <f t="shared" si="26"/>
        <v>241495.28924820983</v>
      </c>
      <c r="G217" s="118">
        <f t="shared" si="23"/>
        <v>125332.99821742508</v>
      </c>
    </row>
    <row r="218" spans="2:7">
      <c r="B218" s="175">
        <f t="shared" si="24"/>
        <v>80</v>
      </c>
      <c r="C218" s="171" t="s">
        <v>219</v>
      </c>
      <c r="D218" s="121">
        <f t="shared" si="25"/>
        <v>125332.99821742508</v>
      </c>
      <c r="E218" s="118">
        <f t="shared" si="22"/>
        <v>3056.9023955469579</v>
      </c>
      <c r="F218" s="118">
        <f t="shared" si="26"/>
        <v>244552.19164375679</v>
      </c>
      <c r="G218" s="118">
        <f t="shared" si="23"/>
        <v>122276.09582187812</v>
      </c>
    </row>
    <row r="219" spans="2:7">
      <c r="B219" s="175">
        <f t="shared" si="24"/>
        <v>81</v>
      </c>
      <c r="C219" s="171" t="s">
        <v>220</v>
      </c>
      <c r="D219" s="121">
        <f t="shared" si="25"/>
        <v>122276.09582187812</v>
      </c>
      <c r="E219" s="118">
        <f t="shared" si="22"/>
        <v>3056.9023955469579</v>
      </c>
      <c r="F219" s="118">
        <f t="shared" si="26"/>
        <v>247609.09403930375</v>
      </c>
      <c r="G219" s="118">
        <f t="shared" si="23"/>
        <v>119219.19342633116</v>
      </c>
    </row>
    <row r="220" spans="2:7">
      <c r="B220" s="175">
        <f t="shared" si="24"/>
        <v>82</v>
      </c>
      <c r="C220" s="171" t="s">
        <v>221</v>
      </c>
      <c r="D220" s="121">
        <f t="shared" si="25"/>
        <v>119219.19342633116</v>
      </c>
      <c r="E220" s="118">
        <f t="shared" si="22"/>
        <v>3056.9023955469579</v>
      </c>
      <c r="F220" s="118">
        <f t="shared" si="26"/>
        <v>250665.99643485071</v>
      </c>
      <c r="G220" s="118">
        <f t="shared" si="23"/>
        <v>116162.2910307842</v>
      </c>
    </row>
    <row r="221" spans="2:7">
      <c r="B221" s="175">
        <f t="shared" si="24"/>
        <v>83</v>
      </c>
      <c r="C221" s="171" t="s">
        <v>222</v>
      </c>
      <c r="D221" s="121">
        <f t="shared" si="25"/>
        <v>116162.2910307842</v>
      </c>
      <c r="E221" s="118">
        <f t="shared" si="22"/>
        <v>3056.9023955469579</v>
      </c>
      <c r="F221" s="118">
        <f t="shared" si="26"/>
        <v>253722.89883039767</v>
      </c>
      <c r="G221" s="118">
        <f t="shared" si="23"/>
        <v>113105.38863523724</v>
      </c>
    </row>
    <row r="222" spans="2:7">
      <c r="B222" s="175">
        <f t="shared" si="24"/>
        <v>84</v>
      </c>
      <c r="C222" s="171" t="s">
        <v>223</v>
      </c>
      <c r="D222" s="121">
        <f t="shared" si="25"/>
        <v>113105.38863523724</v>
      </c>
      <c r="E222" s="118">
        <f t="shared" si="22"/>
        <v>3056.9023955469579</v>
      </c>
      <c r="F222" s="118">
        <f t="shared" si="26"/>
        <v>256779.80122594463</v>
      </c>
      <c r="G222" s="118">
        <f t="shared" si="23"/>
        <v>110048.48623969028</v>
      </c>
    </row>
    <row r="223" spans="2:7">
      <c r="B223" s="175">
        <f t="shared" si="24"/>
        <v>85</v>
      </c>
      <c r="C223" s="171" t="s">
        <v>224</v>
      </c>
      <c r="D223" s="121">
        <f t="shared" si="25"/>
        <v>110048.48623969028</v>
      </c>
      <c r="E223" s="118">
        <f t="shared" si="22"/>
        <v>3056.9023955469579</v>
      </c>
      <c r="F223" s="118">
        <f t="shared" si="26"/>
        <v>259836.70362149159</v>
      </c>
      <c r="G223" s="118">
        <f t="shared" si="23"/>
        <v>106991.58384414332</v>
      </c>
    </row>
    <row r="224" spans="2:7">
      <c r="B224" s="175">
        <f t="shared" si="24"/>
        <v>86</v>
      </c>
      <c r="C224" s="171" t="s">
        <v>225</v>
      </c>
      <c r="D224" s="121">
        <f t="shared" si="25"/>
        <v>106991.58384414332</v>
      </c>
      <c r="E224" s="118">
        <f t="shared" si="22"/>
        <v>3056.9023955469579</v>
      </c>
      <c r="F224" s="118">
        <f t="shared" si="26"/>
        <v>262893.60601703852</v>
      </c>
      <c r="G224" s="118">
        <f t="shared" si="23"/>
        <v>103934.68144859636</v>
      </c>
    </row>
    <row r="225" spans="2:7">
      <c r="B225" s="175">
        <f t="shared" si="24"/>
        <v>87</v>
      </c>
      <c r="C225" s="171" t="s">
        <v>226</v>
      </c>
      <c r="D225" s="121">
        <f t="shared" si="25"/>
        <v>103934.68144859636</v>
      </c>
      <c r="E225" s="118">
        <f t="shared" si="22"/>
        <v>3056.9023955469579</v>
      </c>
      <c r="F225" s="118">
        <f t="shared" si="26"/>
        <v>265950.50841258548</v>
      </c>
      <c r="G225" s="118">
        <f t="shared" si="23"/>
        <v>100877.77905304939</v>
      </c>
    </row>
    <row r="226" spans="2:7">
      <c r="B226" s="175">
        <f t="shared" si="24"/>
        <v>88</v>
      </c>
      <c r="C226" s="171" t="s">
        <v>227</v>
      </c>
      <c r="D226" s="121">
        <f t="shared" si="25"/>
        <v>100877.77905304939</v>
      </c>
      <c r="E226" s="118">
        <f t="shared" si="22"/>
        <v>3056.9023955469579</v>
      </c>
      <c r="F226" s="118">
        <f t="shared" si="26"/>
        <v>269007.41080813244</v>
      </c>
      <c r="G226" s="118">
        <f t="shared" si="23"/>
        <v>97820.876657502435</v>
      </c>
    </row>
    <row r="227" spans="2:7">
      <c r="B227" s="175">
        <f t="shared" si="24"/>
        <v>89</v>
      </c>
      <c r="C227" s="171" t="s">
        <v>228</v>
      </c>
      <c r="D227" s="121">
        <f t="shared" si="25"/>
        <v>97820.876657502435</v>
      </c>
      <c r="E227" s="118">
        <f t="shared" si="22"/>
        <v>3056.9023955469579</v>
      </c>
      <c r="F227" s="118">
        <f t="shared" si="26"/>
        <v>272064.3132036794</v>
      </c>
      <c r="G227" s="118">
        <f t="shared" si="23"/>
        <v>94763.974261955475</v>
      </c>
    </row>
    <row r="228" spans="2:7">
      <c r="B228" s="175">
        <f t="shared" si="24"/>
        <v>90</v>
      </c>
      <c r="C228" s="171" t="s">
        <v>229</v>
      </c>
      <c r="D228" s="121">
        <f t="shared" si="25"/>
        <v>94763.974261955475</v>
      </c>
      <c r="E228" s="118">
        <f t="shared" si="22"/>
        <v>3056.9023955469579</v>
      </c>
      <c r="F228" s="118">
        <f t="shared" si="26"/>
        <v>275121.21559922636</v>
      </c>
      <c r="G228" s="118">
        <f t="shared" si="23"/>
        <v>91707.071866408514</v>
      </c>
    </row>
    <row r="229" spans="2:7">
      <c r="B229" s="175">
        <f t="shared" si="24"/>
        <v>91</v>
      </c>
      <c r="C229" s="171" t="s">
        <v>230</v>
      </c>
      <c r="D229" s="121">
        <f t="shared" si="25"/>
        <v>91707.071866408514</v>
      </c>
      <c r="E229" s="118">
        <f t="shared" si="22"/>
        <v>3056.9023955469579</v>
      </c>
      <c r="F229" s="118">
        <f t="shared" si="26"/>
        <v>278178.11799477332</v>
      </c>
      <c r="G229" s="118">
        <f t="shared" si="23"/>
        <v>88650.169470861554</v>
      </c>
    </row>
    <row r="230" spans="2:7">
      <c r="B230" s="175">
        <f t="shared" si="24"/>
        <v>92</v>
      </c>
      <c r="C230" s="171" t="s">
        <v>231</v>
      </c>
      <c r="D230" s="121">
        <f t="shared" si="25"/>
        <v>88650.169470861554</v>
      </c>
      <c r="E230" s="118">
        <f t="shared" si="22"/>
        <v>3056.9023955469579</v>
      </c>
      <c r="F230" s="118">
        <f t="shared" si="26"/>
        <v>281235.02039032028</v>
      </c>
      <c r="G230" s="118">
        <f t="shared" si="23"/>
        <v>85593.267075314594</v>
      </c>
    </row>
    <row r="231" spans="2:7">
      <c r="B231" s="175">
        <f t="shared" si="24"/>
        <v>93</v>
      </c>
      <c r="C231" s="171" t="s">
        <v>232</v>
      </c>
      <c r="D231" s="121">
        <f t="shared" si="25"/>
        <v>85593.267075314594</v>
      </c>
      <c r="E231" s="118">
        <f t="shared" si="22"/>
        <v>3056.9023955469579</v>
      </c>
      <c r="F231" s="118">
        <f t="shared" si="26"/>
        <v>284291.92278586724</v>
      </c>
      <c r="G231" s="118">
        <f t="shared" si="23"/>
        <v>82536.364679767634</v>
      </c>
    </row>
    <row r="232" spans="2:7">
      <c r="B232" s="175">
        <f t="shared" si="24"/>
        <v>94</v>
      </c>
      <c r="C232" s="171" t="s">
        <v>233</v>
      </c>
      <c r="D232" s="121">
        <f t="shared" si="25"/>
        <v>82536.364679767634</v>
      </c>
      <c r="E232" s="118">
        <f t="shared" si="22"/>
        <v>3056.9023955469579</v>
      </c>
      <c r="F232" s="118">
        <f t="shared" si="26"/>
        <v>287348.8251814142</v>
      </c>
      <c r="G232" s="118">
        <f t="shared" si="23"/>
        <v>79479.462284220674</v>
      </c>
    </row>
    <row r="233" spans="2:7">
      <c r="B233" s="175">
        <f t="shared" si="24"/>
        <v>95</v>
      </c>
      <c r="C233" s="171" t="s">
        <v>234</v>
      </c>
      <c r="D233" s="121">
        <f t="shared" si="25"/>
        <v>79479.462284220674</v>
      </c>
      <c r="E233" s="118">
        <f t="shared" si="22"/>
        <v>3056.9023955469579</v>
      </c>
      <c r="F233" s="118">
        <f t="shared" si="26"/>
        <v>290405.72757696116</v>
      </c>
      <c r="G233" s="118">
        <f t="shared" si="23"/>
        <v>76422.559888673713</v>
      </c>
    </row>
    <row r="234" spans="2:7">
      <c r="B234" s="175">
        <f t="shared" si="24"/>
        <v>96</v>
      </c>
      <c r="C234" s="171" t="s">
        <v>235</v>
      </c>
      <c r="D234" s="121">
        <f t="shared" si="25"/>
        <v>76422.559888673713</v>
      </c>
      <c r="E234" s="118">
        <f t="shared" si="22"/>
        <v>3056.9023955469579</v>
      </c>
      <c r="F234" s="118">
        <f t="shared" si="26"/>
        <v>293462.62997250812</v>
      </c>
      <c r="G234" s="118">
        <f t="shared" si="23"/>
        <v>73365.657493126753</v>
      </c>
    </row>
    <row r="235" spans="2:7">
      <c r="B235" s="175">
        <f t="shared" si="24"/>
        <v>97</v>
      </c>
      <c r="C235" s="171" t="s">
        <v>236</v>
      </c>
      <c r="D235" s="121">
        <f t="shared" si="25"/>
        <v>73365.657493126753</v>
      </c>
      <c r="E235" s="118">
        <f t="shared" si="22"/>
        <v>3056.9023955469579</v>
      </c>
      <c r="F235" s="118">
        <f t="shared" si="26"/>
        <v>296519.53236805508</v>
      </c>
      <c r="G235" s="118">
        <f t="shared" si="23"/>
        <v>70308.755097579793</v>
      </c>
    </row>
    <row r="236" spans="2:7">
      <c r="B236" s="175">
        <f t="shared" si="24"/>
        <v>98</v>
      </c>
      <c r="C236" s="171" t="s">
        <v>237</v>
      </c>
      <c r="D236" s="121">
        <f t="shared" si="25"/>
        <v>70308.755097579793</v>
      </c>
      <c r="E236" s="118">
        <f t="shared" si="22"/>
        <v>3056.9023955469579</v>
      </c>
      <c r="F236" s="118">
        <f t="shared" si="26"/>
        <v>299576.43476360204</v>
      </c>
      <c r="G236" s="118">
        <f t="shared" si="23"/>
        <v>67251.852702032833</v>
      </c>
    </row>
    <row r="237" spans="2:7">
      <c r="B237" s="175">
        <f t="shared" si="24"/>
        <v>99</v>
      </c>
      <c r="C237" s="171" t="s">
        <v>238</v>
      </c>
      <c r="D237" s="121">
        <f t="shared" si="25"/>
        <v>67251.852702032833</v>
      </c>
      <c r="E237" s="118">
        <f t="shared" si="22"/>
        <v>3056.9023955469579</v>
      </c>
      <c r="F237" s="118">
        <f t="shared" si="26"/>
        <v>302633.337159149</v>
      </c>
      <c r="G237" s="118">
        <f t="shared" si="23"/>
        <v>64194.950306485873</v>
      </c>
    </row>
    <row r="238" spans="2:7">
      <c r="B238" s="175">
        <f t="shared" si="24"/>
        <v>100</v>
      </c>
      <c r="C238" s="171" t="s">
        <v>239</v>
      </c>
      <c r="D238" s="121">
        <f t="shared" si="25"/>
        <v>64194.950306485873</v>
      </c>
      <c r="E238" s="118">
        <f t="shared" si="22"/>
        <v>3056.9023955469579</v>
      </c>
      <c r="F238" s="118">
        <f t="shared" si="26"/>
        <v>305690.23955469596</v>
      </c>
      <c r="G238" s="118">
        <f t="shared" si="23"/>
        <v>61138.047910938913</v>
      </c>
    </row>
    <row r="239" spans="2:7">
      <c r="B239" s="175">
        <f t="shared" si="24"/>
        <v>101</v>
      </c>
      <c r="C239" s="171" t="s">
        <v>240</v>
      </c>
      <c r="D239" s="121">
        <f t="shared" si="25"/>
        <v>61138.047910938913</v>
      </c>
      <c r="E239" s="118">
        <f t="shared" si="22"/>
        <v>3056.9023955469579</v>
      </c>
      <c r="F239" s="118">
        <f t="shared" si="26"/>
        <v>308747.14195024292</v>
      </c>
      <c r="G239" s="118">
        <f t="shared" si="23"/>
        <v>58081.145515391952</v>
      </c>
    </row>
    <row r="240" spans="2:7">
      <c r="B240" s="175">
        <f t="shared" si="24"/>
        <v>102</v>
      </c>
      <c r="C240" s="171" t="s">
        <v>241</v>
      </c>
      <c r="D240" s="121">
        <f t="shared" si="25"/>
        <v>58081.145515391952</v>
      </c>
      <c r="E240" s="118">
        <f t="shared" si="22"/>
        <v>3056.9023955469579</v>
      </c>
      <c r="F240" s="118">
        <f t="shared" si="26"/>
        <v>311804.04434578988</v>
      </c>
      <c r="G240" s="118">
        <f t="shared" si="23"/>
        <v>55024.243119844992</v>
      </c>
    </row>
    <row r="241" spans="2:7">
      <c r="B241" s="175">
        <f t="shared" si="24"/>
        <v>103</v>
      </c>
      <c r="C241" s="171" t="s">
        <v>242</v>
      </c>
      <c r="D241" s="121">
        <f t="shared" si="25"/>
        <v>55024.243119844992</v>
      </c>
      <c r="E241" s="118">
        <f t="shared" si="22"/>
        <v>3056.9023955469579</v>
      </c>
      <c r="F241" s="118">
        <f t="shared" si="26"/>
        <v>314860.94674133684</v>
      </c>
      <c r="G241" s="118">
        <f t="shared" si="23"/>
        <v>51967.340724298032</v>
      </c>
    </row>
    <row r="242" spans="2:7">
      <c r="B242" s="175">
        <f t="shared" si="24"/>
        <v>104</v>
      </c>
      <c r="C242" s="171" t="s">
        <v>243</v>
      </c>
      <c r="D242" s="121">
        <f t="shared" si="25"/>
        <v>51967.340724298032</v>
      </c>
      <c r="E242" s="118">
        <f t="shared" si="22"/>
        <v>3056.9023955469579</v>
      </c>
      <c r="F242" s="118">
        <f t="shared" si="26"/>
        <v>317917.8491368838</v>
      </c>
      <c r="G242" s="118">
        <f t="shared" si="23"/>
        <v>48910.438328751072</v>
      </c>
    </row>
    <row r="243" spans="2:7">
      <c r="B243" s="175">
        <f t="shared" si="24"/>
        <v>105</v>
      </c>
      <c r="C243" s="171" t="s">
        <v>244</v>
      </c>
      <c r="D243" s="121">
        <f t="shared" si="25"/>
        <v>48910.438328751072</v>
      </c>
      <c r="E243" s="118">
        <f t="shared" si="22"/>
        <v>3056.9023955469579</v>
      </c>
      <c r="F243" s="118">
        <f t="shared" si="26"/>
        <v>320974.75153243076</v>
      </c>
      <c r="G243" s="118">
        <f t="shared" si="23"/>
        <v>45853.535933204112</v>
      </c>
    </row>
    <row r="244" spans="2:7">
      <c r="B244" s="175">
        <f t="shared" si="24"/>
        <v>106</v>
      </c>
      <c r="C244" s="171" t="s">
        <v>245</v>
      </c>
      <c r="D244" s="121">
        <f t="shared" si="25"/>
        <v>45853.535933204112</v>
      </c>
      <c r="E244" s="118">
        <f t="shared" si="22"/>
        <v>3056.9023955469579</v>
      </c>
      <c r="F244" s="118">
        <f t="shared" si="26"/>
        <v>324031.65392797772</v>
      </c>
      <c r="G244" s="118">
        <f t="shared" si="23"/>
        <v>42796.633537657151</v>
      </c>
    </row>
    <row r="245" spans="2:7">
      <c r="B245" s="175">
        <f t="shared" si="24"/>
        <v>107</v>
      </c>
      <c r="C245" s="171" t="s">
        <v>246</v>
      </c>
      <c r="D245" s="121">
        <f t="shared" si="25"/>
        <v>42796.633537657151</v>
      </c>
      <c r="E245" s="118">
        <f t="shared" si="22"/>
        <v>3056.9023955469579</v>
      </c>
      <c r="F245" s="118">
        <f t="shared" si="26"/>
        <v>327088.55632352468</v>
      </c>
      <c r="G245" s="118">
        <f t="shared" si="23"/>
        <v>39739.731142110191</v>
      </c>
    </row>
    <row r="246" spans="2:7">
      <c r="B246" s="175">
        <f t="shared" si="24"/>
        <v>108</v>
      </c>
      <c r="C246" s="171" t="s">
        <v>247</v>
      </c>
      <c r="D246" s="121">
        <f t="shared" si="25"/>
        <v>39739.731142110191</v>
      </c>
      <c r="E246" s="118">
        <f t="shared" si="22"/>
        <v>3056.9023955469579</v>
      </c>
      <c r="F246" s="118">
        <f t="shared" si="26"/>
        <v>330145.45871907164</v>
      </c>
      <c r="G246" s="118">
        <f t="shared" si="23"/>
        <v>36682.828746563231</v>
      </c>
    </row>
    <row r="247" spans="2:7">
      <c r="B247" s="175">
        <f t="shared" si="24"/>
        <v>109</v>
      </c>
      <c r="C247" s="171" t="s">
        <v>248</v>
      </c>
      <c r="D247" s="121">
        <f t="shared" si="25"/>
        <v>36682.828746563231</v>
      </c>
      <c r="E247" s="118">
        <f t="shared" si="22"/>
        <v>3056.9023955469579</v>
      </c>
      <c r="F247" s="118">
        <f t="shared" si="26"/>
        <v>333202.3611146186</v>
      </c>
      <c r="G247" s="118">
        <f t="shared" si="23"/>
        <v>33625.926351016271</v>
      </c>
    </row>
    <row r="248" spans="2:7">
      <c r="B248" s="175">
        <f t="shared" si="24"/>
        <v>110</v>
      </c>
      <c r="C248" s="171" t="s">
        <v>249</v>
      </c>
      <c r="D248" s="121">
        <f t="shared" si="25"/>
        <v>33625.926351016271</v>
      </c>
      <c r="E248" s="118">
        <f t="shared" si="22"/>
        <v>3056.9023955469579</v>
      </c>
      <c r="F248" s="118">
        <f t="shared" si="26"/>
        <v>336259.26351016556</v>
      </c>
      <c r="G248" s="118">
        <f t="shared" si="23"/>
        <v>30569.023955469314</v>
      </c>
    </row>
    <row r="249" spans="2:7">
      <c r="B249" s="175">
        <f t="shared" si="24"/>
        <v>111</v>
      </c>
      <c r="C249" s="171" t="s">
        <v>250</v>
      </c>
      <c r="D249" s="121">
        <f t="shared" si="25"/>
        <v>30569.023955469314</v>
      </c>
      <c r="E249" s="118">
        <f t="shared" si="22"/>
        <v>3056.9023955469579</v>
      </c>
      <c r="F249" s="118">
        <f t="shared" si="26"/>
        <v>339316.16590571252</v>
      </c>
      <c r="G249" s="118">
        <f t="shared" si="23"/>
        <v>27512.121559922358</v>
      </c>
    </row>
    <row r="250" spans="2:7">
      <c r="B250" s="175">
        <f t="shared" si="24"/>
        <v>112</v>
      </c>
      <c r="C250" s="171" t="s">
        <v>251</v>
      </c>
      <c r="D250" s="121">
        <f t="shared" si="25"/>
        <v>27512.121559922358</v>
      </c>
      <c r="E250" s="118">
        <f t="shared" si="22"/>
        <v>3056.9023955469579</v>
      </c>
      <c r="F250" s="118">
        <f t="shared" si="26"/>
        <v>342373.06830125948</v>
      </c>
      <c r="G250" s="118">
        <f t="shared" si="23"/>
        <v>24455.219164375401</v>
      </c>
    </row>
    <row r="251" spans="2:7">
      <c r="B251" s="175">
        <f t="shared" si="24"/>
        <v>113</v>
      </c>
      <c r="C251" s="171" t="s">
        <v>252</v>
      </c>
      <c r="D251" s="121">
        <f t="shared" si="25"/>
        <v>24455.219164375401</v>
      </c>
      <c r="E251" s="118">
        <f t="shared" si="22"/>
        <v>3056.9023955469579</v>
      </c>
      <c r="F251" s="118">
        <f t="shared" si="26"/>
        <v>345429.97069680644</v>
      </c>
      <c r="G251" s="118">
        <f t="shared" si="23"/>
        <v>21398.316768828445</v>
      </c>
    </row>
    <row r="252" spans="2:7">
      <c r="B252" s="174">
        <f t="shared" si="24"/>
        <v>114</v>
      </c>
      <c r="C252" s="171" t="s">
        <v>253</v>
      </c>
      <c r="D252" s="121">
        <f t="shared" si="25"/>
        <v>21398.316768828445</v>
      </c>
      <c r="E252" s="118">
        <f t="shared" si="22"/>
        <v>3056.9023955469579</v>
      </c>
      <c r="F252" s="118">
        <f t="shared" si="26"/>
        <v>348486.8730923534</v>
      </c>
      <c r="G252" s="118">
        <f t="shared" si="23"/>
        <v>18341.414373281488</v>
      </c>
    </row>
    <row r="253" spans="2:7">
      <c r="B253" s="174">
        <f t="shared" si="24"/>
        <v>115</v>
      </c>
      <c r="C253" s="171" t="s">
        <v>254</v>
      </c>
      <c r="D253" s="121">
        <f t="shared" si="25"/>
        <v>18341.414373281488</v>
      </c>
      <c r="E253" s="118">
        <f t="shared" si="22"/>
        <v>3056.9023955469579</v>
      </c>
      <c r="F253" s="118">
        <f t="shared" si="26"/>
        <v>351543.77548790036</v>
      </c>
      <c r="G253" s="118">
        <f t="shared" si="23"/>
        <v>15284.51197773453</v>
      </c>
    </row>
    <row r="254" spans="2:7">
      <c r="B254" s="174">
        <f t="shared" si="24"/>
        <v>116</v>
      </c>
      <c r="C254" s="171" t="s">
        <v>255</v>
      </c>
      <c r="D254" s="121">
        <f t="shared" si="25"/>
        <v>15284.51197773453</v>
      </c>
      <c r="E254" s="118">
        <f t="shared" si="22"/>
        <v>3056.9023955469579</v>
      </c>
      <c r="F254" s="118">
        <f t="shared" si="26"/>
        <v>354600.67788344732</v>
      </c>
      <c r="G254" s="118">
        <f t="shared" si="23"/>
        <v>12227.609582187572</v>
      </c>
    </row>
    <row r="255" spans="2:7">
      <c r="B255" s="174">
        <f t="shared" si="24"/>
        <v>117</v>
      </c>
      <c r="C255" s="171" t="s">
        <v>256</v>
      </c>
      <c r="D255" s="121">
        <f t="shared" si="25"/>
        <v>12227.609582187572</v>
      </c>
      <c r="E255" s="118">
        <f t="shared" si="22"/>
        <v>3056.9023955469579</v>
      </c>
      <c r="F255" s="118">
        <f t="shared" si="26"/>
        <v>357657.58027899428</v>
      </c>
      <c r="G255" s="118">
        <f t="shared" si="23"/>
        <v>9170.7071866406131</v>
      </c>
    </row>
    <row r="256" spans="2:7">
      <c r="B256" s="174">
        <f t="shared" si="24"/>
        <v>118</v>
      </c>
      <c r="C256" s="171" t="s">
        <v>257</v>
      </c>
      <c r="D256" s="121">
        <f t="shared" si="25"/>
        <v>9170.7071866406131</v>
      </c>
      <c r="E256" s="118">
        <f t="shared" si="22"/>
        <v>3056.9023955469579</v>
      </c>
      <c r="F256" s="118">
        <f t="shared" si="26"/>
        <v>360714.48267454124</v>
      </c>
      <c r="G256" s="118">
        <f t="shared" si="23"/>
        <v>6113.8047910936548</v>
      </c>
    </row>
    <row r="257" spans="2:13">
      <c r="B257" s="174">
        <f t="shared" si="24"/>
        <v>119</v>
      </c>
      <c r="C257" s="171" t="s">
        <v>258</v>
      </c>
      <c r="D257" s="121">
        <f t="shared" si="25"/>
        <v>6113.8047910936548</v>
      </c>
      <c r="E257" s="118">
        <f t="shared" si="22"/>
        <v>3056.9023955469579</v>
      </c>
      <c r="F257" s="118">
        <f t="shared" si="26"/>
        <v>363771.3850700882</v>
      </c>
      <c r="G257" s="118">
        <f t="shared" si="23"/>
        <v>3056.9023955466969</v>
      </c>
      <c r="L257" s="56"/>
    </row>
    <row r="258" spans="2:13">
      <c r="B258" s="136">
        <v>120</v>
      </c>
      <c r="C258" s="245">
        <v>18933</v>
      </c>
      <c r="D258" s="121">
        <f t="shared" si="25"/>
        <v>3056.9023955466969</v>
      </c>
      <c r="E258" s="118">
        <f t="shared" si="22"/>
        <v>3056.9023955469579</v>
      </c>
      <c r="F258" s="118">
        <f t="shared" si="26"/>
        <v>366828.28746563516</v>
      </c>
      <c r="G258" s="118">
        <f t="shared" si="23"/>
        <v>-2.610249794088304E-10</v>
      </c>
    </row>
    <row r="261" spans="2:13">
      <c r="E261" s="238" t="s">
        <v>269</v>
      </c>
      <c r="F261" s="239" t="s">
        <v>268</v>
      </c>
      <c r="L261" s="238" t="s">
        <v>269</v>
      </c>
      <c r="M261" s="239" t="s">
        <v>268</v>
      </c>
    </row>
    <row r="262" spans="2:13" s="129" customFormat="1" ht="14">
      <c r="B262" s="282" t="s">
        <v>104</v>
      </c>
      <c r="C262" s="282"/>
      <c r="D262" s="282"/>
      <c r="E262" s="127">
        <f>((E16/2)+E17+E18+E19+(E20/3))</f>
        <v>126.68244161726132</v>
      </c>
      <c r="F262" s="251">
        <f>((E141/3)*2)+E142+E143+E144+(E145/3)</f>
        <v>12227.609582187832</v>
      </c>
      <c r="I262" s="282" t="s">
        <v>120</v>
      </c>
      <c r="J262" s="282"/>
      <c r="K262" s="282"/>
      <c r="L262" s="127">
        <f>((L16/3)*2)+L17+L18+L19+((L20/3)*1)</f>
        <v>106.43160334643683</v>
      </c>
      <c r="M262" s="251">
        <f>J142+J143+J144+J145</f>
        <v>10907.756201746972</v>
      </c>
    </row>
    <row r="263" spans="2:13" s="129" customFormat="1" ht="14">
      <c r="B263" s="292" t="s">
        <v>105</v>
      </c>
      <c r="C263" s="292"/>
      <c r="D263" s="292"/>
      <c r="E263" s="127">
        <f>G19+(E20/3)</f>
        <v>3778.4415195409251</v>
      </c>
      <c r="F263" s="251">
        <f>G144-((E145/3))</f>
        <v>347467.90562717087</v>
      </c>
      <c r="I263" s="292" t="s">
        <v>121</v>
      </c>
      <c r="J263" s="292"/>
      <c r="K263" s="292"/>
      <c r="L263" s="127">
        <f>M19+(L20/3)</f>
        <v>7162.0844659529539</v>
      </c>
      <c r="M263" s="251">
        <f>K147</f>
        <v>769924.08008994255</v>
      </c>
    </row>
    <row r="264" spans="2:13" s="129" customFormat="1" ht="29.5" customHeight="1">
      <c r="B264" s="294"/>
      <c r="C264" s="294"/>
      <c r="D264" s="294"/>
      <c r="E264" s="237"/>
      <c r="I264" s="294"/>
      <c r="J264" s="294"/>
      <c r="K264" s="294"/>
      <c r="L264" s="237"/>
      <c r="M264" s="249"/>
    </row>
    <row r="266" spans="2:13">
      <c r="M266" s="56"/>
    </row>
  </sheetData>
  <mergeCells count="14">
    <mergeCell ref="B262:D262"/>
    <mergeCell ref="B263:D263"/>
    <mergeCell ref="B264:D264"/>
    <mergeCell ref="B11:G11"/>
    <mergeCell ref="B136:G136"/>
    <mergeCell ref="I11:M11"/>
    <mergeCell ref="I262:K262"/>
    <mergeCell ref="I263:K263"/>
    <mergeCell ref="I264:K264"/>
    <mergeCell ref="I151:J151"/>
    <mergeCell ref="I152:J152"/>
    <mergeCell ref="I140:K140"/>
    <mergeCell ref="I146:J146"/>
    <mergeCell ref="I147:J147"/>
  </mergeCells>
  <phoneticPr fontId="14" type="noConversion"/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  <pageSetup scale="47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A13" sqref="A13"/>
    </sheetView>
  </sheetViews>
  <sheetFormatPr defaultRowHeight="14.5"/>
  <cols>
    <col min="1" max="1" width="14.81640625" bestFit="1" customWidth="1"/>
    <col min="5" max="5" width="11.54296875" bestFit="1" customWidth="1"/>
    <col min="6" max="6" width="14.81640625" bestFit="1" customWidth="1"/>
    <col min="7" max="7" width="11.54296875" bestFit="1" customWidth="1"/>
    <col min="8" max="9" width="14.54296875" bestFit="1" customWidth="1"/>
    <col min="10" max="10" width="12" bestFit="1" customWidth="1"/>
    <col min="11" max="11" width="15.1796875" bestFit="1" customWidth="1"/>
    <col min="12" max="13" width="14.54296875" style="57" bestFit="1" customWidth="1"/>
  </cols>
  <sheetData>
    <row r="1" spans="1:13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L1" s="57" t="s">
        <v>63</v>
      </c>
      <c r="M1" s="57" t="s">
        <v>64</v>
      </c>
    </row>
    <row r="2" spans="1:13">
      <c r="A2" s="38">
        <v>146528473.41999999</v>
      </c>
      <c r="B2" s="57"/>
      <c r="C2" s="57"/>
      <c r="D2" s="57"/>
      <c r="E2" s="57"/>
      <c r="F2" s="38">
        <v>146528473.41999999</v>
      </c>
      <c r="G2" s="57">
        <f>C2+D2-E2</f>
        <v>0</v>
      </c>
      <c r="H2" s="57">
        <f>F2</f>
        <v>146528473.41999999</v>
      </c>
      <c r="I2" s="57">
        <f>G2+H2</f>
        <v>146528473.41999999</v>
      </c>
      <c r="J2" s="57">
        <f>A2-I2</f>
        <v>0</v>
      </c>
      <c r="K2" t="s">
        <v>62</v>
      </c>
      <c r="L2" s="57">
        <v>146528473.41999999</v>
      </c>
    </row>
    <row r="3" spans="1:13">
      <c r="A3" s="38">
        <v>-58611389.368000001</v>
      </c>
      <c r="B3" s="57"/>
      <c r="C3" s="57"/>
      <c r="D3" s="57"/>
      <c r="E3" s="57">
        <v>58611389.368000001</v>
      </c>
      <c r="F3" s="38">
        <v>0</v>
      </c>
      <c r="G3" s="57">
        <f t="shared" ref="G3:G12" si="0">C3+D3-E3</f>
        <v>-58611389.368000001</v>
      </c>
      <c r="H3" s="57">
        <f t="shared" ref="H3:H12" si="1">F3</f>
        <v>0</v>
      </c>
      <c r="I3" s="57">
        <f t="shared" ref="I3:I12" si="2">G3+H3</f>
        <v>-58611389.368000001</v>
      </c>
      <c r="J3" s="57">
        <f>A3-I3</f>
        <v>0</v>
      </c>
      <c r="K3" t="s">
        <v>65</v>
      </c>
      <c r="M3" s="57">
        <v>146528473.41999999</v>
      </c>
    </row>
    <row r="4" spans="1:13">
      <c r="A4" s="38">
        <v>0</v>
      </c>
      <c r="B4" s="57"/>
      <c r="C4" s="57"/>
      <c r="D4" s="57"/>
      <c r="E4" s="57">
        <v>10956580.937598756</v>
      </c>
      <c r="F4" s="57">
        <v>10956580.937598756</v>
      </c>
      <c r="G4" s="57">
        <f t="shared" si="0"/>
        <v>-10956580.937598756</v>
      </c>
      <c r="H4" s="57">
        <f t="shared" si="1"/>
        <v>10956580.937598756</v>
      </c>
      <c r="I4" s="57">
        <f>G4+H4</f>
        <v>0</v>
      </c>
      <c r="J4" s="57">
        <f t="shared" ref="J4:J12" si="3">A4-I4</f>
        <v>0</v>
      </c>
      <c r="K4" t="s">
        <v>49</v>
      </c>
      <c r="L4" s="57">
        <v>58611389.368000001</v>
      </c>
    </row>
    <row r="5" spans="1:13">
      <c r="A5" s="38">
        <f>-M11</f>
        <v>-63624000</v>
      </c>
      <c r="B5" s="57"/>
      <c r="C5" s="57"/>
      <c r="D5" s="57"/>
      <c r="E5" s="57"/>
      <c r="F5" s="38">
        <f>-L10</f>
        <v>-63624000</v>
      </c>
      <c r="G5" s="57">
        <f t="shared" si="0"/>
        <v>0</v>
      </c>
      <c r="H5" s="57">
        <f t="shared" si="1"/>
        <v>-63624000</v>
      </c>
      <c r="I5" s="57">
        <f t="shared" si="2"/>
        <v>-63624000</v>
      </c>
      <c r="J5" s="57">
        <f t="shared" si="3"/>
        <v>0</v>
      </c>
      <c r="K5" t="s">
        <v>62</v>
      </c>
      <c r="M5" s="57">
        <v>58611389.368000001</v>
      </c>
    </row>
    <row r="6" spans="1:13">
      <c r="A6" s="38">
        <v>0</v>
      </c>
      <c r="B6" s="57"/>
      <c r="C6" s="57"/>
      <c r="D6" s="57"/>
      <c r="E6" s="57"/>
      <c r="F6" s="38">
        <v>0</v>
      </c>
      <c r="G6" s="57">
        <f t="shared" si="0"/>
        <v>0</v>
      </c>
      <c r="H6" s="57">
        <f t="shared" si="1"/>
        <v>0</v>
      </c>
      <c r="I6" s="57">
        <f t="shared" si="2"/>
        <v>0</v>
      </c>
      <c r="J6" s="57">
        <f t="shared" si="3"/>
        <v>0</v>
      </c>
    </row>
    <row r="7" spans="1:13">
      <c r="A7" s="38">
        <v>0</v>
      </c>
      <c r="B7" s="57"/>
      <c r="C7" s="57"/>
      <c r="D7" s="57"/>
      <c r="E7" s="57"/>
      <c r="F7" s="38">
        <v>0</v>
      </c>
      <c r="G7" s="57">
        <f t="shared" si="0"/>
        <v>0</v>
      </c>
      <c r="H7" s="57">
        <f t="shared" si="1"/>
        <v>0</v>
      </c>
      <c r="I7" s="57">
        <f t="shared" si="2"/>
        <v>0</v>
      </c>
      <c r="J7" s="57">
        <f t="shared" si="3"/>
        <v>0</v>
      </c>
      <c r="K7" t="s">
        <v>66</v>
      </c>
      <c r="L7" s="57">
        <v>10956580.937598756</v>
      </c>
    </row>
    <row r="8" spans="1:13">
      <c r="A8" s="38">
        <f>A2+A3+A5</f>
        <v>24293084.051999986</v>
      </c>
      <c r="B8" s="57"/>
      <c r="C8" s="57"/>
      <c r="D8" s="57"/>
      <c r="E8" s="57">
        <f>E3+E4</f>
        <v>69567970.305598751</v>
      </c>
      <c r="F8" s="38">
        <f>F2+F4+F5</f>
        <v>93861054.357598752</v>
      </c>
      <c r="G8" s="57">
        <f>C8+D8-E8</f>
        <v>-69567970.305598751</v>
      </c>
      <c r="H8" s="57">
        <f>F8</f>
        <v>93861054.357598752</v>
      </c>
      <c r="I8" s="57">
        <f t="shared" si="2"/>
        <v>24293084.052000001</v>
      </c>
      <c r="J8" s="57">
        <f>A8-I8</f>
        <v>0</v>
      </c>
      <c r="K8" t="s">
        <v>65</v>
      </c>
      <c r="M8" s="57">
        <v>10956580.937598756</v>
      </c>
    </row>
    <row r="9" spans="1:13">
      <c r="A9" s="38">
        <v>0</v>
      </c>
      <c r="B9" s="57"/>
      <c r="C9" s="57"/>
      <c r="D9" s="57"/>
      <c r="E9" s="57"/>
      <c r="F9" s="38">
        <v>0</v>
      </c>
      <c r="G9" s="57">
        <f t="shared" si="0"/>
        <v>0</v>
      </c>
      <c r="H9" s="57">
        <f t="shared" si="1"/>
        <v>0</v>
      </c>
      <c r="I9" s="57">
        <f t="shared" si="2"/>
        <v>0</v>
      </c>
      <c r="J9" s="57">
        <f t="shared" si="3"/>
        <v>0</v>
      </c>
    </row>
    <row r="10" spans="1:13">
      <c r="A10" s="38">
        <v>0</v>
      </c>
      <c r="B10" s="57"/>
      <c r="C10" s="57"/>
      <c r="D10" s="57"/>
      <c r="E10" s="57"/>
      <c r="F10" s="38">
        <v>0</v>
      </c>
      <c r="G10" s="57">
        <f t="shared" si="0"/>
        <v>0</v>
      </c>
      <c r="H10" s="57">
        <f t="shared" si="1"/>
        <v>0</v>
      </c>
      <c r="I10" s="57">
        <f t="shared" si="2"/>
        <v>0</v>
      </c>
      <c r="J10" s="57">
        <f t="shared" si="3"/>
        <v>0</v>
      </c>
      <c r="K10" t="s">
        <v>65</v>
      </c>
      <c r="L10" s="57">
        <v>63624000</v>
      </c>
    </row>
    <row r="11" spans="1:13">
      <c r="A11" s="38">
        <v>0</v>
      </c>
      <c r="B11" s="57"/>
      <c r="C11" s="57"/>
      <c r="D11" s="57"/>
      <c r="E11" s="57"/>
      <c r="F11" s="38">
        <v>0</v>
      </c>
      <c r="G11" s="57">
        <f t="shared" si="0"/>
        <v>0</v>
      </c>
      <c r="H11" s="57">
        <f t="shared" si="1"/>
        <v>0</v>
      </c>
      <c r="I11" s="57">
        <f t="shared" si="2"/>
        <v>0</v>
      </c>
      <c r="J11" s="57">
        <f t="shared" si="3"/>
        <v>0</v>
      </c>
      <c r="K11" t="s">
        <v>67</v>
      </c>
      <c r="M11" s="57">
        <v>63624000</v>
      </c>
    </row>
    <row r="12" spans="1:13">
      <c r="A12" s="38">
        <v>0</v>
      </c>
      <c r="B12" s="57"/>
      <c r="C12" s="57"/>
      <c r="D12" s="57"/>
      <c r="E12" s="57"/>
      <c r="F12" s="38">
        <v>0</v>
      </c>
      <c r="G12" s="57">
        <f t="shared" si="0"/>
        <v>0</v>
      </c>
      <c r="H12" s="57">
        <f t="shared" si="1"/>
        <v>0</v>
      </c>
      <c r="I12" s="57">
        <f t="shared" si="2"/>
        <v>0</v>
      </c>
      <c r="J12" s="57">
        <f t="shared" si="3"/>
        <v>0</v>
      </c>
      <c r="M12" s="57">
        <f>L10-M11</f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0.0 Top Sheet</vt:lpstr>
      <vt:lpstr>1.0 Lease Liability </vt:lpstr>
      <vt:lpstr>Mohua Khan</vt:lpstr>
      <vt:lpstr>1.1 Lease Lia and Int </vt:lpstr>
      <vt:lpstr>1.2 CV and Dep- ROU</vt:lpstr>
      <vt:lpstr>6.0 CV and Dep- ROU (MK)</vt:lpstr>
      <vt:lpstr>Lease liability (2)</vt:lpstr>
      <vt:lpstr>1.3 Security Depsoit </vt:lpstr>
      <vt:lpstr>Sheet2</vt:lpstr>
      <vt:lpstr>Sheet1 (2)</vt:lpstr>
      <vt:lpstr>'0.0 Top Sheet'!Print_Area</vt:lpstr>
      <vt:lpstr>'1.0 Lease Liability '!Print_Area</vt:lpstr>
      <vt:lpstr>'1.1 Lease Lia and Int '!Print_Area</vt:lpstr>
      <vt:lpstr>'1.2 CV and Dep- ROU'!Print_Area</vt:lpstr>
      <vt:lpstr>'1.3 Security Depsoit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2023-09-10T09:00:10Z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2021-07-27T22:53:58Z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dd8f7696-0758-4fdf-909a-01ae8601486c</vt:lpwstr>
  </property>
  <property fmtid="{D5CDD505-2E9C-101B-9397-08002B2CF9AE}" pid="8" name="MSIP_Label_ea60d57e-af5b-4752-ac57-3e4f28ca11dc_ContentBits">
    <vt:lpwstr>0</vt:lpwstr>
  </property>
</Properties>
</file>