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nat\Desktop\Epic 2022-23\Lease\Working\Final\"/>
    </mc:Choice>
  </mc:AlternateContent>
  <xr:revisionPtr revIDLastSave="0" documentId="13_ncr:1_{E7055AC5-4282-42AB-B523-6DB9A5C1D71E}" xr6:coauthVersionLast="47" xr6:coauthVersionMax="47" xr10:uidLastSave="{00000000-0000-0000-0000-000000000000}"/>
  <bookViews>
    <workbookView xWindow="-110" yWindow="-110" windowWidth="19420" windowHeight="11020" xr2:uid="{A49CA79B-A53C-42BD-AC01-042354B4947E}"/>
  </bookViews>
  <sheets>
    <sheet name="Top Sheet" sheetId="3" r:id="rId1"/>
    <sheet name="18%" sheetId="1" state="hidden" r:id="rId2"/>
    <sheet name="Anabil Tower - Before Modifica" sheetId="2" r:id="rId3"/>
    <sheet name="Anabil Tower - After Modifica" sheetId="5" r:id="rId4"/>
    <sheet name="Corporate HO - Before modi" sheetId="6" r:id="rId5"/>
    <sheet name="Corporate HO - After modi" sheetId="4" r:id="rId6"/>
  </sheets>
  <externalReferences>
    <externalReference r:id="rId7"/>
  </externalReferences>
  <definedNames>
    <definedName name="_xlnm.Print_Area" localSheetId="1">'18%'!$A$1:$L$326</definedName>
    <definedName name="_xlnm.Print_Area" localSheetId="3">'Anabil Tower - After Modifica'!$A$1:$N$215</definedName>
    <definedName name="_xlnm.Print_Area" localSheetId="2">'Anabil Tower - Before Modifica'!$A$1:$N$227</definedName>
    <definedName name="_xlnm.Print_Area" localSheetId="0">'Top Sheet'!$A$1:$J$45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5" l="1"/>
  <c r="J88" i="4"/>
  <c r="N96" i="5" l="1"/>
  <c r="J87" i="4"/>
  <c r="M112" i="4"/>
  <c r="M113" i="4" s="1"/>
  <c r="M111" i="4"/>
  <c r="F250" i="4" s="1"/>
  <c r="E250" i="4"/>
  <c r="M110" i="4"/>
  <c r="M100" i="4"/>
  <c r="M101" i="4" s="1"/>
  <c r="M102" i="4" s="1"/>
  <c r="M103" i="4" s="1"/>
  <c r="M104" i="4" s="1"/>
  <c r="M105" i="4" s="1"/>
  <c r="M106" i="4" s="1"/>
  <c r="M107" i="4" s="1"/>
  <c r="M108" i="4" s="1"/>
  <c r="M109" i="4" s="1"/>
  <c r="M99" i="4"/>
  <c r="M98" i="4"/>
  <c r="N83" i="5"/>
  <c r="L100" i="4"/>
  <c r="L101" i="4"/>
  <c r="L102" i="4"/>
  <c r="L103" i="4"/>
  <c r="L104" i="4"/>
  <c r="L105" i="4"/>
  <c r="L106" i="4"/>
  <c r="L107" i="4"/>
  <c r="L108" i="4"/>
  <c r="L109" i="4"/>
  <c r="L99" i="4"/>
  <c r="L98" i="4"/>
  <c r="M83" i="5"/>
  <c r="L83" i="5"/>
  <c r="K98" i="4"/>
  <c r="K99" i="4"/>
  <c r="K100" i="4"/>
  <c r="K101" i="4"/>
  <c r="K102" i="4"/>
  <c r="K103" i="4"/>
  <c r="K104" i="4"/>
  <c r="K105" i="4"/>
  <c r="K106" i="4"/>
  <c r="K107" i="4"/>
  <c r="K108" i="4"/>
  <c r="K109" i="4"/>
  <c r="F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175" i="4"/>
  <c r="I223" i="6"/>
  <c r="D175" i="4"/>
  <c r="G98" i="4"/>
  <c r="D98" i="4"/>
  <c r="I87" i="4"/>
  <c r="E93" i="4" l="1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4" i="6"/>
  <c r="E25" i="6"/>
  <c r="E26" i="6"/>
  <c r="E27" i="6"/>
  <c r="E28" i="6"/>
  <c r="E29" i="6"/>
  <c r="E30" i="6"/>
  <c r="E129" i="6" s="1"/>
  <c r="H129" i="6" s="1"/>
  <c r="E31" i="6"/>
  <c r="F31" i="6" s="1"/>
  <c r="E32" i="6"/>
  <c r="E33" i="6"/>
  <c r="E34" i="6"/>
  <c r="E35" i="6"/>
  <c r="E36" i="6"/>
  <c r="E37" i="6"/>
  <c r="E38" i="6"/>
  <c r="E137" i="6" s="1"/>
  <c r="H137" i="6" s="1"/>
  <c r="E39" i="6"/>
  <c r="F39" i="6" s="1"/>
  <c r="E40" i="6"/>
  <c r="E41" i="6"/>
  <c r="E42" i="6"/>
  <c r="E43" i="6"/>
  <c r="E44" i="6"/>
  <c r="E45" i="6"/>
  <c r="E46" i="6"/>
  <c r="E47" i="6"/>
  <c r="E146" i="6" s="1"/>
  <c r="H146" i="6" s="1"/>
  <c r="E48" i="6"/>
  <c r="E49" i="6"/>
  <c r="E50" i="6"/>
  <c r="E51" i="6"/>
  <c r="E52" i="6"/>
  <c r="E53" i="6"/>
  <c r="E54" i="6"/>
  <c r="E153" i="6" s="1"/>
  <c r="H153" i="6" s="1"/>
  <c r="E55" i="6"/>
  <c r="E154" i="6" s="1"/>
  <c r="H154" i="6" s="1"/>
  <c r="E56" i="6"/>
  <c r="E57" i="6"/>
  <c r="E58" i="6"/>
  <c r="E59" i="6"/>
  <c r="E60" i="6"/>
  <c r="E61" i="6"/>
  <c r="E62" i="6"/>
  <c r="E161" i="6" s="1"/>
  <c r="H161" i="6" s="1"/>
  <c r="E63" i="6"/>
  <c r="E162" i="6" s="1"/>
  <c r="H162" i="6" s="1"/>
  <c r="E64" i="6"/>
  <c r="E65" i="6"/>
  <c r="E66" i="6"/>
  <c r="E67" i="6"/>
  <c r="E68" i="6"/>
  <c r="E69" i="6"/>
  <c r="E70" i="6"/>
  <c r="E169" i="6" s="1"/>
  <c r="H169" i="6" s="1"/>
  <c r="E71" i="6"/>
  <c r="F71" i="6" s="1"/>
  <c r="E72" i="6"/>
  <c r="E73" i="6"/>
  <c r="E74" i="6"/>
  <c r="E75" i="6"/>
  <c r="E76" i="6"/>
  <c r="E77" i="6"/>
  <c r="E78" i="6"/>
  <c r="E79" i="6"/>
  <c r="F79" i="6" s="1"/>
  <c r="E80" i="6"/>
  <c r="E81" i="6"/>
  <c r="E82" i="6"/>
  <c r="E83" i="6"/>
  <c r="E84" i="6"/>
  <c r="E85" i="6"/>
  <c r="E86" i="6"/>
  <c r="E185" i="6" s="1"/>
  <c r="H185" i="6" s="1"/>
  <c r="E87" i="6"/>
  <c r="E186" i="6" s="1"/>
  <c r="H186" i="6" s="1"/>
  <c r="E88" i="6"/>
  <c r="E89" i="6"/>
  <c r="E90" i="6"/>
  <c r="E91" i="6"/>
  <c r="E190" i="6" s="1"/>
  <c r="H190" i="6" s="1"/>
  <c r="E92" i="6"/>
  <c r="E93" i="6"/>
  <c r="E94" i="6"/>
  <c r="E95" i="6"/>
  <c r="E194" i="6" s="1"/>
  <c r="H194" i="6" s="1"/>
  <c r="E96" i="6"/>
  <c r="E97" i="6"/>
  <c r="E98" i="6"/>
  <c r="E99" i="6"/>
  <c r="E100" i="6"/>
  <c r="E101" i="6"/>
  <c r="E102" i="6"/>
  <c r="E103" i="6"/>
  <c r="E202" i="6" s="1"/>
  <c r="H202" i="6" s="1"/>
  <c r="E104" i="6"/>
  <c r="E105" i="6"/>
  <c r="E106" i="6"/>
  <c r="E205" i="6" s="1"/>
  <c r="H205" i="6" s="1"/>
  <c r="E107" i="6"/>
  <c r="E206" i="6" s="1"/>
  <c r="H206" i="6" s="1"/>
  <c r="E108" i="6"/>
  <c r="E109" i="6"/>
  <c r="E110" i="6"/>
  <c r="E209" i="6" s="1"/>
  <c r="H209" i="6" s="1"/>
  <c r="E111" i="6"/>
  <c r="E210" i="6" s="1"/>
  <c r="H210" i="6" s="1"/>
  <c r="E112" i="6"/>
  <c r="E113" i="6"/>
  <c r="E114" i="6"/>
  <c r="E213" i="6" s="1"/>
  <c r="H213" i="6" s="1"/>
  <c r="E115" i="6"/>
  <c r="E214" i="6" s="1"/>
  <c r="H214" i="6" s="1"/>
  <c r="E116" i="6"/>
  <c r="E117" i="6"/>
  <c r="E216" i="6" s="1"/>
  <c r="H216" i="6" s="1"/>
  <c r="E197" i="6"/>
  <c r="H197" i="6" s="1"/>
  <c r="E192" i="6"/>
  <c r="H192" i="6" s="1"/>
  <c r="E143" i="6"/>
  <c r="H143" i="6" s="1"/>
  <c r="E125" i="6"/>
  <c r="H125" i="6" s="1"/>
  <c r="E215" i="6"/>
  <c r="H215" i="6" s="1"/>
  <c r="F109" i="6"/>
  <c r="E198" i="6"/>
  <c r="H198" i="6" s="1"/>
  <c r="E196" i="6"/>
  <c r="H196" i="6" s="1"/>
  <c r="F93" i="6"/>
  <c r="E189" i="6"/>
  <c r="H189" i="6" s="1"/>
  <c r="E184" i="6"/>
  <c r="H184" i="6" s="1"/>
  <c r="F83" i="6"/>
  <c r="E182" i="6"/>
  <c r="H182" i="6" s="1"/>
  <c r="E181" i="6"/>
  <c r="H181" i="6" s="1"/>
  <c r="E176" i="6"/>
  <c r="H176" i="6" s="1"/>
  <c r="F75" i="6"/>
  <c r="E174" i="6"/>
  <c r="H174" i="6" s="1"/>
  <c r="E173" i="6"/>
  <c r="H173" i="6" s="1"/>
  <c r="E166" i="6"/>
  <c r="H166" i="6" s="1"/>
  <c r="E165" i="6"/>
  <c r="H165" i="6" s="1"/>
  <c r="E158" i="6"/>
  <c r="H158" i="6" s="1"/>
  <c r="E157" i="6"/>
  <c r="H157" i="6" s="1"/>
  <c r="E150" i="6"/>
  <c r="H150" i="6" s="1"/>
  <c r="E149" i="6"/>
  <c r="H149" i="6" s="1"/>
  <c r="E147" i="6"/>
  <c r="H147" i="6" s="1"/>
  <c r="F47" i="6"/>
  <c r="E142" i="6"/>
  <c r="H142" i="6" s="1"/>
  <c r="E141" i="6"/>
  <c r="H141" i="6" s="1"/>
  <c r="E139" i="6"/>
  <c r="H139" i="6" s="1"/>
  <c r="E135" i="6"/>
  <c r="H135" i="6" s="1"/>
  <c r="E134" i="6"/>
  <c r="H134" i="6" s="1"/>
  <c r="E133" i="6"/>
  <c r="H133" i="6" s="1"/>
  <c r="H33" i="6"/>
  <c r="E132" i="6"/>
  <c r="H132" i="6" s="1"/>
  <c r="E131" i="6"/>
  <c r="H131" i="6" s="1"/>
  <c r="E128" i="6"/>
  <c r="H128" i="6" s="1"/>
  <c r="F28" i="6"/>
  <c r="E126" i="6"/>
  <c r="H126" i="6" s="1"/>
  <c r="E124" i="6"/>
  <c r="H124" i="6" s="1"/>
  <c r="E123" i="6"/>
  <c r="H123" i="6" s="1"/>
  <c r="E23" i="6"/>
  <c r="E122" i="6" s="1"/>
  <c r="C17" i="6"/>
  <c r="F91" i="6" s="1"/>
  <c r="C5" i="6"/>
  <c r="C4" i="6"/>
  <c r="H33" i="4"/>
  <c r="F58" i="6" l="1"/>
  <c r="F84" i="6"/>
  <c r="F94" i="6"/>
  <c r="F78" i="6"/>
  <c r="F46" i="6"/>
  <c r="F102" i="6"/>
  <c r="F29" i="6"/>
  <c r="F68" i="6"/>
  <c r="F98" i="6"/>
  <c r="F113" i="6"/>
  <c r="F50" i="6"/>
  <c r="F59" i="6"/>
  <c r="F70" i="6"/>
  <c r="E177" i="6"/>
  <c r="H177" i="6" s="1"/>
  <c r="F86" i="6"/>
  <c r="F35" i="6"/>
  <c r="F60" i="6"/>
  <c r="F73" i="6"/>
  <c r="F81" i="6"/>
  <c r="F89" i="6"/>
  <c r="F99" i="6"/>
  <c r="F67" i="6"/>
  <c r="F25" i="6"/>
  <c r="F42" i="6"/>
  <c r="F51" i="6"/>
  <c r="F62" i="6"/>
  <c r="F101" i="6"/>
  <c r="F76" i="6"/>
  <c r="F112" i="6"/>
  <c r="F52" i="6"/>
  <c r="F74" i="6"/>
  <c r="F82" i="6"/>
  <c r="F90" i="6"/>
  <c r="F105" i="6"/>
  <c r="F27" i="6"/>
  <c r="F34" i="6"/>
  <c r="F44" i="6"/>
  <c r="F54" i="6"/>
  <c r="F66" i="6"/>
  <c r="F30" i="6"/>
  <c r="F63" i="6"/>
  <c r="E193" i="6"/>
  <c r="H193" i="6" s="1"/>
  <c r="E201" i="6"/>
  <c r="H201" i="6" s="1"/>
  <c r="E130" i="6"/>
  <c r="H130" i="6" s="1"/>
  <c r="E145" i="6"/>
  <c r="H145" i="6" s="1"/>
  <c r="F38" i="6"/>
  <c r="H122" i="6"/>
  <c r="F32" i="6"/>
  <c r="F55" i="6"/>
  <c r="F87" i="6"/>
  <c r="F103" i="6"/>
  <c r="E138" i="6"/>
  <c r="H138" i="6" s="1"/>
  <c r="E170" i="6"/>
  <c r="H170" i="6" s="1"/>
  <c r="E207" i="6"/>
  <c r="H207" i="6" s="1"/>
  <c r="F108" i="6"/>
  <c r="F23" i="6"/>
  <c r="E175" i="6"/>
  <c r="H175" i="6" s="1"/>
  <c r="F24" i="6"/>
  <c r="F33" i="6"/>
  <c r="E136" i="6"/>
  <c r="H136" i="6" s="1"/>
  <c r="F37" i="6"/>
  <c r="E155" i="6"/>
  <c r="H155" i="6" s="1"/>
  <c r="F56" i="6"/>
  <c r="E171" i="6"/>
  <c r="H171" i="6" s="1"/>
  <c r="F72" i="6"/>
  <c r="E187" i="6"/>
  <c r="H187" i="6" s="1"/>
  <c r="F88" i="6"/>
  <c r="E203" i="6"/>
  <c r="H203" i="6" s="1"/>
  <c r="F104" i="6"/>
  <c r="E151" i="6"/>
  <c r="H151" i="6" s="1"/>
  <c r="E183" i="6"/>
  <c r="H183" i="6" s="1"/>
  <c r="E211" i="6"/>
  <c r="H211" i="6" s="1"/>
  <c r="F49" i="6"/>
  <c r="E148" i="6"/>
  <c r="H148" i="6" s="1"/>
  <c r="E191" i="6"/>
  <c r="H191" i="6" s="1"/>
  <c r="F92" i="6"/>
  <c r="F115" i="6"/>
  <c r="F36" i="6"/>
  <c r="E160" i="6"/>
  <c r="H160" i="6" s="1"/>
  <c r="F61" i="6"/>
  <c r="F57" i="6"/>
  <c r="E156" i="6"/>
  <c r="H156" i="6" s="1"/>
  <c r="F111" i="6"/>
  <c r="E127" i="6"/>
  <c r="H127" i="6" s="1"/>
  <c r="E178" i="6"/>
  <c r="H178" i="6" s="1"/>
  <c r="E144" i="6"/>
  <c r="H144" i="6" s="1"/>
  <c r="F45" i="6"/>
  <c r="F41" i="6"/>
  <c r="E140" i="6"/>
  <c r="H140" i="6" s="1"/>
  <c r="F100" i="6"/>
  <c r="E199" i="6"/>
  <c r="H199" i="6" s="1"/>
  <c r="E159" i="6"/>
  <c r="H159" i="6" s="1"/>
  <c r="F65" i="6"/>
  <c r="E164" i="6"/>
  <c r="H164" i="6" s="1"/>
  <c r="F40" i="6"/>
  <c r="F43" i="6"/>
  <c r="E152" i="6"/>
  <c r="H152" i="6" s="1"/>
  <c r="F53" i="6"/>
  <c r="E168" i="6"/>
  <c r="H168" i="6" s="1"/>
  <c r="F69" i="6"/>
  <c r="F95" i="6"/>
  <c r="F48" i="6"/>
  <c r="E163" i="6"/>
  <c r="H163" i="6" s="1"/>
  <c r="F64" i="6"/>
  <c r="E179" i="6"/>
  <c r="H179" i="6" s="1"/>
  <c r="F80" i="6"/>
  <c r="F96" i="6"/>
  <c r="E195" i="6"/>
  <c r="H195" i="6" s="1"/>
  <c r="F107" i="6"/>
  <c r="E167" i="6"/>
  <c r="H167" i="6" s="1"/>
  <c r="F106" i="6"/>
  <c r="F110" i="6"/>
  <c r="F114" i="6"/>
  <c r="E188" i="6"/>
  <c r="H188" i="6" s="1"/>
  <c r="E204" i="6"/>
  <c r="H204" i="6" s="1"/>
  <c r="E172" i="6"/>
  <c r="H172" i="6" s="1"/>
  <c r="E180" i="6"/>
  <c r="H180" i="6" s="1"/>
  <c r="E200" i="6"/>
  <c r="H200" i="6" s="1"/>
  <c r="E208" i="6"/>
  <c r="H208" i="6" s="1"/>
  <c r="F116" i="6"/>
  <c r="E212" i="6"/>
  <c r="H212" i="6" s="1"/>
  <c r="F77" i="6"/>
  <c r="F85" i="6"/>
  <c r="F97" i="6"/>
  <c r="F117" i="6"/>
  <c r="F26" i="6"/>
  <c r="J78" i="5"/>
  <c r="F210" i="5" s="1"/>
  <c r="K142" i="5"/>
  <c r="D148" i="5"/>
  <c r="E210" i="5"/>
  <c r="N94" i="2"/>
  <c r="M90" i="2"/>
  <c r="M91" i="2"/>
  <c r="N90" i="2"/>
  <c r="J76" i="5"/>
  <c r="F118" i="6" l="1"/>
  <c r="H217" i="6"/>
  <c r="E217" i="6"/>
  <c r="J148" i="5"/>
  <c r="F211" i="5" s="1"/>
  <c r="G212" i="5" s="1"/>
  <c r="H89" i="5"/>
  <c r="G83" i="5"/>
  <c r="H83" i="5"/>
  <c r="F83" i="5"/>
  <c r="E143" i="5"/>
  <c r="D122" i="6" l="1"/>
  <c r="D223" i="6"/>
  <c r="I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83" i="5"/>
  <c r="G78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24" i="5"/>
  <c r="E314" i="6" l="1"/>
  <c r="E306" i="6"/>
  <c r="E298" i="6"/>
  <c r="E290" i="6"/>
  <c r="E282" i="6"/>
  <c r="E274" i="6"/>
  <c r="E266" i="6"/>
  <c r="E258" i="6"/>
  <c r="E250" i="6"/>
  <c r="E242" i="6"/>
  <c r="E234" i="6"/>
  <c r="E233" i="6"/>
  <c r="E232" i="6"/>
  <c r="E231" i="6"/>
  <c r="E230" i="6"/>
  <c r="E229" i="6"/>
  <c r="E315" i="6"/>
  <c r="E307" i="6"/>
  <c r="E299" i="6"/>
  <c r="E291" i="6"/>
  <c r="E283" i="6"/>
  <c r="E275" i="6"/>
  <c r="E267" i="6"/>
  <c r="E259" i="6"/>
  <c r="E251" i="6"/>
  <c r="E243" i="6"/>
  <c r="E235" i="6"/>
  <c r="E313" i="6"/>
  <c r="E293" i="6"/>
  <c r="E287" i="6"/>
  <c r="E281" i="6"/>
  <c r="E261" i="6"/>
  <c r="E255" i="6"/>
  <c r="E249" i="6"/>
  <c r="E225" i="6"/>
  <c r="E308" i="6"/>
  <c r="E302" i="6"/>
  <c r="E296" i="6"/>
  <c r="E276" i="6"/>
  <c r="E270" i="6"/>
  <c r="E264" i="6"/>
  <c r="E244" i="6"/>
  <c r="E238" i="6"/>
  <c r="E226" i="6"/>
  <c r="E317" i="6"/>
  <c r="E311" i="6"/>
  <c r="E305" i="6"/>
  <c r="E285" i="6"/>
  <c r="E279" i="6"/>
  <c r="E273" i="6"/>
  <c r="E253" i="6"/>
  <c r="E247" i="6"/>
  <c r="E241" i="6"/>
  <c r="E227" i="6"/>
  <c r="E300" i="6"/>
  <c r="E294" i="6"/>
  <c r="E288" i="6"/>
  <c r="E268" i="6"/>
  <c r="E262" i="6"/>
  <c r="E256" i="6"/>
  <c r="E236" i="6"/>
  <c r="E228" i="6"/>
  <c r="E309" i="6"/>
  <c r="E303" i="6"/>
  <c r="E297" i="6"/>
  <c r="E277" i="6"/>
  <c r="E271" i="6"/>
  <c r="E265" i="6"/>
  <c r="E245" i="6"/>
  <c r="E239" i="6"/>
  <c r="E312" i="6"/>
  <c r="E292" i="6"/>
  <c r="E286" i="6"/>
  <c r="E280" i="6"/>
  <c r="E260" i="6"/>
  <c r="E254" i="6"/>
  <c r="E248" i="6"/>
  <c r="E316" i="6"/>
  <c r="E310" i="6"/>
  <c r="E304" i="6"/>
  <c r="E284" i="6"/>
  <c r="E278" i="6"/>
  <c r="E272" i="6"/>
  <c r="E301" i="6"/>
  <c r="E295" i="6"/>
  <c r="E289" i="6"/>
  <c r="E224" i="6"/>
  <c r="E252" i="6"/>
  <c r="E246" i="6"/>
  <c r="E240" i="6"/>
  <c r="E237" i="6"/>
  <c r="E263" i="6"/>
  <c r="E223" i="6"/>
  <c r="F223" i="6" s="1"/>
  <c r="E257" i="6"/>
  <c r="E269" i="6"/>
  <c r="F122" i="6"/>
  <c r="F212" i="5"/>
  <c r="E212" i="5"/>
  <c r="I140" i="5"/>
  <c r="I76" i="5"/>
  <c r="F224" i="6" l="1"/>
  <c r="J310" i="6"/>
  <c r="J302" i="6"/>
  <c r="J294" i="6"/>
  <c r="J286" i="6"/>
  <c r="J278" i="6"/>
  <c r="J270" i="6"/>
  <c r="J262" i="6"/>
  <c r="J254" i="6"/>
  <c r="J246" i="6"/>
  <c r="J238" i="6"/>
  <c r="J311" i="6"/>
  <c r="J303" i="6"/>
  <c r="J295" i="6"/>
  <c r="J287" i="6"/>
  <c r="J279" i="6"/>
  <c r="J271" i="6"/>
  <c r="J263" i="6"/>
  <c r="J255" i="6"/>
  <c r="J247" i="6"/>
  <c r="J239" i="6"/>
  <c r="J317" i="6"/>
  <c r="J297" i="6"/>
  <c r="J291" i="6"/>
  <c r="J285" i="6"/>
  <c r="J265" i="6"/>
  <c r="J259" i="6"/>
  <c r="J253" i="6"/>
  <c r="L223" i="6"/>
  <c r="I224" i="6" s="1"/>
  <c r="J312" i="6"/>
  <c r="J306" i="6"/>
  <c r="J300" i="6"/>
  <c r="J280" i="6"/>
  <c r="J274" i="6"/>
  <c r="J268" i="6"/>
  <c r="J248" i="6"/>
  <c r="J242" i="6"/>
  <c r="J236" i="6"/>
  <c r="J233" i="6"/>
  <c r="J229" i="6"/>
  <c r="J315" i="6"/>
  <c r="J309" i="6"/>
  <c r="J289" i="6"/>
  <c r="J283" i="6"/>
  <c r="J277" i="6"/>
  <c r="J257" i="6"/>
  <c r="J251" i="6"/>
  <c r="J245" i="6"/>
  <c r="J223" i="6"/>
  <c r="K223" i="6" s="1"/>
  <c r="J304" i="6"/>
  <c r="J298" i="6"/>
  <c r="J292" i="6"/>
  <c r="J272" i="6"/>
  <c r="J266" i="6"/>
  <c r="J260" i="6"/>
  <c r="J240" i="6"/>
  <c r="J234" i="6"/>
  <c r="J230" i="6"/>
  <c r="J224" i="6"/>
  <c r="J313" i="6"/>
  <c r="J307" i="6"/>
  <c r="J301" i="6"/>
  <c r="J281" i="6"/>
  <c r="J275" i="6"/>
  <c r="J269" i="6"/>
  <c r="J249" i="6"/>
  <c r="J243" i="6"/>
  <c r="J237" i="6"/>
  <c r="J225" i="6"/>
  <c r="J316" i="6"/>
  <c r="J296" i="6"/>
  <c r="J290" i="6"/>
  <c r="J284" i="6"/>
  <c r="J264" i="6"/>
  <c r="J258" i="6"/>
  <c r="J252" i="6"/>
  <c r="J241" i="6"/>
  <c r="J235" i="6"/>
  <c r="J227" i="6"/>
  <c r="J314" i="6"/>
  <c r="J308" i="6"/>
  <c r="J226" i="6"/>
  <c r="J288" i="6"/>
  <c r="J282" i="6"/>
  <c r="J276" i="6"/>
  <c r="J273" i="6"/>
  <c r="J267" i="6"/>
  <c r="J261" i="6"/>
  <c r="J231" i="6"/>
  <c r="J228" i="6"/>
  <c r="J305" i="6"/>
  <c r="J244" i="6"/>
  <c r="J256" i="6"/>
  <c r="J232" i="6"/>
  <c r="J299" i="6"/>
  <c r="J250" i="6"/>
  <c r="J293" i="6"/>
  <c r="G223" i="6"/>
  <c r="D224" i="6" s="1"/>
  <c r="G122" i="6"/>
  <c r="D123" i="6" s="1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M86" i="5" s="1"/>
  <c r="F27" i="5"/>
  <c r="M85" i="5" s="1"/>
  <c r="F26" i="5"/>
  <c r="F25" i="5"/>
  <c r="F24" i="5"/>
  <c r="C18" i="5"/>
  <c r="K15" i="3"/>
  <c r="C5" i="4"/>
  <c r="C4" i="4"/>
  <c r="E168" i="4"/>
  <c r="H168" i="4" s="1"/>
  <c r="E167" i="4"/>
  <c r="H167" i="4" s="1"/>
  <c r="E166" i="4"/>
  <c r="H166" i="4" s="1"/>
  <c r="E165" i="4"/>
  <c r="H165" i="4" s="1"/>
  <c r="E164" i="4"/>
  <c r="H164" i="4" s="1"/>
  <c r="E163" i="4"/>
  <c r="H163" i="4" s="1"/>
  <c r="E162" i="4"/>
  <c r="H162" i="4" s="1"/>
  <c r="E161" i="4"/>
  <c r="H161" i="4" s="1"/>
  <c r="E160" i="4"/>
  <c r="H160" i="4" s="1"/>
  <c r="E159" i="4"/>
  <c r="H159" i="4" s="1"/>
  <c r="E158" i="4"/>
  <c r="H158" i="4" s="1"/>
  <c r="E157" i="4"/>
  <c r="H157" i="4" s="1"/>
  <c r="E156" i="4"/>
  <c r="H156" i="4" s="1"/>
  <c r="E155" i="4"/>
  <c r="H155" i="4" s="1"/>
  <c r="E154" i="4"/>
  <c r="H154" i="4" s="1"/>
  <c r="E153" i="4"/>
  <c r="H153" i="4" s="1"/>
  <c r="E152" i="4"/>
  <c r="H152" i="4" s="1"/>
  <c r="E151" i="4"/>
  <c r="H151" i="4" s="1"/>
  <c r="E150" i="4"/>
  <c r="H150" i="4" s="1"/>
  <c r="E149" i="4"/>
  <c r="H149" i="4" s="1"/>
  <c r="E148" i="4"/>
  <c r="H148" i="4" s="1"/>
  <c r="E147" i="4"/>
  <c r="H147" i="4" s="1"/>
  <c r="E146" i="4"/>
  <c r="H146" i="4" s="1"/>
  <c r="E145" i="4"/>
  <c r="H145" i="4" s="1"/>
  <c r="E144" i="4"/>
  <c r="H144" i="4" s="1"/>
  <c r="E143" i="4"/>
  <c r="H143" i="4" s="1"/>
  <c r="E142" i="4"/>
  <c r="H142" i="4" s="1"/>
  <c r="E141" i="4"/>
  <c r="H141" i="4" s="1"/>
  <c r="E140" i="4"/>
  <c r="H140" i="4" s="1"/>
  <c r="E139" i="4"/>
  <c r="H139" i="4" s="1"/>
  <c r="E138" i="4"/>
  <c r="H138" i="4" s="1"/>
  <c r="E137" i="4"/>
  <c r="H137" i="4" s="1"/>
  <c r="E136" i="4"/>
  <c r="H136" i="4" s="1"/>
  <c r="E135" i="4"/>
  <c r="H135" i="4" s="1"/>
  <c r="E134" i="4"/>
  <c r="H134" i="4" s="1"/>
  <c r="E133" i="4"/>
  <c r="H133" i="4" s="1"/>
  <c r="E132" i="4"/>
  <c r="H132" i="4" s="1"/>
  <c r="E131" i="4"/>
  <c r="H131" i="4" s="1"/>
  <c r="E130" i="4"/>
  <c r="H130" i="4" s="1"/>
  <c r="E128" i="4"/>
  <c r="H128" i="4" s="1"/>
  <c r="E127" i="4"/>
  <c r="H127" i="4" s="1"/>
  <c r="E126" i="4"/>
  <c r="H126" i="4" s="1"/>
  <c r="E125" i="4"/>
  <c r="H125" i="4" s="1"/>
  <c r="E123" i="4"/>
  <c r="H123" i="4" s="1"/>
  <c r="E122" i="4"/>
  <c r="H122" i="4" s="1"/>
  <c r="E120" i="4"/>
  <c r="H120" i="4" s="1"/>
  <c r="E119" i="4"/>
  <c r="H119" i="4" s="1"/>
  <c r="E117" i="4"/>
  <c r="H117" i="4" s="1"/>
  <c r="E115" i="4"/>
  <c r="H115" i="4" s="1"/>
  <c r="E112" i="4"/>
  <c r="H112" i="4" s="1"/>
  <c r="E110" i="4"/>
  <c r="H110" i="4" s="1"/>
  <c r="E109" i="4"/>
  <c r="H109" i="4" s="1"/>
  <c r="E107" i="4"/>
  <c r="H107" i="4" s="1"/>
  <c r="E104" i="4"/>
  <c r="H104" i="4" s="1"/>
  <c r="E102" i="4"/>
  <c r="H102" i="4" s="1"/>
  <c r="E101" i="4"/>
  <c r="H101" i="4" s="1"/>
  <c r="E99" i="4"/>
  <c r="H99" i="4" s="1"/>
  <c r="C17" i="4"/>
  <c r="F73" i="4" l="1"/>
  <c r="F41" i="4"/>
  <c r="F23" i="4"/>
  <c r="F69" i="4"/>
  <c r="F37" i="4"/>
  <c r="F53" i="4"/>
  <c r="F80" i="4"/>
  <c r="F71" i="4"/>
  <c r="F57" i="4"/>
  <c r="F48" i="4"/>
  <c r="F39" i="4"/>
  <c r="F25" i="4"/>
  <c r="F60" i="4"/>
  <c r="F84" i="4"/>
  <c r="F75" i="4"/>
  <c r="F61" i="4"/>
  <c r="F52" i="4"/>
  <c r="F83" i="4"/>
  <c r="F51" i="4"/>
  <c r="F28" i="4"/>
  <c r="F46" i="4"/>
  <c r="F47" i="4"/>
  <c r="F55" i="4"/>
  <c r="F64" i="4"/>
  <c r="F43" i="4"/>
  <c r="F76" i="4"/>
  <c r="F66" i="4"/>
  <c r="F54" i="4"/>
  <c r="F93" i="4"/>
  <c r="F29" i="4"/>
  <c r="F86" i="4"/>
  <c r="F50" i="4"/>
  <c r="F49" i="4"/>
  <c r="F36" i="4"/>
  <c r="F26" i="4"/>
  <c r="F40" i="4"/>
  <c r="F70" i="4"/>
  <c r="F56" i="4"/>
  <c r="F63" i="4"/>
  <c r="F72" i="4"/>
  <c r="F59" i="4"/>
  <c r="F89" i="4"/>
  <c r="F31" i="4"/>
  <c r="F34" i="4"/>
  <c r="F79" i="4"/>
  <c r="F88" i="4"/>
  <c r="F67" i="4"/>
  <c r="F45" i="4"/>
  <c r="F30" i="4"/>
  <c r="F27" i="4"/>
  <c r="F68" i="4"/>
  <c r="F78" i="4"/>
  <c r="F87" i="4"/>
  <c r="F81" i="4"/>
  <c r="F91" i="4"/>
  <c r="F77" i="4"/>
  <c r="F62" i="4"/>
  <c r="F82" i="4"/>
  <c r="F24" i="4"/>
  <c r="F33" i="4"/>
  <c r="F65" i="4"/>
  <c r="F85" i="4"/>
  <c r="F90" i="4"/>
  <c r="F92" i="4"/>
  <c r="F32" i="4"/>
  <c r="F38" i="4"/>
  <c r="F42" i="4"/>
  <c r="F44" i="4"/>
  <c r="F58" i="4"/>
  <c r="F35" i="4"/>
  <c r="F74" i="4"/>
  <c r="F225" i="6"/>
  <c r="G224" i="6"/>
  <c r="D225" i="6" s="1"/>
  <c r="F123" i="6"/>
  <c r="G123" i="6" s="1"/>
  <c r="D124" i="6" s="1"/>
  <c r="K224" i="6"/>
  <c r="I116" i="5"/>
  <c r="I102" i="5"/>
  <c r="I118" i="5"/>
  <c r="I126" i="5"/>
  <c r="I134" i="5"/>
  <c r="I113" i="5"/>
  <c r="I109" i="5"/>
  <c r="I117" i="5"/>
  <c r="I98" i="5"/>
  <c r="I106" i="5"/>
  <c r="I114" i="5"/>
  <c r="I121" i="5"/>
  <c r="I136" i="5"/>
  <c r="I129" i="5"/>
  <c r="I122" i="5"/>
  <c r="I86" i="5"/>
  <c r="I124" i="5"/>
  <c r="I119" i="5"/>
  <c r="I125" i="5"/>
  <c r="I135" i="5"/>
  <c r="I87" i="5"/>
  <c r="I131" i="5"/>
  <c r="I94" i="5"/>
  <c r="I132" i="5"/>
  <c r="I127" i="5"/>
  <c r="I133" i="5"/>
  <c r="E98" i="4"/>
  <c r="E106" i="4"/>
  <c r="H106" i="4" s="1"/>
  <c r="E114" i="4"/>
  <c r="H114" i="4" s="1"/>
  <c r="E116" i="4"/>
  <c r="H116" i="4" s="1"/>
  <c r="E118" i="4"/>
  <c r="H118" i="4" s="1"/>
  <c r="E103" i="4"/>
  <c r="H103" i="4" s="1"/>
  <c r="E111" i="4"/>
  <c r="H111" i="4" s="1"/>
  <c r="E100" i="4"/>
  <c r="H100" i="4" s="1"/>
  <c r="E108" i="4"/>
  <c r="H108" i="4" s="1"/>
  <c r="E129" i="4"/>
  <c r="H129" i="4" s="1"/>
  <c r="E105" i="4"/>
  <c r="H105" i="4" s="1"/>
  <c r="E113" i="4"/>
  <c r="H113" i="4" s="1"/>
  <c r="E121" i="4"/>
  <c r="H121" i="4" s="1"/>
  <c r="E124" i="4"/>
  <c r="H124" i="4" s="1"/>
  <c r="F94" i="4" l="1"/>
  <c r="F226" i="6"/>
  <c r="G225" i="6"/>
  <c r="D226" i="6" s="1"/>
  <c r="K225" i="6"/>
  <c r="L224" i="6"/>
  <c r="I225" i="6" s="1"/>
  <c r="F124" i="6"/>
  <c r="G124" i="6" s="1"/>
  <c r="D125" i="6" s="1"/>
  <c r="I115" i="5"/>
  <c r="I107" i="5"/>
  <c r="I101" i="5"/>
  <c r="I111" i="5"/>
  <c r="I120" i="5"/>
  <c r="M87" i="5"/>
  <c r="I128" i="5"/>
  <c r="I108" i="5"/>
  <c r="I99" i="5"/>
  <c r="I103" i="5"/>
  <c r="I105" i="5"/>
  <c r="I112" i="5"/>
  <c r="I96" i="5"/>
  <c r="I123" i="5"/>
  <c r="I100" i="5"/>
  <c r="M88" i="5"/>
  <c r="M84" i="5"/>
  <c r="I130" i="5"/>
  <c r="M89" i="5"/>
  <c r="I97" i="5"/>
  <c r="I104" i="5"/>
  <c r="I92" i="5"/>
  <c r="I110" i="5"/>
  <c r="I91" i="5"/>
  <c r="I84" i="5"/>
  <c r="E169" i="4"/>
  <c r="H98" i="4"/>
  <c r="H169" i="4" s="1"/>
  <c r="G226" i="6" l="1"/>
  <c r="D227" i="6" s="1"/>
  <c r="F227" i="6"/>
  <c r="F125" i="6"/>
  <c r="G125" i="6" s="1"/>
  <c r="D126" i="6" s="1"/>
  <c r="K226" i="6"/>
  <c r="L225" i="6"/>
  <c r="I226" i="6" s="1"/>
  <c r="D83" i="5"/>
  <c r="I85" i="5"/>
  <c r="I95" i="5"/>
  <c r="F137" i="5"/>
  <c r="I93" i="5"/>
  <c r="I90" i="5"/>
  <c r="E142" i="5" s="1"/>
  <c r="E21" i="3" s="1"/>
  <c r="I89" i="5"/>
  <c r="I88" i="5"/>
  <c r="F98" i="4" l="1"/>
  <c r="I88" i="4"/>
  <c r="F228" i="6"/>
  <c r="G227" i="6"/>
  <c r="D228" i="6" s="1"/>
  <c r="F126" i="6"/>
  <c r="G126" i="6" s="1"/>
  <c r="D127" i="6" s="1"/>
  <c r="K227" i="6"/>
  <c r="L226" i="6"/>
  <c r="I227" i="6" s="1"/>
  <c r="I77" i="5"/>
  <c r="I78" i="5" s="1"/>
  <c r="N97" i="5"/>
  <c r="F142" i="5" s="1"/>
  <c r="F21" i="3" s="1"/>
  <c r="D99" i="4"/>
  <c r="I89" i="4" l="1"/>
  <c r="J89" i="4"/>
  <c r="I175" i="4" s="1"/>
  <c r="F229" i="6"/>
  <c r="G228" i="6"/>
  <c r="D229" i="6" s="1"/>
  <c r="F127" i="6"/>
  <c r="G127" i="6" s="1"/>
  <c r="D128" i="6" s="1"/>
  <c r="K228" i="6"/>
  <c r="L227" i="6"/>
  <c r="I228" i="6" s="1"/>
  <c r="I141" i="5"/>
  <c r="E211" i="5"/>
  <c r="I152" i="2"/>
  <c r="D84" i="5"/>
  <c r="F99" i="4"/>
  <c r="J182" i="4" l="1"/>
  <c r="J190" i="4"/>
  <c r="J198" i="4"/>
  <c r="J206" i="4"/>
  <c r="J214" i="4"/>
  <c r="J222" i="4"/>
  <c r="J230" i="4"/>
  <c r="J238" i="4"/>
  <c r="J175" i="4"/>
  <c r="J196" i="4"/>
  <c r="J236" i="4"/>
  <c r="J205" i="4"/>
  <c r="J245" i="4"/>
  <c r="J183" i="4"/>
  <c r="J191" i="4"/>
  <c r="J199" i="4"/>
  <c r="J207" i="4"/>
  <c r="J215" i="4"/>
  <c r="J223" i="4"/>
  <c r="J231" i="4"/>
  <c r="J239" i="4"/>
  <c r="J213" i="4"/>
  <c r="J176" i="4"/>
  <c r="J184" i="4"/>
  <c r="J192" i="4"/>
  <c r="J200" i="4"/>
  <c r="J208" i="4"/>
  <c r="J216" i="4"/>
  <c r="J224" i="4"/>
  <c r="J232" i="4"/>
  <c r="J240" i="4"/>
  <c r="J180" i="4"/>
  <c r="J204" i="4"/>
  <c r="J228" i="4"/>
  <c r="J189" i="4"/>
  <c r="J237" i="4"/>
  <c r="J177" i="4"/>
  <c r="J185" i="4"/>
  <c r="J193" i="4"/>
  <c r="J201" i="4"/>
  <c r="J209" i="4"/>
  <c r="J217" i="4"/>
  <c r="J225" i="4"/>
  <c r="J233" i="4"/>
  <c r="J241" i="4"/>
  <c r="J212" i="4"/>
  <c r="J181" i="4"/>
  <c r="J178" i="4"/>
  <c r="J186" i="4"/>
  <c r="J194" i="4"/>
  <c r="J202" i="4"/>
  <c r="J210" i="4"/>
  <c r="J218" i="4"/>
  <c r="J226" i="4"/>
  <c r="J234" i="4"/>
  <c r="J242" i="4"/>
  <c r="J235" i="4"/>
  <c r="J188" i="4"/>
  <c r="J220" i="4"/>
  <c r="J244" i="4"/>
  <c r="J197" i="4"/>
  <c r="J229" i="4"/>
  <c r="J179" i="4"/>
  <c r="J187" i="4"/>
  <c r="J195" i="4"/>
  <c r="J203" i="4"/>
  <c r="J211" i="4"/>
  <c r="J219" i="4"/>
  <c r="J227" i="4"/>
  <c r="J243" i="4"/>
  <c r="J221" i="4"/>
  <c r="E251" i="4"/>
  <c r="G229" i="6"/>
  <c r="D230" i="6" s="1"/>
  <c r="F230" i="6"/>
  <c r="F128" i="6"/>
  <c r="G128" i="6" s="1"/>
  <c r="D129" i="6" s="1"/>
  <c r="K229" i="6"/>
  <c r="L228" i="6"/>
  <c r="I229" i="6" s="1"/>
  <c r="E213" i="5"/>
  <c r="C14" i="3"/>
  <c r="K176" i="5"/>
  <c r="K200" i="5"/>
  <c r="K153" i="5"/>
  <c r="K168" i="5"/>
  <c r="K160" i="5"/>
  <c r="K190" i="5"/>
  <c r="K196" i="5"/>
  <c r="K163" i="5"/>
  <c r="K154" i="5"/>
  <c r="K177" i="5"/>
  <c r="K178" i="5"/>
  <c r="K192" i="5"/>
  <c r="K170" i="5"/>
  <c r="K199" i="5"/>
  <c r="K198" i="5"/>
  <c r="K197" i="5"/>
  <c r="K188" i="5"/>
  <c r="K155" i="5"/>
  <c r="K184" i="5"/>
  <c r="K169" i="5"/>
  <c r="K201" i="5"/>
  <c r="K191" i="5"/>
  <c r="K174" i="5"/>
  <c r="K189" i="5"/>
  <c r="K180" i="5"/>
  <c r="K148" i="5"/>
  <c r="K182" i="5"/>
  <c r="K161" i="5"/>
  <c r="K165" i="5"/>
  <c r="K183" i="5"/>
  <c r="K166" i="5"/>
  <c r="K181" i="5"/>
  <c r="K172" i="5"/>
  <c r="K194" i="5"/>
  <c r="K195" i="5"/>
  <c r="K167" i="5"/>
  <c r="K187" i="5"/>
  <c r="K175" i="5"/>
  <c r="K158" i="5"/>
  <c r="K173" i="5"/>
  <c r="K164" i="5"/>
  <c r="K186" i="5"/>
  <c r="K179" i="5"/>
  <c r="K150" i="5"/>
  <c r="K157" i="5"/>
  <c r="K151" i="5"/>
  <c r="K152" i="5"/>
  <c r="K149" i="5"/>
  <c r="K171" i="5"/>
  <c r="K162" i="5"/>
  <c r="K185" i="5"/>
  <c r="K156" i="5"/>
  <c r="K159" i="5"/>
  <c r="K193" i="5"/>
  <c r="F84" i="5"/>
  <c r="G99" i="4"/>
  <c r="D100" i="4" s="1"/>
  <c r="G175" i="4" l="1"/>
  <c r="D176" i="4" s="1"/>
  <c r="F176" i="4"/>
  <c r="F251" i="4"/>
  <c r="K175" i="4"/>
  <c r="F231" i="6"/>
  <c r="G230" i="6"/>
  <c r="D231" i="6" s="1"/>
  <c r="F129" i="6"/>
  <c r="G129" i="6" s="1"/>
  <c r="D130" i="6" s="1"/>
  <c r="K230" i="6"/>
  <c r="L229" i="6"/>
  <c r="I230" i="6" s="1"/>
  <c r="F213" i="5"/>
  <c r="L148" i="5"/>
  <c r="M148" i="5" s="1"/>
  <c r="F205" i="5"/>
  <c r="D28" i="3" s="1"/>
  <c r="G84" i="5"/>
  <c r="F100" i="4"/>
  <c r="D14" i="3" l="1"/>
  <c r="L175" i="4"/>
  <c r="I176" i="4" s="1"/>
  <c r="K176" i="4"/>
  <c r="G176" i="4"/>
  <c r="D177" i="4" s="1"/>
  <c r="F177" i="4"/>
  <c r="G231" i="6"/>
  <c r="D232" i="6" s="1"/>
  <c r="F232" i="6"/>
  <c r="F130" i="6"/>
  <c r="G130" i="6" s="1"/>
  <c r="D131" i="6" s="1"/>
  <c r="K231" i="6"/>
  <c r="L230" i="6"/>
  <c r="I231" i="6" s="1"/>
  <c r="L84" i="5"/>
  <c r="H84" i="5"/>
  <c r="D85" i="5" s="1"/>
  <c r="F85" i="5" s="1"/>
  <c r="G100" i="4"/>
  <c r="D101" i="4" s="1"/>
  <c r="D15" i="3" l="1"/>
  <c r="F178" i="4"/>
  <c r="G177" i="4"/>
  <c r="D178" i="4" s="1"/>
  <c r="L176" i="4"/>
  <c r="I177" i="4" s="1"/>
  <c r="K177" i="4"/>
  <c r="G232" i="6"/>
  <c r="D233" i="6" s="1"/>
  <c r="F233" i="6"/>
  <c r="F131" i="6"/>
  <c r="G131" i="6" s="1"/>
  <c r="D132" i="6" s="1"/>
  <c r="K232" i="6"/>
  <c r="L231" i="6"/>
  <c r="I232" i="6" s="1"/>
  <c r="G85" i="5"/>
  <c r="F101" i="4"/>
  <c r="G101" i="4" s="1"/>
  <c r="D102" i="4" s="1"/>
  <c r="L177" i="4" l="1"/>
  <c r="I178" i="4" s="1"/>
  <c r="K178" i="4"/>
  <c r="F179" i="4"/>
  <c r="G178" i="4"/>
  <c r="D179" i="4" s="1"/>
  <c r="G233" i="6"/>
  <c r="D234" i="6" s="1"/>
  <c r="F234" i="6"/>
  <c r="F132" i="6"/>
  <c r="G132" i="6" s="1"/>
  <c r="D133" i="6" s="1"/>
  <c r="K233" i="6"/>
  <c r="L232" i="6"/>
  <c r="I233" i="6" s="1"/>
  <c r="L85" i="5"/>
  <c r="N84" i="5"/>
  <c r="H85" i="5"/>
  <c r="D86" i="5" s="1"/>
  <c r="F86" i="5" s="1"/>
  <c r="F102" i="4"/>
  <c r="G102" i="4" s="1"/>
  <c r="D103" i="4" s="1"/>
  <c r="G179" i="4" l="1"/>
  <c r="D180" i="4" s="1"/>
  <c r="F180" i="4"/>
  <c r="L178" i="4"/>
  <c r="I179" i="4" s="1"/>
  <c r="K179" i="4"/>
  <c r="G234" i="6"/>
  <c r="D235" i="6" s="1"/>
  <c r="F235" i="6"/>
  <c r="F133" i="6"/>
  <c r="G133" i="6" s="1"/>
  <c r="D134" i="6" s="1"/>
  <c r="K234" i="6"/>
  <c r="L233" i="6"/>
  <c r="I234" i="6" s="1"/>
  <c r="G86" i="5"/>
  <c r="F103" i="4"/>
  <c r="G103" i="4" s="1"/>
  <c r="D104" i="4" s="1"/>
  <c r="K180" i="4" l="1"/>
  <c r="L179" i="4"/>
  <c r="I180" i="4" s="1"/>
  <c r="F181" i="4"/>
  <c r="G180" i="4"/>
  <c r="D181" i="4" s="1"/>
  <c r="F236" i="6"/>
  <c r="G235" i="6"/>
  <c r="D236" i="6" s="1"/>
  <c r="F134" i="6"/>
  <c r="G134" i="6" s="1"/>
  <c r="D135" i="6" s="1"/>
  <c r="K235" i="6"/>
  <c r="L234" i="6"/>
  <c r="I235" i="6" s="1"/>
  <c r="H86" i="5"/>
  <c r="D87" i="5" s="1"/>
  <c r="F87" i="5" s="1"/>
  <c r="G87" i="5" s="1"/>
  <c r="L87" i="5" s="1"/>
  <c r="L86" i="5"/>
  <c r="F104" i="4"/>
  <c r="G104" i="4" s="1"/>
  <c r="D105" i="4" s="1"/>
  <c r="F182" i="4" l="1"/>
  <c r="G181" i="4"/>
  <c r="D182" i="4" s="1"/>
  <c r="K181" i="4"/>
  <c r="L180" i="4"/>
  <c r="I181" i="4" s="1"/>
  <c r="G236" i="6"/>
  <c r="D237" i="6" s="1"/>
  <c r="F237" i="6"/>
  <c r="F135" i="6"/>
  <c r="G135" i="6" s="1"/>
  <c r="D136" i="6" s="1"/>
  <c r="K236" i="6"/>
  <c r="L235" i="6"/>
  <c r="I236" i="6" s="1"/>
  <c r="N85" i="5"/>
  <c r="N86" i="5" s="1"/>
  <c r="H87" i="5"/>
  <c r="D88" i="5" s="1"/>
  <c r="F88" i="5" s="1"/>
  <c r="F105" i="4"/>
  <c r="G105" i="4" s="1"/>
  <c r="D106" i="4" s="1"/>
  <c r="K182" i="4" l="1"/>
  <c r="L181" i="4"/>
  <c r="I182" i="4" s="1"/>
  <c r="F183" i="4"/>
  <c r="G182" i="4"/>
  <c r="D183" i="4" s="1"/>
  <c r="F238" i="6"/>
  <c r="G237" i="6"/>
  <c r="D238" i="6" s="1"/>
  <c r="F136" i="6"/>
  <c r="G136" i="6"/>
  <c r="D137" i="6" s="1"/>
  <c r="K237" i="6"/>
  <c r="L236" i="6"/>
  <c r="I237" i="6" s="1"/>
  <c r="G88" i="5"/>
  <c r="F106" i="4"/>
  <c r="G106" i="4" s="1"/>
  <c r="D107" i="4" s="1"/>
  <c r="F184" i="4" l="1"/>
  <c r="G183" i="4"/>
  <c r="D184" i="4" s="1"/>
  <c r="L182" i="4"/>
  <c r="I183" i="4" s="1"/>
  <c r="K183" i="4"/>
  <c r="F239" i="6"/>
  <c r="G238" i="6"/>
  <c r="D239" i="6" s="1"/>
  <c r="K238" i="6"/>
  <c r="L237" i="6"/>
  <c r="I238" i="6" s="1"/>
  <c r="F137" i="6"/>
  <c r="G137" i="6" s="1"/>
  <c r="D138" i="6" s="1"/>
  <c r="H88" i="5"/>
  <c r="D89" i="5" s="1"/>
  <c r="F89" i="5" s="1"/>
  <c r="G89" i="5" s="1"/>
  <c r="L89" i="5" s="1"/>
  <c r="L88" i="5"/>
  <c r="F107" i="4"/>
  <c r="G107" i="4" s="1"/>
  <c r="D108" i="4" s="1"/>
  <c r="L183" i="4" l="1"/>
  <c r="I184" i="4" s="1"/>
  <c r="K184" i="4"/>
  <c r="F185" i="4"/>
  <c r="G184" i="4"/>
  <c r="D185" i="4" s="1"/>
  <c r="F240" i="6"/>
  <c r="G239" i="6"/>
  <c r="D240" i="6" s="1"/>
  <c r="F138" i="6"/>
  <c r="G138" i="6" s="1"/>
  <c r="D139" i="6" s="1"/>
  <c r="K239" i="6"/>
  <c r="L238" i="6"/>
  <c r="I239" i="6" s="1"/>
  <c r="F141" i="5"/>
  <c r="D21" i="3" s="1"/>
  <c r="E141" i="5"/>
  <c r="C21" i="3" s="1"/>
  <c r="N87" i="5"/>
  <c r="N88" i="5" s="1"/>
  <c r="F108" i="4"/>
  <c r="G108" i="4" s="1"/>
  <c r="D109" i="4" s="1"/>
  <c r="F186" i="4" l="1"/>
  <c r="G185" i="4"/>
  <c r="D186" i="4" s="1"/>
  <c r="L184" i="4"/>
  <c r="I185" i="4" s="1"/>
  <c r="K185" i="4"/>
  <c r="G240" i="6"/>
  <c r="D241" i="6" s="1"/>
  <c r="F241" i="6"/>
  <c r="F139" i="6"/>
  <c r="G139" i="6" s="1"/>
  <c r="D140" i="6" s="1"/>
  <c r="K240" i="6"/>
  <c r="L239" i="6"/>
  <c r="I240" i="6" s="1"/>
  <c r="D90" i="5"/>
  <c r="F90" i="5" s="1"/>
  <c r="G90" i="5" s="1"/>
  <c r="G21" i="3"/>
  <c r="N89" i="5"/>
  <c r="F109" i="4"/>
  <c r="G109" i="4" s="1"/>
  <c r="D110" i="4" s="1"/>
  <c r="K186" i="4" l="1"/>
  <c r="F252" i="4" s="1"/>
  <c r="L185" i="4"/>
  <c r="I186" i="4" s="1"/>
  <c r="E252" i="4"/>
  <c r="E253" i="4" s="1"/>
  <c r="F187" i="4"/>
  <c r="G186" i="4"/>
  <c r="D187" i="4" s="1"/>
  <c r="F242" i="6"/>
  <c r="G241" i="6"/>
  <c r="D242" i="6" s="1"/>
  <c r="K241" i="6"/>
  <c r="L240" i="6"/>
  <c r="I241" i="6" s="1"/>
  <c r="F140" i="6"/>
  <c r="G140" i="6" s="1"/>
  <c r="D141" i="6" s="1"/>
  <c r="H90" i="5"/>
  <c r="D91" i="5" s="1"/>
  <c r="F91" i="5" s="1"/>
  <c r="G91" i="5" s="1"/>
  <c r="F110" i="4"/>
  <c r="G110" i="4" s="1"/>
  <c r="D111" i="4" s="1"/>
  <c r="H14" i="3" l="1"/>
  <c r="G255" i="4"/>
  <c r="G257" i="4" s="1"/>
  <c r="F188" i="4"/>
  <c r="G187" i="4"/>
  <c r="D188" i="4" s="1"/>
  <c r="F253" i="4"/>
  <c r="K187" i="4"/>
  <c r="L186" i="4"/>
  <c r="I187" i="4" s="1"/>
  <c r="G242" i="6"/>
  <c r="D243" i="6" s="1"/>
  <c r="F243" i="6"/>
  <c r="F141" i="6"/>
  <c r="G141" i="6" s="1"/>
  <c r="D142" i="6" s="1"/>
  <c r="K242" i="6"/>
  <c r="L241" i="6"/>
  <c r="I242" i="6" s="1"/>
  <c r="H91" i="5"/>
  <c r="D92" i="5" s="1"/>
  <c r="F92" i="5" s="1"/>
  <c r="F111" i="4"/>
  <c r="G111" i="4" s="1"/>
  <c r="D112" i="4" s="1"/>
  <c r="K188" i="4" l="1"/>
  <c r="L187" i="4"/>
  <c r="I188" i="4" s="1"/>
  <c r="G188" i="4"/>
  <c r="D189" i="4" s="1"/>
  <c r="F189" i="4"/>
  <c r="G243" i="6"/>
  <c r="D244" i="6" s="1"/>
  <c r="F244" i="6"/>
  <c r="F142" i="6"/>
  <c r="G142" i="6" s="1"/>
  <c r="D143" i="6" s="1"/>
  <c r="K243" i="6"/>
  <c r="L242" i="6"/>
  <c r="I243" i="6" s="1"/>
  <c r="G92" i="5"/>
  <c r="F112" i="4"/>
  <c r="G112" i="4" s="1"/>
  <c r="D113" i="4" s="1"/>
  <c r="F190" i="4" l="1"/>
  <c r="G189" i="4"/>
  <c r="D190" i="4" s="1"/>
  <c r="K189" i="4"/>
  <c r="L188" i="4"/>
  <c r="I189" i="4" s="1"/>
  <c r="F245" i="6"/>
  <c r="G244" i="6"/>
  <c r="D245" i="6" s="1"/>
  <c r="F143" i="6"/>
  <c r="G143" i="6" s="1"/>
  <c r="D144" i="6" s="1"/>
  <c r="K244" i="6"/>
  <c r="L243" i="6"/>
  <c r="I244" i="6" s="1"/>
  <c r="H92" i="5"/>
  <c r="D93" i="5" s="1"/>
  <c r="F93" i="5" s="1"/>
  <c r="F113" i="4"/>
  <c r="G113" i="4" s="1"/>
  <c r="D114" i="4" s="1"/>
  <c r="K190" i="4" l="1"/>
  <c r="L189" i="4"/>
  <c r="I190" i="4" s="1"/>
  <c r="F191" i="4"/>
  <c r="G190" i="4"/>
  <c r="D191" i="4" s="1"/>
  <c r="F246" i="6"/>
  <c r="G245" i="6"/>
  <c r="D246" i="6" s="1"/>
  <c r="F144" i="6"/>
  <c r="G144" i="6" s="1"/>
  <c r="D145" i="6" s="1"/>
  <c r="K245" i="6"/>
  <c r="L244" i="6"/>
  <c r="I245" i="6" s="1"/>
  <c r="G93" i="5"/>
  <c r="F114" i="4"/>
  <c r="G114" i="4" s="1"/>
  <c r="D115" i="4" s="1"/>
  <c r="F192" i="4" l="1"/>
  <c r="G191" i="4"/>
  <c r="D192" i="4" s="1"/>
  <c r="L190" i="4"/>
  <c r="I191" i="4" s="1"/>
  <c r="K191" i="4"/>
  <c r="F247" i="6"/>
  <c r="G246" i="6"/>
  <c r="D247" i="6" s="1"/>
  <c r="F145" i="6"/>
  <c r="G145" i="6" s="1"/>
  <c r="D146" i="6" s="1"/>
  <c r="K246" i="6"/>
  <c r="L245" i="6"/>
  <c r="I246" i="6" s="1"/>
  <c r="H93" i="5"/>
  <c r="D94" i="5" s="1"/>
  <c r="F94" i="5" s="1"/>
  <c r="F115" i="4"/>
  <c r="G115" i="4" s="1"/>
  <c r="D116" i="4" s="1"/>
  <c r="K192" i="4" l="1"/>
  <c r="L191" i="4"/>
  <c r="I192" i="4" s="1"/>
  <c r="G192" i="4"/>
  <c r="D193" i="4" s="1"/>
  <c r="F193" i="4"/>
  <c r="G247" i="6"/>
  <c r="D248" i="6" s="1"/>
  <c r="F248" i="6"/>
  <c r="F146" i="6"/>
  <c r="G146" i="6" s="1"/>
  <c r="D147" i="6" s="1"/>
  <c r="K247" i="6"/>
  <c r="L246" i="6"/>
  <c r="I247" i="6" s="1"/>
  <c r="G94" i="5"/>
  <c r="F116" i="4"/>
  <c r="G116" i="4" s="1"/>
  <c r="D117" i="4" s="1"/>
  <c r="F194" i="4" l="1"/>
  <c r="G193" i="4"/>
  <c r="D194" i="4" s="1"/>
  <c r="K193" i="4"/>
  <c r="L192" i="4"/>
  <c r="I193" i="4" s="1"/>
  <c r="G248" i="6"/>
  <c r="D249" i="6" s="1"/>
  <c r="F249" i="6"/>
  <c r="F147" i="6"/>
  <c r="G147" i="6" s="1"/>
  <c r="D148" i="6" s="1"/>
  <c r="K248" i="6"/>
  <c r="L247" i="6"/>
  <c r="I248" i="6" s="1"/>
  <c r="H94" i="5"/>
  <c r="D95" i="5" s="1"/>
  <c r="F95" i="5" s="1"/>
  <c r="G95" i="5" s="1"/>
  <c r="F117" i="4"/>
  <c r="G117" i="4" s="1"/>
  <c r="D118" i="4" s="1"/>
  <c r="K194" i="4" l="1"/>
  <c r="L193" i="4"/>
  <c r="I194" i="4" s="1"/>
  <c r="F195" i="4"/>
  <c r="G194" i="4"/>
  <c r="D195" i="4" s="1"/>
  <c r="F250" i="6"/>
  <c r="G249" i="6"/>
  <c r="D250" i="6" s="1"/>
  <c r="K249" i="6"/>
  <c r="L248" i="6"/>
  <c r="I249" i="6" s="1"/>
  <c r="F148" i="6"/>
  <c r="G148" i="6" s="1"/>
  <c r="D149" i="6" s="1"/>
  <c r="H95" i="5"/>
  <c r="F118" i="4"/>
  <c r="G118" i="4" s="1"/>
  <c r="D119" i="4" s="1"/>
  <c r="F196" i="4" l="1"/>
  <c r="G195" i="4"/>
  <c r="D196" i="4" s="1"/>
  <c r="K195" i="4"/>
  <c r="L194" i="4"/>
  <c r="I195" i="4" s="1"/>
  <c r="G250" i="6"/>
  <c r="D251" i="6" s="1"/>
  <c r="F251" i="6"/>
  <c r="F149" i="6"/>
  <c r="G149" i="6" s="1"/>
  <c r="D150" i="6" s="1"/>
  <c r="K250" i="6"/>
  <c r="L249" i="6"/>
  <c r="I250" i="6" s="1"/>
  <c r="D96" i="5"/>
  <c r="F96" i="5" s="1"/>
  <c r="F119" i="4"/>
  <c r="G119" i="4" s="1"/>
  <c r="D120" i="4" s="1"/>
  <c r="K196" i="4" l="1"/>
  <c r="L195" i="4"/>
  <c r="I196" i="4" s="1"/>
  <c r="F197" i="4"/>
  <c r="G196" i="4"/>
  <c r="D197" i="4" s="1"/>
  <c r="F252" i="6"/>
  <c r="G251" i="6"/>
  <c r="D252" i="6" s="1"/>
  <c r="F150" i="6"/>
  <c r="G150" i="6" s="1"/>
  <c r="D151" i="6" s="1"/>
  <c r="K251" i="6"/>
  <c r="L250" i="6"/>
  <c r="I251" i="6" s="1"/>
  <c r="N95" i="5"/>
  <c r="N98" i="5"/>
  <c r="G96" i="5"/>
  <c r="H96" i="5" s="1"/>
  <c r="D97" i="5" s="1"/>
  <c r="F97" i="5" s="1"/>
  <c r="F120" i="4"/>
  <c r="G120" i="4" s="1"/>
  <c r="D121" i="4" s="1"/>
  <c r="H21" i="3" l="1"/>
  <c r="F143" i="5"/>
  <c r="F198" i="4"/>
  <c r="G197" i="4"/>
  <c r="D198" i="4" s="1"/>
  <c r="K197" i="4"/>
  <c r="L196" i="4"/>
  <c r="I197" i="4" s="1"/>
  <c r="G252" i="6"/>
  <c r="D253" i="6" s="1"/>
  <c r="F253" i="6"/>
  <c r="F151" i="6"/>
  <c r="G151" i="6" s="1"/>
  <c r="D152" i="6" s="1"/>
  <c r="K252" i="6"/>
  <c r="L251" i="6"/>
  <c r="I252" i="6" s="1"/>
  <c r="G97" i="5"/>
  <c r="H97" i="5" s="1"/>
  <c r="D98" i="5" s="1"/>
  <c r="F98" i="5" s="1"/>
  <c r="F121" i="4"/>
  <c r="G121" i="4" s="1"/>
  <c r="D122" i="4" s="1"/>
  <c r="L197" i="4" l="1"/>
  <c r="I198" i="4" s="1"/>
  <c r="K198" i="4"/>
  <c r="F199" i="4"/>
  <c r="G198" i="4"/>
  <c r="D199" i="4" s="1"/>
  <c r="F254" i="6"/>
  <c r="G253" i="6"/>
  <c r="D254" i="6" s="1"/>
  <c r="F152" i="6"/>
  <c r="G152" i="6" s="1"/>
  <c r="D153" i="6" s="1"/>
  <c r="K253" i="6"/>
  <c r="L252" i="6"/>
  <c r="I253" i="6" s="1"/>
  <c r="G98" i="5"/>
  <c r="H98" i="5" s="1"/>
  <c r="D99" i="5" s="1"/>
  <c r="F99" i="5" s="1"/>
  <c r="F122" i="4"/>
  <c r="G122" i="4" s="1"/>
  <c r="D123" i="4" s="1"/>
  <c r="F200" i="4" l="1"/>
  <c r="G199" i="4"/>
  <c r="D200" i="4" s="1"/>
  <c r="K199" i="4"/>
  <c r="L198" i="4"/>
  <c r="I199" i="4" s="1"/>
  <c r="G254" i="6"/>
  <c r="D255" i="6" s="1"/>
  <c r="F255" i="6"/>
  <c r="K254" i="6"/>
  <c r="L253" i="6"/>
  <c r="I254" i="6" s="1"/>
  <c r="F153" i="6"/>
  <c r="G153" i="6" s="1"/>
  <c r="D154" i="6" s="1"/>
  <c r="G99" i="5"/>
  <c r="H99" i="5" s="1"/>
  <c r="D100" i="5" s="1"/>
  <c r="F100" i="5" s="1"/>
  <c r="F123" i="4"/>
  <c r="G123" i="4" s="1"/>
  <c r="D124" i="4" s="1"/>
  <c r="K200" i="4" l="1"/>
  <c r="L199" i="4"/>
  <c r="I200" i="4" s="1"/>
  <c r="F201" i="4"/>
  <c r="G200" i="4"/>
  <c r="D201" i="4" s="1"/>
  <c r="G255" i="6"/>
  <c r="D256" i="6" s="1"/>
  <c r="F256" i="6"/>
  <c r="F154" i="6"/>
  <c r="G154" i="6" s="1"/>
  <c r="D155" i="6" s="1"/>
  <c r="K255" i="6"/>
  <c r="L254" i="6"/>
  <c r="I255" i="6" s="1"/>
  <c r="G100" i="5"/>
  <c r="H100" i="5" s="1"/>
  <c r="D101" i="5" s="1"/>
  <c r="F101" i="5" s="1"/>
  <c r="F124" i="4"/>
  <c r="G124" i="4" s="1"/>
  <c r="D125" i="4" s="1"/>
  <c r="F202" i="4" l="1"/>
  <c r="G201" i="4"/>
  <c r="D202" i="4" s="1"/>
  <c r="K201" i="4"/>
  <c r="L200" i="4"/>
  <c r="I201" i="4" s="1"/>
  <c r="F257" i="6"/>
  <c r="G256" i="6"/>
  <c r="D257" i="6" s="1"/>
  <c r="F155" i="6"/>
  <c r="G155" i="6" s="1"/>
  <c r="D156" i="6" s="1"/>
  <c r="K256" i="6"/>
  <c r="L255" i="6"/>
  <c r="I256" i="6" s="1"/>
  <c r="G101" i="5"/>
  <c r="H101" i="5" s="1"/>
  <c r="D102" i="5" s="1"/>
  <c r="F102" i="5" s="1"/>
  <c r="F125" i="4"/>
  <c r="G125" i="4" s="1"/>
  <c r="D126" i="4" s="1"/>
  <c r="K202" i="4" l="1"/>
  <c r="L201" i="4"/>
  <c r="I202" i="4" s="1"/>
  <c r="F203" i="4"/>
  <c r="G202" i="4"/>
  <c r="D203" i="4" s="1"/>
  <c r="F258" i="6"/>
  <c r="G257" i="6"/>
  <c r="D258" i="6" s="1"/>
  <c r="F156" i="6"/>
  <c r="G156" i="6" s="1"/>
  <c r="D157" i="6" s="1"/>
  <c r="K257" i="6"/>
  <c r="L256" i="6"/>
  <c r="I257" i="6" s="1"/>
  <c r="G102" i="5"/>
  <c r="H102" i="5" s="1"/>
  <c r="D103" i="5" s="1"/>
  <c r="F103" i="5" s="1"/>
  <c r="F126" i="4"/>
  <c r="G126" i="4" s="1"/>
  <c r="D127" i="4" s="1"/>
  <c r="F204" i="4" l="1"/>
  <c r="G203" i="4"/>
  <c r="D204" i="4" s="1"/>
  <c r="L202" i="4"/>
  <c r="I203" i="4" s="1"/>
  <c r="K203" i="4"/>
  <c r="F259" i="6"/>
  <c r="G258" i="6"/>
  <c r="D259" i="6" s="1"/>
  <c r="F157" i="6"/>
  <c r="G157" i="6" s="1"/>
  <c r="K258" i="6"/>
  <c r="L257" i="6"/>
  <c r="I258" i="6" s="1"/>
  <c r="G103" i="5"/>
  <c r="H103" i="5" s="1"/>
  <c r="D104" i="5" s="1"/>
  <c r="F104" i="5" s="1"/>
  <c r="F127" i="4"/>
  <c r="G127" i="4" s="1"/>
  <c r="D128" i="4" s="1"/>
  <c r="K204" i="4" l="1"/>
  <c r="L203" i="4"/>
  <c r="I204" i="4" s="1"/>
  <c r="F205" i="4"/>
  <c r="G204" i="4"/>
  <c r="D205" i="4" s="1"/>
  <c r="F260" i="6"/>
  <c r="G259" i="6"/>
  <c r="D260" i="6" s="1"/>
  <c r="D158" i="6"/>
  <c r="K259" i="6"/>
  <c r="L258" i="6"/>
  <c r="I259" i="6" s="1"/>
  <c r="G104" i="5"/>
  <c r="H104" i="5" s="1"/>
  <c r="D105" i="5" s="1"/>
  <c r="F105" i="5" s="1"/>
  <c r="F128" i="4"/>
  <c r="G128" i="4" s="1"/>
  <c r="D129" i="4" s="1"/>
  <c r="F206" i="4" l="1"/>
  <c r="G205" i="4"/>
  <c r="D206" i="4" s="1"/>
  <c r="K205" i="4"/>
  <c r="L204" i="4"/>
  <c r="I205" i="4" s="1"/>
  <c r="F261" i="6"/>
  <c r="G260" i="6"/>
  <c r="D261" i="6" s="1"/>
  <c r="K260" i="6"/>
  <c r="L259" i="6"/>
  <c r="I260" i="6" s="1"/>
  <c r="F158" i="6"/>
  <c r="G158" i="6" s="1"/>
  <c r="D159" i="6" s="1"/>
  <c r="G105" i="5"/>
  <c r="H105" i="5" s="1"/>
  <c r="D106" i="5" s="1"/>
  <c r="F106" i="5" s="1"/>
  <c r="F129" i="4"/>
  <c r="G129" i="4" s="1"/>
  <c r="D130" i="4" s="1"/>
  <c r="L205" i="4" l="1"/>
  <c r="I206" i="4" s="1"/>
  <c r="K206" i="4"/>
  <c r="F207" i="4"/>
  <c r="G206" i="4"/>
  <c r="D207" i="4" s="1"/>
  <c r="G261" i="6"/>
  <c r="D262" i="6" s="1"/>
  <c r="F262" i="6"/>
  <c r="F159" i="6"/>
  <c r="G159" i="6" s="1"/>
  <c r="D160" i="6" s="1"/>
  <c r="K261" i="6"/>
  <c r="L260" i="6"/>
  <c r="I261" i="6" s="1"/>
  <c r="G106" i="5"/>
  <c r="H106" i="5" s="1"/>
  <c r="D107" i="5" s="1"/>
  <c r="F107" i="5" s="1"/>
  <c r="F130" i="4"/>
  <c r="G130" i="4" s="1"/>
  <c r="D131" i="4" s="1"/>
  <c r="F208" i="4" l="1"/>
  <c r="G207" i="4"/>
  <c r="D208" i="4" s="1"/>
  <c r="K207" i="4"/>
  <c r="L206" i="4"/>
  <c r="I207" i="4" s="1"/>
  <c r="F263" i="6"/>
  <c r="G262" i="6"/>
  <c r="D263" i="6" s="1"/>
  <c r="F160" i="6"/>
  <c r="G160" i="6" s="1"/>
  <c r="D161" i="6" s="1"/>
  <c r="K262" i="6"/>
  <c r="L261" i="6"/>
  <c r="I262" i="6" s="1"/>
  <c r="G107" i="5"/>
  <c r="H107" i="5" s="1"/>
  <c r="D108" i="5" s="1"/>
  <c r="F108" i="5" s="1"/>
  <c r="F131" i="4"/>
  <c r="G131" i="4" s="1"/>
  <c r="D132" i="4" s="1"/>
  <c r="K208" i="4" l="1"/>
  <c r="L207" i="4"/>
  <c r="I208" i="4" s="1"/>
  <c r="F209" i="4"/>
  <c r="G208" i="4"/>
  <c r="D209" i="4" s="1"/>
  <c r="F264" i="6"/>
  <c r="G263" i="6"/>
  <c r="D264" i="6" s="1"/>
  <c r="F161" i="6"/>
  <c r="G161" i="6" s="1"/>
  <c r="D162" i="6" s="1"/>
  <c r="K263" i="6"/>
  <c r="L262" i="6"/>
  <c r="I263" i="6" s="1"/>
  <c r="G108" i="5"/>
  <c r="H108" i="5" s="1"/>
  <c r="D109" i="5" s="1"/>
  <c r="F109" i="5" s="1"/>
  <c r="F132" i="4"/>
  <c r="G132" i="4" s="1"/>
  <c r="D133" i="4" s="1"/>
  <c r="F210" i="4" l="1"/>
  <c r="G209" i="4"/>
  <c r="D210" i="4" s="1"/>
  <c r="K209" i="4"/>
  <c r="L208" i="4"/>
  <c r="I209" i="4" s="1"/>
  <c r="F265" i="6"/>
  <c r="G264" i="6"/>
  <c r="D265" i="6" s="1"/>
  <c r="F162" i="6"/>
  <c r="G162" i="6" s="1"/>
  <c r="D163" i="6" s="1"/>
  <c r="K264" i="6"/>
  <c r="L263" i="6"/>
  <c r="I264" i="6" s="1"/>
  <c r="G109" i="5"/>
  <c r="H109" i="5" s="1"/>
  <c r="D110" i="5" s="1"/>
  <c r="F110" i="5" s="1"/>
  <c r="F133" i="4"/>
  <c r="G133" i="4" s="1"/>
  <c r="K210" i="4" l="1"/>
  <c r="L209" i="4"/>
  <c r="I210" i="4" s="1"/>
  <c r="G14" i="3"/>
  <c r="G15" i="3" s="1"/>
  <c r="F211" i="4"/>
  <c r="G210" i="4"/>
  <c r="D211" i="4" s="1"/>
  <c r="F266" i="6"/>
  <c r="G265" i="6"/>
  <c r="D266" i="6" s="1"/>
  <c r="F163" i="6"/>
  <c r="G163" i="6" s="1"/>
  <c r="D164" i="6" s="1"/>
  <c r="K265" i="6"/>
  <c r="L264" i="6"/>
  <c r="I265" i="6" s="1"/>
  <c r="E14" i="3"/>
  <c r="E15" i="3" s="1"/>
  <c r="F14" i="3"/>
  <c r="G110" i="5"/>
  <c r="H110" i="5" s="1"/>
  <c r="D111" i="5" s="1"/>
  <c r="F111" i="5" s="1"/>
  <c r="D134" i="4"/>
  <c r="F134" i="4" s="1"/>
  <c r="G134" i="4" s="1"/>
  <c r="D135" i="4" s="1"/>
  <c r="F15" i="3" l="1"/>
  <c r="F212" i="4"/>
  <c r="G211" i="4"/>
  <c r="D212" i="4" s="1"/>
  <c r="H15" i="3"/>
  <c r="K211" i="4"/>
  <c r="L210" i="4"/>
  <c r="I211" i="4" s="1"/>
  <c r="I14" i="3"/>
  <c r="I15" i="3" s="1"/>
  <c r="F267" i="6"/>
  <c r="G266" i="6"/>
  <c r="D267" i="6" s="1"/>
  <c r="K266" i="6"/>
  <c r="L265" i="6"/>
  <c r="I266" i="6" s="1"/>
  <c r="F164" i="6"/>
  <c r="G164" i="6" s="1"/>
  <c r="D165" i="6" s="1"/>
  <c r="J14" i="3"/>
  <c r="J15" i="3" s="1"/>
  <c r="G111" i="5"/>
  <c r="H111" i="5" s="1"/>
  <c r="D112" i="5" s="1"/>
  <c r="F112" i="5" s="1"/>
  <c r="F135" i="4"/>
  <c r="G135" i="4" s="1"/>
  <c r="D136" i="4" s="1"/>
  <c r="K212" i="4" l="1"/>
  <c r="L211" i="4"/>
  <c r="I212" i="4" s="1"/>
  <c r="F213" i="4"/>
  <c r="G212" i="4"/>
  <c r="D213" i="4" s="1"/>
  <c r="G267" i="6"/>
  <c r="D268" i="6" s="1"/>
  <c r="F268" i="6"/>
  <c r="F165" i="6"/>
  <c r="G165" i="6" s="1"/>
  <c r="D166" i="6" s="1"/>
  <c r="K267" i="6"/>
  <c r="L266" i="6"/>
  <c r="I267" i="6" s="1"/>
  <c r="G112" i="5"/>
  <c r="H112" i="5" s="1"/>
  <c r="D113" i="5" s="1"/>
  <c r="F113" i="5" s="1"/>
  <c r="F136" i="4"/>
  <c r="G136" i="4" s="1"/>
  <c r="D137" i="4" s="1"/>
  <c r="G213" i="4" l="1"/>
  <c r="D214" i="4" s="1"/>
  <c r="F214" i="4"/>
  <c r="K213" i="4"/>
  <c r="L212" i="4"/>
  <c r="I213" i="4" s="1"/>
  <c r="F269" i="6"/>
  <c r="G268" i="6"/>
  <c r="D269" i="6" s="1"/>
  <c r="F166" i="6"/>
  <c r="G166" i="6" s="1"/>
  <c r="D167" i="6" s="1"/>
  <c r="K268" i="6"/>
  <c r="L267" i="6"/>
  <c r="I268" i="6" s="1"/>
  <c r="G113" i="5"/>
  <c r="H113" i="5" s="1"/>
  <c r="D114" i="5" s="1"/>
  <c r="F114" i="5" s="1"/>
  <c r="F137" i="4"/>
  <c r="G137" i="4" s="1"/>
  <c r="D138" i="4" s="1"/>
  <c r="K214" i="4" l="1"/>
  <c r="L213" i="4"/>
  <c r="I214" i="4" s="1"/>
  <c r="G214" i="4"/>
  <c r="D215" i="4" s="1"/>
  <c r="F215" i="4"/>
  <c r="G269" i="6"/>
  <c r="D270" i="6" s="1"/>
  <c r="F270" i="6"/>
  <c r="F167" i="6"/>
  <c r="G167" i="6" s="1"/>
  <c r="D168" i="6" s="1"/>
  <c r="K269" i="6"/>
  <c r="L268" i="6"/>
  <c r="I269" i="6" s="1"/>
  <c r="G114" i="5"/>
  <c r="H114" i="5" s="1"/>
  <c r="D115" i="5" s="1"/>
  <c r="F115" i="5" s="1"/>
  <c r="F138" i="4"/>
  <c r="G138" i="4" s="1"/>
  <c r="D139" i="4" s="1"/>
  <c r="F216" i="4" l="1"/>
  <c r="G215" i="4"/>
  <c r="D216" i="4" s="1"/>
  <c r="K215" i="4"/>
  <c r="L214" i="4"/>
  <c r="I215" i="4" s="1"/>
  <c r="F271" i="6"/>
  <c r="G270" i="6"/>
  <c r="D271" i="6" s="1"/>
  <c r="F168" i="6"/>
  <c r="G168" i="6"/>
  <c r="D169" i="6" s="1"/>
  <c r="K270" i="6"/>
  <c r="L269" i="6"/>
  <c r="I270" i="6" s="1"/>
  <c r="G115" i="5"/>
  <c r="H115" i="5" s="1"/>
  <c r="D116" i="5" s="1"/>
  <c r="F116" i="5" s="1"/>
  <c r="F139" i="4"/>
  <c r="G139" i="4" s="1"/>
  <c r="D140" i="4" s="1"/>
  <c r="K216" i="4" l="1"/>
  <c r="L215" i="4"/>
  <c r="I216" i="4" s="1"/>
  <c r="F217" i="4"/>
  <c r="G216" i="4"/>
  <c r="D217" i="4" s="1"/>
  <c r="G271" i="6"/>
  <c r="D272" i="6" s="1"/>
  <c r="F272" i="6"/>
  <c r="F169" i="6"/>
  <c r="G169" i="6" s="1"/>
  <c r="D170" i="6" s="1"/>
  <c r="K271" i="6"/>
  <c r="L270" i="6"/>
  <c r="I271" i="6" s="1"/>
  <c r="G116" i="5"/>
  <c r="H116" i="5" s="1"/>
  <c r="D117" i="5" s="1"/>
  <c r="F117" i="5" s="1"/>
  <c r="F140" i="4"/>
  <c r="G140" i="4" s="1"/>
  <c r="D141" i="4" s="1"/>
  <c r="F218" i="4" l="1"/>
  <c r="G217" i="4"/>
  <c r="D218" i="4" s="1"/>
  <c r="K217" i="4"/>
  <c r="L216" i="4"/>
  <c r="I217" i="4" s="1"/>
  <c r="G272" i="6"/>
  <c r="D273" i="6" s="1"/>
  <c r="F273" i="6"/>
  <c r="F170" i="6"/>
  <c r="G170" i="6" s="1"/>
  <c r="D171" i="6" s="1"/>
  <c r="K272" i="6"/>
  <c r="L271" i="6"/>
  <c r="I272" i="6" s="1"/>
  <c r="G117" i="5"/>
  <c r="H117" i="5" s="1"/>
  <c r="D118" i="5" s="1"/>
  <c r="F118" i="5" s="1"/>
  <c r="F141" i="4"/>
  <c r="G141" i="4" s="1"/>
  <c r="D142" i="4" s="1"/>
  <c r="K218" i="4" l="1"/>
  <c r="L217" i="4"/>
  <c r="I218" i="4" s="1"/>
  <c r="G218" i="4"/>
  <c r="D219" i="4" s="1"/>
  <c r="F219" i="4"/>
  <c r="G273" i="6"/>
  <c r="D274" i="6" s="1"/>
  <c r="F274" i="6"/>
  <c r="F171" i="6"/>
  <c r="G171" i="6"/>
  <c r="D172" i="6" s="1"/>
  <c r="K273" i="6"/>
  <c r="L272" i="6"/>
  <c r="I273" i="6" s="1"/>
  <c r="G118" i="5"/>
  <c r="H118" i="5" s="1"/>
  <c r="D119" i="5" s="1"/>
  <c r="F119" i="5" s="1"/>
  <c r="F142" i="4"/>
  <c r="G142" i="4" s="1"/>
  <c r="D143" i="4" s="1"/>
  <c r="F220" i="4" l="1"/>
  <c r="G219" i="4"/>
  <c r="D220" i="4" s="1"/>
  <c r="K219" i="4"/>
  <c r="L218" i="4"/>
  <c r="I219" i="4" s="1"/>
  <c r="G274" i="6"/>
  <c r="D275" i="6" s="1"/>
  <c r="F275" i="6"/>
  <c r="K274" i="6"/>
  <c r="L273" i="6"/>
  <c r="I274" i="6" s="1"/>
  <c r="F172" i="6"/>
  <c r="G172" i="6" s="1"/>
  <c r="D173" i="6" s="1"/>
  <c r="G119" i="5"/>
  <c r="H119" i="5" s="1"/>
  <c r="D120" i="5" s="1"/>
  <c r="F120" i="5" s="1"/>
  <c r="F143" i="4"/>
  <c r="G143" i="4" s="1"/>
  <c r="D144" i="4" s="1"/>
  <c r="K220" i="4" l="1"/>
  <c r="L219" i="4"/>
  <c r="I220" i="4" s="1"/>
  <c r="F221" i="4"/>
  <c r="G220" i="4"/>
  <c r="D221" i="4" s="1"/>
  <c r="F276" i="6"/>
  <c r="G275" i="6"/>
  <c r="D276" i="6" s="1"/>
  <c r="F173" i="6"/>
  <c r="G173" i="6" s="1"/>
  <c r="D174" i="6" s="1"/>
  <c r="K275" i="6"/>
  <c r="L274" i="6"/>
  <c r="I275" i="6" s="1"/>
  <c r="G120" i="5"/>
  <c r="H120" i="5" s="1"/>
  <c r="D121" i="5" s="1"/>
  <c r="F121" i="5" s="1"/>
  <c r="F144" i="4"/>
  <c r="G144" i="4" s="1"/>
  <c r="D145" i="4" s="1"/>
  <c r="G221" i="4" l="1"/>
  <c r="D222" i="4" s="1"/>
  <c r="F222" i="4"/>
  <c r="K221" i="4"/>
  <c r="L220" i="4"/>
  <c r="I221" i="4" s="1"/>
  <c r="F277" i="6"/>
  <c r="G276" i="6"/>
  <c r="D277" i="6" s="1"/>
  <c r="F174" i="6"/>
  <c r="G174" i="6" s="1"/>
  <c r="D175" i="6" s="1"/>
  <c r="K276" i="6"/>
  <c r="L275" i="6"/>
  <c r="I276" i="6" s="1"/>
  <c r="G121" i="5"/>
  <c r="H121" i="5" s="1"/>
  <c r="D122" i="5" s="1"/>
  <c r="F122" i="5" s="1"/>
  <c r="F145" i="4"/>
  <c r="G145" i="4" s="1"/>
  <c r="D146" i="4" s="1"/>
  <c r="F223" i="4" l="1"/>
  <c r="G222" i="4"/>
  <c r="D223" i="4" s="1"/>
  <c r="K222" i="4"/>
  <c r="L221" i="4"/>
  <c r="I222" i="4" s="1"/>
  <c r="G277" i="6"/>
  <c r="D278" i="6" s="1"/>
  <c r="F278" i="6"/>
  <c r="F175" i="6"/>
  <c r="G175" i="6" s="1"/>
  <c r="D176" i="6" s="1"/>
  <c r="K277" i="6"/>
  <c r="L276" i="6"/>
  <c r="I277" i="6" s="1"/>
  <c r="G122" i="5"/>
  <c r="H122" i="5" s="1"/>
  <c r="D123" i="5" s="1"/>
  <c r="F123" i="5" s="1"/>
  <c r="F146" i="4"/>
  <c r="G146" i="4" s="1"/>
  <c r="D147" i="4" s="1"/>
  <c r="K223" i="4" l="1"/>
  <c r="L222" i="4"/>
  <c r="I223" i="4" s="1"/>
  <c r="F224" i="4"/>
  <c r="G223" i="4"/>
  <c r="D224" i="4" s="1"/>
  <c r="G278" i="6"/>
  <c r="D279" i="6" s="1"/>
  <c r="F279" i="6"/>
  <c r="F176" i="6"/>
  <c r="G176" i="6" s="1"/>
  <c r="D177" i="6" s="1"/>
  <c r="K278" i="6"/>
  <c r="L277" i="6"/>
  <c r="I278" i="6" s="1"/>
  <c r="G123" i="5"/>
  <c r="H123" i="5" s="1"/>
  <c r="D124" i="5" s="1"/>
  <c r="F124" i="5" s="1"/>
  <c r="F147" i="4"/>
  <c r="G147" i="4" s="1"/>
  <c r="D148" i="4" s="1"/>
  <c r="F225" i="4" l="1"/>
  <c r="G224" i="4"/>
  <c r="D225" i="4" s="1"/>
  <c r="L223" i="4"/>
  <c r="I224" i="4" s="1"/>
  <c r="K224" i="4"/>
  <c r="G279" i="6"/>
  <c r="D280" i="6" s="1"/>
  <c r="F280" i="6"/>
  <c r="F177" i="6"/>
  <c r="G177" i="6" s="1"/>
  <c r="D178" i="6" s="1"/>
  <c r="K279" i="6"/>
  <c r="L278" i="6"/>
  <c r="I279" i="6" s="1"/>
  <c r="G124" i="5"/>
  <c r="H124" i="5" s="1"/>
  <c r="D125" i="5" s="1"/>
  <c r="F125" i="5" s="1"/>
  <c r="F148" i="4"/>
  <c r="G148" i="4" s="1"/>
  <c r="D149" i="4" s="1"/>
  <c r="L224" i="4" l="1"/>
  <c r="I225" i="4" s="1"/>
  <c r="K225" i="4"/>
  <c r="F226" i="4"/>
  <c r="G225" i="4"/>
  <c r="D226" i="4" s="1"/>
  <c r="G280" i="6"/>
  <c r="D281" i="6" s="1"/>
  <c r="F281" i="6"/>
  <c r="F178" i="6"/>
  <c r="G178" i="6" s="1"/>
  <c r="D179" i="6" s="1"/>
  <c r="K280" i="6"/>
  <c r="L279" i="6"/>
  <c r="I280" i="6" s="1"/>
  <c r="G125" i="5"/>
  <c r="H125" i="5" s="1"/>
  <c r="D126" i="5" s="1"/>
  <c r="F126" i="5" s="1"/>
  <c r="F149" i="4"/>
  <c r="G149" i="4" s="1"/>
  <c r="D150" i="4" s="1"/>
  <c r="F227" i="4" l="1"/>
  <c r="G226" i="4"/>
  <c r="D227" i="4" s="1"/>
  <c r="K226" i="4"/>
  <c r="L225" i="4"/>
  <c r="I226" i="4" s="1"/>
  <c r="F282" i="6"/>
  <c r="G281" i="6"/>
  <c r="D282" i="6" s="1"/>
  <c r="F179" i="6"/>
  <c r="G179" i="6" s="1"/>
  <c r="D180" i="6" s="1"/>
  <c r="K281" i="6"/>
  <c r="L280" i="6"/>
  <c r="I281" i="6" s="1"/>
  <c r="G126" i="5"/>
  <c r="H126" i="5" s="1"/>
  <c r="D127" i="5" s="1"/>
  <c r="F127" i="5" s="1"/>
  <c r="F150" i="4"/>
  <c r="G150" i="4" s="1"/>
  <c r="D151" i="4" s="1"/>
  <c r="K227" i="4" l="1"/>
  <c r="L226" i="4"/>
  <c r="I227" i="4" s="1"/>
  <c r="F228" i="4"/>
  <c r="G227" i="4"/>
  <c r="D228" i="4" s="1"/>
  <c r="G282" i="6"/>
  <c r="D283" i="6" s="1"/>
  <c r="F283" i="6"/>
  <c r="F180" i="6"/>
  <c r="G180" i="6" s="1"/>
  <c r="D181" i="6" s="1"/>
  <c r="K282" i="6"/>
  <c r="L281" i="6"/>
  <c r="I282" i="6" s="1"/>
  <c r="G127" i="5"/>
  <c r="H127" i="5" s="1"/>
  <c r="D128" i="5" s="1"/>
  <c r="F128" i="5" s="1"/>
  <c r="F151" i="4"/>
  <c r="G151" i="4" s="1"/>
  <c r="D152" i="4" s="1"/>
  <c r="F229" i="4" l="1"/>
  <c r="G228" i="4"/>
  <c r="D229" i="4" s="1"/>
  <c r="K228" i="4"/>
  <c r="L227" i="4"/>
  <c r="I228" i="4" s="1"/>
  <c r="G283" i="6"/>
  <c r="D284" i="6" s="1"/>
  <c r="F284" i="6"/>
  <c r="F181" i="6"/>
  <c r="G181" i="6" s="1"/>
  <c r="D182" i="6" s="1"/>
  <c r="K283" i="6"/>
  <c r="L282" i="6"/>
  <c r="I283" i="6" s="1"/>
  <c r="G128" i="5"/>
  <c r="H128" i="5" s="1"/>
  <c r="D129" i="5" s="1"/>
  <c r="F129" i="5" s="1"/>
  <c r="F152" i="4"/>
  <c r="G152" i="4" s="1"/>
  <c r="D153" i="4" s="1"/>
  <c r="K229" i="4" l="1"/>
  <c r="L228" i="4"/>
  <c r="I229" i="4" s="1"/>
  <c r="F230" i="4"/>
  <c r="G229" i="4"/>
  <c r="D230" i="4" s="1"/>
  <c r="G284" i="6"/>
  <c r="D285" i="6" s="1"/>
  <c r="F285" i="6"/>
  <c r="K284" i="6"/>
  <c r="L283" i="6"/>
  <c r="I284" i="6" s="1"/>
  <c r="F182" i="6"/>
  <c r="G182" i="6" s="1"/>
  <c r="D183" i="6" s="1"/>
  <c r="G129" i="5"/>
  <c r="H129" i="5" s="1"/>
  <c r="D130" i="5" s="1"/>
  <c r="F130" i="5" s="1"/>
  <c r="F153" i="4"/>
  <c r="G153" i="4" s="1"/>
  <c r="D154" i="4" s="1"/>
  <c r="F231" i="4" l="1"/>
  <c r="G230" i="4"/>
  <c r="D231" i="4" s="1"/>
  <c r="K230" i="4"/>
  <c r="L229" i="4"/>
  <c r="I230" i="4" s="1"/>
  <c r="F286" i="6"/>
  <c r="G285" i="6"/>
  <c r="D286" i="6" s="1"/>
  <c r="F183" i="6"/>
  <c r="G183" i="6" s="1"/>
  <c r="D184" i="6" s="1"/>
  <c r="K285" i="6"/>
  <c r="L284" i="6"/>
  <c r="I285" i="6" s="1"/>
  <c r="G130" i="5"/>
  <c r="H130" i="5" s="1"/>
  <c r="D131" i="5" s="1"/>
  <c r="F131" i="5" s="1"/>
  <c r="F154" i="4"/>
  <c r="G154" i="4" s="1"/>
  <c r="D155" i="4" s="1"/>
  <c r="K231" i="4" l="1"/>
  <c r="L230" i="4"/>
  <c r="I231" i="4" s="1"/>
  <c r="F232" i="4"/>
  <c r="G231" i="4"/>
  <c r="D232" i="4" s="1"/>
  <c r="G286" i="6"/>
  <c r="D287" i="6" s="1"/>
  <c r="F287" i="6"/>
  <c r="F184" i="6"/>
  <c r="G184" i="6" s="1"/>
  <c r="D185" i="6" s="1"/>
  <c r="K286" i="6"/>
  <c r="L285" i="6"/>
  <c r="I286" i="6" s="1"/>
  <c r="G131" i="5"/>
  <c r="H131" i="5" s="1"/>
  <c r="D132" i="5" s="1"/>
  <c r="F132" i="5" s="1"/>
  <c r="F155" i="4"/>
  <c r="G155" i="4" s="1"/>
  <c r="D156" i="4" s="1"/>
  <c r="F233" i="4" l="1"/>
  <c r="G232" i="4"/>
  <c r="D233" i="4" s="1"/>
  <c r="K232" i="4"/>
  <c r="L231" i="4"/>
  <c r="I232" i="4" s="1"/>
  <c r="F288" i="6"/>
  <c r="G287" i="6"/>
  <c r="D288" i="6" s="1"/>
  <c r="F185" i="6"/>
  <c r="G185" i="6" s="1"/>
  <c r="D186" i="6" s="1"/>
  <c r="K287" i="6"/>
  <c r="L286" i="6"/>
  <c r="I287" i="6" s="1"/>
  <c r="G132" i="5"/>
  <c r="H132" i="5" s="1"/>
  <c r="D133" i="5" s="1"/>
  <c r="F133" i="5" s="1"/>
  <c r="F156" i="4"/>
  <c r="G156" i="4" s="1"/>
  <c r="D157" i="4" s="1"/>
  <c r="L232" i="4" l="1"/>
  <c r="I233" i="4" s="1"/>
  <c r="K233" i="4"/>
  <c r="F234" i="4"/>
  <c r="G233" i="4"/>
  <c r="D234" i="4" s="1"/>
  <c r="G288" i="6"/>
  <c r="D289" i="6" s="1"/>
  <c r="F289" i="6"/>
  <c r="F186" i="6"/>
  <c r="G186" i="6"/>
  <c r="D187" i="6" s="1"/>
  <c r="K288" i="6"/>
  <c r="L287" i="6"/>
  <c r="I288" i="6" s="1"/>
  <c r="G133" i="5"/>
  <c r="H133" i="5" s="1"/>
  <c r="D134" i="5" s="1"/>
  <c r="F134" i="5" s="1"/>
  <c r="F157" i="4"/>
  <c r="G157" i="4" s="1"/>
  <c r="D158" i="4" s="1"/>
  <c r="G234" i="4" l="1"/>
  <c r="D235" i="4" s="1"/>
  <c r="F235" i="4"/>
  <c r="K234" i="4"/>
  <c r="L233" i="4"/>
  <c r="I234" i="4" s="1"/>
  <c r="G289" i="6"/>
  <c r="D290" i="6" s="1"/>
  <c r="F290" i="6"/>
  <c r="K289" i="6"/>
  <c r="L288" i="6"/>
  <c r="I289" i="6" s="1"/>
  <c r="F187" i="6"/>
  <c r="G187" i="6" s="1"/>
  <c r="D188" i="6" s="1"/>
  <c r="G134" i="5"/>
  <c r="H134" i="5" s="1"/>
  <c r="D135" i="5" s="1"/>
  <c r="F135" i="5" s="1"/>
  <c r="F158" i="4"/>
  <c r="G158" i="4" s="1"/>
  <c r="D159" i="4" s="1"/>
  <c r="K235" i="4" l="1"/>
  <c r="L234" i="4"/>
  <c r="I235" i="4" s="1"/>
  <c r="F236" i="4"/>
  <c r="G235" i="4"/>
  <c r="D236" i="4" s="1"/>
  <c r="G290" i="6"/>
  <c r="D291" i="6" s="1"/>
  <c r="F291" i="6"/>
  <c r="F188" i="6"/>
  <c r="G188" i="6"/>
  <c r="D189" i="6" s="1"/>
  <c r="K290" i="6"/>
  <c r="L289" i="6"/>
  <c r="I290" i="6" s="1"/>
  <c r="G135" i="5"/>
  <c r="H135" i="5" s="1"/>
  <c r="D136" i="5" s="1"/>
  <c r="F136" i="5" s="1"/>
  <c r="F159" i="4"/>
  <c r="G159" i="4" s="1"/>
  <c r="D160" i="4" s="1"/>
  <c r="F237" i="4" l="1"/>
  <c r="G236" i="4"/>
  <c r="D237" i="4" s="1"/>
  <c r="K236" i="4"/>
  <c r="L235" i="4"/>
  <c r="I236" i="4" s="1"/>
  <c r="G291" i="6"/>
  <c r="D292" i="6" s="1"/>
  <c r="F292" i="6"/>
  <c r="F189" i="6"/>
  <c r="G189" i="6" s="1"/>
  <c r="D190" i="6" s="1"/>
  <c r="K291" i="6"/>
  <c r="L290" i="6"/>
  <c r="I291" i="6" s="1"/>
  <c r="G136" i="5"/>
  <c r="H136" i="5" s="1"/>
  <c r="F160" i="4"/>
  <c r="G160" i="4" s="1"/>
  <c r="D161" i="4" s="1"/>
  <c r="K237" i="4" l="1"/>
  <c r="L236" i="4"/>
  <c r="I237" i="4" s="1"/>
  <c r="F238" i="4"/>
  <c r="G237" i="4"/>
  <c r="D238" i="4" s="1"/>
  <c r="G292" i="6"/>
  <c r="D293" i="6" s="1"/>
  <c r="F293" i="6"/>
  <c r="F190" i="6"/>
  <c r="G190" i="6" s="1"/>
  <c r="D191" i="6" s="1"/>
  <c r="K292" i="6"/>
  <c r="L291" i="6"/>
  <c r="I292" i="6" s="1"/>
  <c r="F161" i="4"/>
  <c r="G161" i="4" s="1"/>
  <c r="D162" i="4" s="1"/>
  <c r="F239" i="4" l="1"/>
  <c r="G238" i="4"/>
  <c r="D239" i="4" s="1"/>
  <c r="L237" i="4"/>
  <c r="I238" i="4" s="1"/>
  <c r="K238" i="4"/>
  <c r="F294" i="6"/>
  <c r="G293" i="6"/>
  <c r="D294" i="6" s="1"/>
  <c r="F191" i="6"/>
  <c r="G191" i="6" s="1"/>
  <c r="D192" i="6" s="1"/>
  <c r="K293" i="6"/>
  <c r="L292" i="6"/>
  <c r="I293" i="6" s="1"/>
  <c r="F162" i="4"/>
  <c r="G162" i="4" s="1"/>
  <c r="D163" i="4" s="1"/>
  <c r="L238" i="4" l="1"/>
  <c r="I239" i="4" s="1"/>
  <c r="K239" i="4"/>
  <c r="F240" i="4"/>
  <c r="G239" i="4"/>
  <c r="D240" i="4" s="1"/>
  <c r="F295" i="6"/>
  <c r="G294" i="6"/>
  <c r="D295" i="6" s="1"/>
  <c r="F192" i="6"/>
  <c r="G192" i="6" s="1"/>
  <c r="D193" i="6" s="1"/>
  <c r="K294" i="6"/>
  <c r="L293" i="6"/>
  <c r="I294" i="6" s="1"/>
  <c r="F163" i="4"/>
  <c r="G163" i="4" s="1"/>
  <c r="D164" i="4" s="1"/>
  <c r="F241" i="4" l="1"/>
  <c r="G240" i="4"/>
  <c r="D241" i="4" s="1"/>
  <c r="L239" i="4"/>
  <c r="I240" i="4" s="1"/>
  <c r="K240" i="4"/>
  <c r="F296" i="6"/>
  <c r="G295" i="6"/>
  <c r="D296" i="6" s="1"/>
  <c r="F193" i="6"/>
  <c r="G193" i="6" s="1"/>
  <c r="D194" i="6" s="1"/>
  <c r="K295" i="6"/>
  <c r="L294" i="6"/>
  <c r="I295" i="6" s="1"/>
  <c r="F164" i="4"/>
  <c r="G164" i="4" s="1"/>
  <c r="D165" i="4" s="1"/>
  <c r="L240" i="4" l="1"/>
  <c r="I241" i="4" s="1"/>
  <c r="K241" i="4"/>
  <c r="F242" i="4"/>
  <c r="G241" i="4"/>
  <c r="D242" i="4" s="1"/>
  <c r="F297" i="6"/>
  <c r="G296" i="6"/>
  <c r="D297" i="6" s="1"/>
  <c r="F194" i="6"/>
  <c r="G194" i="6" s="1"/>
  <c r="D195" i="6" s="1"/>
  <c r="K296" i="6"/>
  <c r="L295" i="6"/>
  <c r="I296" i="6" s="1"/>
  <c r="F165" i="4"/>
  <c r="G165" i="4" s="1"/>
  <c r="D166" i="4" s="1"/>
  <c r="K242" i="4" l="1"/>
  <c r="L241" i="4"/>
  <c r="I242" i="4" s="1"/>
  <c r="F243" i="4"/>
  <c r="G242" i="4"/>
  <c r="D243" i="4" s="1"/>
  <c r="F298" i="6"/>
  <c r="G297" i="6"/>
  <c r="D298" i="6" s="1"/>
  <c r="F195" i="6"/>
  <c r="G195" i="6" s="1"/>
  <c r="D196" i="6" s="1"/>
  <c r="K297" i="6"/>
  <c r="L296" i="6"/>
  <c r="I297" i="6" s="1"/>
  <c r="F166" i="4"/>
  <c r="G166" i="4" s="1"/>
  <c r="D167" i="4" s="1"/>
  <c r="F244" i="4" l="1"/>
  <c r="G243" i="4"/>
  <c r="D244" i="4" s="1"/>
  <c r="L242" i="4"/>
  <c r="I243" i="4" s="1"/>
  <c r="K243" i="4"/>
  <c r="G298" i="6"/>
  <c r="D299" i="6" s="1"/>
  <c r="F299" i="6"/>
  <c r="F196" i="6"/>
  <c r="G196" i="6" s="1"/>
  <c r="D197" i="6" s="1"/>
  <c r="K298" i="6"/>
  <c r="L297" i="6"/>
  <c r="I298" i="6" s="1"/>
  <c r="F167" i="4"/>
  <c r="G167" i="4" s="1"/>
  <c r="D168" i="4" s="1"/>
  <c r="K244" i="4" l="1"/>
  <c r="L243" i="4"/>
  <c r="I244" i="4" s="1"/>
  <c r="G244" i="4"/>
  <c r="D245" i="4" s="1"/>
  <c r="F245" i="4"/>
  <c r="G245" i="4" s="1"/>
  <c r="F300" i="6"/>
  <c r="G299" i="6"/>
  <c r="D300" i="6" s="1"/>
  <c r="F197" i="6"/>
  <c r="G197" i="6" s="1"/>
  <c r="D198" i="6" s="1"/>
  <c r="K299" i="6"/>
  <c r="L298" i="6"/>
  <c r="I299" i="6" s="1"/>
  <c r="F168" i="4"/>
  <c r="G168" i="4" s="1"/>
  <c r="K245" i="4" l="1"/>
  <c r="L245" i="4" s="1"/>
  <c r="L244" i="4"/>
  <c r="I245" i="4" s="1"/>
  <c r="F301" i="6"/>
  <c r="G300" i="6"/>
  <c r="D301" i="6" s="1"/>
  <c r="K300" i="6"/>
  <c r="L299" i="6"/>
  <c r="I300" i="6" s="1"/>
  <c r="F198" i="6"/>
  <c r="G198" i="6" s="1"/>
  <c r="D199" i="6" s="1"/>
  <c r="F302" i="6" l="1"/>
  <c r="G301" i="6"/>
  <c r="D302" i="6" s="1"/>
  <c r="F199" i="6"/>
  <c r="G199" i="6" s="1"/>
  <c r="D200" i="6" s="1"/>
  <c r="K301" i="6"/>
  <c r="L300" i="6"/>
  <c r="I301" i="6" s="1"/>
  <c r="F303" i="6" l="1"/>
  <c r="G302" i="6"/>
  <c r="D303" i="6" s="1"/>
  <c r="F200" i="6"/>
  <c r="G200" i="6" s="1"/>
  <c r="D201" i="6" s="1"/>
  <c r="K302" i="6"/>
  <c r="L301" i="6"/>
  <c r="I302" i="6" s="1"/>
  <c r="G303" i="6" l="1"/>
  <c r="D304" i="6" s="1"/>
  <c r="F304" i="6"/>
  <c r="F201" i="6"/>
  <c r="G201" i="6" s="1"/>
  <c r="D202" i="6" s="1"/>
  <c r="K303" i="6"/>
  <c r="L302" i="6"/>
  <c r="I303" i="6" s="1"/>
  <c r="F305" i="6" l="1"/>
  <c r="G304" i="6"/>
  <c r="D305" i="6" s="1"/>
  <c r="K304" i="6"/>
  <c r="L303" i="6"/>
  <c r="I304" i="6" s="1"/>
  <c r="F202" i="6"/>
  <c r="G202" i="6" s="1"/>
  <c r="D203" i="6" s="1"/>
  <c r="F306" i="6" l="1"/>
  <c r="G305" i="6"/>
  <c r="D306" i="6" s="1"/>
  <c r="F203" i="6"/>
  <c r="G203" i="6" s="1"/>
  <c r="D204" i="6" s="1"/>
  <c r="K305" i="6"/>
  <c r="L304" i="6"/>
  <c r="I305" i="6" s="1"/>
  <c r="F307" i="6" l="1"/>
  <c r="G306" i="6"/>
  <c r="D307" i="6" s="1"/>
  <c r="F204" i="6"/>
  <c r="G204" i="6" s="1"/>
  <c r="D205" i="6" s="1"/>
  <c r="K306" i="6"/>
  <c r="L305" i="6"/>
  <c r="I306" i="6" s="1"/>
  <c r="G307" i="6" l="1"/>
  <c r="D308" i="6" s="1"/>
  <c r="F308" i="6"/>
  <c r="F205" i="6"/>
  <c r="G205" i="6"/>
  <c r="D206" i="6" s="1"/>
  <c r="K307" i="6"/>
  <c r="L306" i="6"/>
  <c r="I307" i="6" s="1"/>
  <c r="F309" i="6" l="1"/>
  <c r="G308" i="6"/>
  <c r="D309" i="6" s="1"/>
  <c r="F206" i="6"/>
  <c r="G206" i="6" s="1"/>
  <c r="D207" i="6" s="1"/>
  <c r="K308" i="6"/>
  <c r="L307" i="6"/>
  <c r="I308" i="6" s="1"/>
  <c r="F310" i="6" l="1"/>
  <c r="G309" i="6"/>
  <c r="D310" i="6" s="1"/>
  <c r="F207" i="6"/>
  <c r="G207" i="6" s="1"/>
  <c r="D208" i="6" s="1"/>
  <c r="K309" i="6"/>
  <c r="L308" i="6"/>
  <c r="I309" i="6" s="1"/>
  <c r="F311" i="6" l="1"/>
  <c r="G310" i="6"/>
  <c r="D311" i="6" s="1"/>
  <c r="F208" i="6"/>
  <c r="G208" i="6" s="1"/>
  <c r="D209" i="6" s="1"/>
  <c r="K310" i="6"/>
  <c r="L309" i="6"/>
  <c r="I310" i="6" s="1"/>
  <c r="F312" i="6" l="1"/>
  <c r="G311" i="6"/>
  <c r="D312" i="6" s="1"/>
  <c r="F209" i="6"/>
  <c r="G209" i="6" s="1"/>
  <c r="D210" i="6" s="1"/>
  <c r="K311" i="6"/>
  <c r="L310" i="6"/>
  <c r="I311" i="6" s="1"/>
  <c r="G312" i="6" l="1"/>
  <c r="D313" i="6" s="1"/>
  <c r="F313" i="6"/>
  <c r="F210" i="6"/>
  <c r="G210" i="6"/>
  <c r="D211" i="6" s="1"/>
  <c r="K312" i="6"/>
  <c r="L311" i="6"/>
  <c r="I312" i="6" s="1"/>
  <c r="F314" i="6" l="1"/>
  <c r="G313" i="6"/>
  <c r="D314" i="6" s="1"/>
  <c r="K313" i="6"/>
  <c r="L312" i="6"/>
  <c r="I313" i="6" s="1"/>
  <c r="F211" i="6"/>
  <c r="G211" i="6" s="1"/>
  <c r="D212" i="6" s="1"/>
  <c r="G314" i="6" l="1"/>
  <c r="D315" i="6" s="1"/>
  <c r="F315" i="6"/>
  <c r="F212" i="6"/>
  <c r="G212" i="6" s="1"/>
  <c r="D213" i="6" s="1"/>
  <c r="K314" i="6"/>
  <c r="L313" i="6"/>
  <c r="I314" i="6" s="1"/>
  <c r="F316" i="6" l="1"/>
  <c r="G315" i="6"/>
  <c r="D316" i="6" s="1"/>
  <c r="F213" i="6"/>
  <c r="G213" i="6" s="1"/>
  <c r="D214" i="6" s="1"/>
  <c r="K315" i="6"/>
  <c r="L314" i="6"/>
  <c r="I315" i="6" s="1"/>
  <c r="F317" i="6" l="1"/>
  <c r="G317" i="6" s="1"/>
  <c r="G316" i="6"/>
  <c r="D317" i="6" s="1"/>
  <c r="F214" i="6"/>
  <c r="G214" i="6" s="1"/>
  <c r="D215" i="6" s="1"/>
  <c r="K316" i="6"/>
  <c r="L315" i="6"/>
  <c r="I316" i="6" s="1"/>
  <c r="F215" i="6" l="1"/>
  <c r="G215" i="6" s="1"/>
  <c r="D216" i="6" s="1"/>
  <c r="K317" i="6"/>
  <c r="L317" i="6" s="1"/>
  <c r="L316" i="6"/>
  <c r="I317" i="6" s="1"/>
  <c r="F216" i="6" l="1"/>
  <c r="F217" i="6" s="1"/>
  <c r="G216" i="6" l="1"/>
  <c r="F169" i="4" l="1"/>
  <c r="L162" i="2" l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161" i="2"/>
  <c r="M161" i="2" s="1"/>
  <c r="M160" i="2"/>
  <c r="L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160" i="2"/>
  <c r="F162" i="2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161" i="2"/>
  <c r="F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160" i="2"/>
  <c r="E97" i="2" l="1"/>
  <c r="M97" i="2" s="1"/>
  <c r="E105" i="2"/>
  <c r="I105" i="2" s="1"/>
  <c r="E113" i="2"/>
  <c r="I113" i="2" s="1"/>
  <c r="E121" i="2"/>
  <c r="I121" i="2" s="1"/>
  <c r="E129" i="2"/>
  <c r="I129" i="2" s="1"/>
  <c r="E137" i="2"/>
  <c r="I137" i="2" s="1"/>
  <c r="E145" i="2"/>
  <c r="I145" i="2" s="1"/>
  <c r="D61" i="2"/>
  <c r="F61" i="2" s="1"/>
  <c r="E126" i="2" s="1"/>
  <c r="I126" i="2" s="1"/>
  <c r="D62" i="2"/>
  <c r="D63" i="2"/>
  <c r="D64" i="2"/>
  <c r="F64" i="2" s="1"/>
  <c r="D65" i="2"/>
  <c r="F65" i="2" s="1"/>
  <c r="E130" i="2" s="1"/>
  <c r="I130" i="2" s="1"/>
  <c r="D66" i="2"/>
  <c r="F66" i="2" s="1"/>
  <c r="E131" i="2" s="1"/>
  <c r="I131" i="2" s="1"/>
  <c r="D67" i="2"/>
  <c r="F67" i="2" s="1"/>
  <c r="E132" i="2" s="1"/>
  <c r="I132" i="2" s="1"/>
  <c r="D68" i="2"/>
  <c r="F68" i="2" s="1"/>
  <c r="E133" i="2" s="1"/>
  <c r="I133" i="2" s="1"/>
  <c r="D69" i="2"/>
  <c r="F69" i="2" s="1"/>
  <c r="E134" i="2" s="1"/>
  <c r="I134" i="2" s="1"/>
  <c r="D70" i="2"/>
  <c r="D71" i="2"/>
  <c r="D72" i="2"/>
  <c r="F72" i="2" s="1"/>
  <c r="D73" i="2"/>
  <c r="F73" i="2" s="1"/>
  <c r="E138" i="2" s="1"/>
  <c r="I138" i="2" s="1"/>
  <c r="D74" i="2"/>
  <c r="F74" i="2" s="1"/>
  <c r="E139" i="2" s="1"/>
  <c r="I139" i="2" s="1"/>
  <c r="D75" i="2"/>
  <c r="F75" i="2" s="1"/>
  <c r="E140" i="2" s="1"/>
  <c r="I140" i="2" s="1"/>
  <c r="D76" i="2"/>
  <c r="F76" i="2" s="1"/>
  <c r="E141" i="2" s="1"/>
  <c r="I141" i="2" s="1"/>
  <c r="D77" i="2"/>
  <c r="F77" i="2" s="1"/>
  <c r="E142" i="2" s="1"/>
  <c r="I142" i="2" s="1"/>
  <c r="D78" i="2"/>
  <c r="D79" i="2"/>
  <c r="D80" i="2"/>
  <c r="F80" i="2" s="1"/>
  <c r="D81" i="2"/>
  <c r="F81" i="2" s="1"/>
  <c r="E146" i="2" s="1"/>
  <c r="I146" i="2" s="1"/>
  <c r="D82" i="2"/>
  <c r="F82" i="2" s="1"/>
  <c r="E147" i="2" s="1"/>
  <c r="I147" i="2" s="1"/>
  <c r="D83" i="2"/>
  <c r="F83" i="2" s="1"/>
  <c r="E148" i="2" s="1"/>
  <c r="I148" i="2" s="1"/>
  <c r="D60" i="2"/>
  <c r="F60" i="2" s="1"/>
  <c r="E125" i="2" s="1"/>
  <c r="I125" i="2" s="1"/>
  <c r="E24" i="2"/>
  <c r="F24" i="2" s="1"/>
  <c r="E89" i="2" s="1"/>
  <c r="I89" i="2" s="1"/>
  <c r="F26" i="2"/>
  <c r="E91" i="2" s="1"/>
  <c r="F27" i="2"/>
  <c r="E92" i="2" s="1"/>
  <c r="F28" i="2"/>
  <c r="E93" i="2" s="1"/>
  <c r="F29" i="2"/>
  <c r="E94" i="2" s="1"/>
  <c r="F30" i="2"/>
  <c r="E95" i="2" s="1"/>
  <c r="F31" i="2"/>
  <c r="E96" i="2" s="1"/>
  <c r="F32" i="2"/>
  <c r="F33" i="2"/>
  <c r="E98" i="2" s="1"/>
  <c r="F34" i="2"/>
  <c r="E99" i="2" s="1"/>
  <c r="F35" i="2"/>
  <c r="E100" i="2" s="1"/>
  <c r="F36" i="2"/>
  <c r="E101" i="2" s="1"/>
  <c r="F37" i="2"/>
  <c r="E102" i="2" s="1"/>
  <c r="I102" i="2" s="1"/>
  <c r="F38" i="2"/>
  <c r="E103" i="2" s="1"/>
  <c r="I103" i="2" s="1"/>
  <c r="F39" i="2"/>
  <c r="E104" i="2" s="1"/>
  <c r="I104" i="2" s="1"/>
  <c r="F40" i="2"/>
  <c r="F41" i="2"/>
  <c r="E106" i="2" s="1"/>
  <c r="I106" i="2" s="1"/>
  <c r="F42" i="2"/>
  <c r="E107" i="2" s="1"/>
  <c r="I107" i="2" s="1"/>
  <c r="F43" i="2"/>
  <c r="E108" i="2" s="1"/>
  <c r="I108" i="2" s="1"/>
  <c r="F44" i="2"/>
  <c r="E109" i="2" s="1"/>
  <c r="I109" i="2" s="1"/>
  <c r="F45" i="2"/>
  <c r="E110" i="2" s="1"/>
  <c r="I110" i="2" s="1"/>
  <c r="F46" i="2"/>
  <c r="E111" i="2" s="1"/>
  <c r="I111" i="2" s="1"/>
  <c r="F47" i="2"/>
  <c r="E112" i="2" s="1"/>
  <c r="I112" i="2" s="1"/>
  <c r="F48" i="2"/>
  <c r="F49" i="2"/>
  <c r="E114" i="2" s="1"/>
  <c r="I114" i="2" s="1"/>
  <c r="F50" i="2"/>
  <c r="E115" i="2" s="1"/>
  <c r="I115" i="2" s="1"/>
  <c r="F51" i="2"/>
  <c r="E116" i="2" s="1"/>
  <c r="I116" i="2" s="1"/>
  <c r="F52" i="2"/>
  <c r="E117" i="2" s="1"/>
  <c r="I117" i="2" s="1"/>
  <c r="F53" i="2"/>
  <c r="E118" i="2" s="1"/>
  <c r="I118" i="2" s="1"/>
  <c r="F54" i="2"/>
  <c r="E119" i="2" s="1"/>
  <c r="I119" i="2" s="1"/>
  <c r="F55" i="2"/>
  <c r="E120" i="2" s="1"/>
  <c r="I120" i="2" s="1"/>
  <c r="F56" i="2"/>
  <c r="F57" i="2"/>
  <c r="E122" i="2" s="1"/>
  <c r="I122" i="2" s="1"/>
  <c r="F58" i="2"/>
  <c r="E123" i="2" s="1"/>
  <c r="I123" i="2" s="1"/>
  <c r="F59" i="2"/>
  <c r="E124" i="2" s="1"/>
  <c r="I124" i="2" s="1"/>
  <c r="F62" i="2"/>
  <c r="E127" i="2" s="1"/>
  <c r="I127" i="2" s="1"/>
  <c r="F63" i="2"/>
  <c r="E128" i="2" s="1"/>
  <c r="I128" i="2" s="1"/>
  <c r="F70" i="2"/>
  <c r="E135" i="2" s="1"/>
  <c r="I135" i="2" s="1"/>
  <c r="F71" i="2"/>
  <c r="E136" i="2" s="1"/>
  <c r="I136" i="2" s="1"/>
  <c r="F78" i="2"/>
  <c r="E143" i="2" s="1"/>
  <c r="I143" i="2" s="1"/>
  <c r="F79" i="2"/>
  <c r="E144" i="2" s="1"/>
  <c r="I144" i="2" s="1"/>
  <c r="F25" i="2"/>
  <c r="E90" i="2" s="1"/>
  <c r="I229" i="1"/>
  <c r="G229" i="1"/>
  <c r="D229" i="1"/>
  <c r="E224" i="1"/>
  <c r="E223" i="1"/>
  <c r="E222" i="1"/>
  <c r="L231" i="1"/>
  <c r="L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230" i="1"/>
  <c r="K231" i="1"/>
  <c r="K230" i="1"/>
  <c r="I231" i="1" s="1"/>
  <c r="I232" i="1" s="1"/>
  <c r="L232" i="1" s="1"/>
  <c r="I230" i="1"/>
  <c r="L229" i="1"/>
  <c r="L159" i="2"/>
  <c r="K159" i="2"/>
  <c r="M96" i="2" l="1"/>
  <c r="I96" i="2"/>
  <c r="M95" i="2"/>
  <c r="I95" i="2"/>
  <c r="M101" i="2"/>
  <c r="I101" i="2"/>
  <c r="M93" i="2"/>
  <c r="I93" i="2"/>
  <c r="E154" i="2"/>
  <c r="N104" i="2"/>
  <c r="F154" i="2" s="1"/>
  <c r="M100" i="2"/>
  <c r="I100" i="2"/>
  <c r="M92" i="2"/>
  <c r="I92" i="2"/>
  <c r="M98" i="2"/>
  <c r="I98" i="2"/>
  <c r="M94" i="2"/>
  <c r="I94" i="2"/>
  <c r="I90" i="2"/>
  <c r="M99" i="2"/>
  <c r="I99" i="2"/>
  <c r="I91" i="2"/>
  <c r="I97" i="2"/>
  <c r="I233" i="1"/>
  <c r="L233" i="1" s="1"/>
  <c r="K232" i="1"/>
  <c r="I234" i="1" l="1"/>
  <c r="L234" i="1" s="1"/>
  <c r="K233" i="1"/>
  <c r="I235" i="1"/>
  <c r="L235" i="1" s="1"/>
  <c r="K234" i="1"/>
  <c r="I236" i="1" l="1"/>
  <c r="L236" i="1" s="1"/>
  <c r="K235" i="1"/>
  <c r="I237" i="1" l="1"/>
  <c r="L237" i="1" s="1"/>
  <c r="K236" i="1"/>
  <c r="I238" i="1" l="1"/>
  <c r="L238" i="1" s="1"/>
  <c r="K237" i="1"/>
  <c r="I239" i="1" l="1"/>
  <c r="L239" i="1" s="1"/>
  <c r="K238" i="1"/>
  <c r="K239" i="1" l="1"/>
  <c r="I240" i="1"/>
  <c r="L240" i="1" s="1"/>
  <c r="K240" i="1" l="1"/>
  <c r="I241" i="1"/>
  <c r="L241" i="1" s="1"/>
  <c r="K241" i="1" l="1"/>
  <c r="I242" i="1"/>
  <c r="L242" i="1" s="1"/>
  <c r="I243" i="1" l="1"/>
  <c r="L243" i="1" s="1"/>
  <c r="K242" i="1"/>
  <c r="I244" i="1" l="1"/>
  <c r="L244" i="1" s="1"/>
  <c r="K243" i="1"/>
  <c r="I245" i="1" l="1"/>
  <c r="L245" i="1" s="1"/>
  <c r="K244" i="1"/>
  <c r="I246" i="1" l="1"/>
  <c r="L246" i="1" s="1"/>
  <c r="K245" i="1"/>
  <c r="I247" i="1" l="1"/>
  <c r="L247" i="1" s="1"/>
  <c r="K246" i="1"/>
  <c r="K247" i="1" l="1"/>
  <c r="I248" i="1"/>
  <c r="L248" i="1" s="1"/>
  <c r="K248" i="1" l="1"/>
  <c r="I249" i="1"/>
  <c r="L249" i="1" s="1"/>
  <c r="K249" i="1" l="1"/>
  <c r="I250" i="1"/>
  <c r="L250" i="1" s="1"/>
  <c r="I251" i="1" l="1"/>
  <c r="L251" i="1" s="1"/>
  <c r="K250" i="1"/>
  <c r="K251" i="1" l="1"/>
  <c r="I252" i="1"/>
  <c r="L252" i="1" s="1"/>
  <c r="I253" i="1" l="1"/>
  <c r="L253" i="1" s="1"/>
  <c r="K252" i="1"/>
  <c r="I254" i="1" l="1"/>
  <c r="L254" i="1" s="1"/>
  <c r="K253" i="1"/>
  <c r="I255" i="1" l="1"/>
  <c r="L255" i="1" s="1"/>
  <c r="K254" i="1"/>
  <c r="K255" i="1" l="1"/>
  <c r="I256" i="1"/>
  <c r="L256" i="1" s="1"/>
  <c r="K256" i="1" l="1"/>
  <c r="I257" i="1"/>
  <c r="L257" i="1" s="1"/>
  <c r="K257" i="1" l="1"/>
  <c r="I258" i="1"/>
  <c r="L258" i="1" s="1"/>
  <c r="I259" i="1" l="1"/>
  <c r="L259" i="1" s="1"/>
  <c r="K258" i="1"/>
  <c r="I260" i="1" l="1"/>
  <c r="L260" i="1" s="1"/>
  <c r="K259" i="1"/>
  <c r="I261" i="1" l="1"/>
  <c r="L261" i="1" s="1"/>
  <c r="K260" i="1"/>
  <c r="I262" i="1" l="1"/>
  <c r="L262" i="1" s="1"/>
  <c r="K261" i="1"/>
  <c r="I263" i="1" l="1"/>
  <c r="L263" i="1" s="1"/>
  <c r="K262" i="1"/>
  <c r="K263" i="1" l="1"/>
  <c r="I264" i="1"/>
  <c r="L264" i="1" s="1"/>
  <c r="K264" i="1" l="1"/>
  <c r="I265" i="1"/>
  <c r="L265" i="1" s="1"/>
  <c r="K265" i="1" l="1"/>
  <c r="I266" i="1"/>
  <c r="L266" i="1" s="1"/>
  <c r="I267" i="1" l="1"/>
  <c r="L267" i="1" s="1"/>
  <c r="K266" i="1"/>
  <c r="I268" i="1" l="1"/>
  <c r="L268" i="1" s="1"/>
  <c r="K267" i="1"/>
  <c r="I269" i="1" l="1"/>
  <c r="L269" i="1" s="1"/>
  <c r="K268" i="1"/>
  <c r="I270" i="1" l="1"/>
  <c r="L270" i="1" s="1"/>
  <c r="K269" i="1"/>
  <c r="I271" i="1" l="1"/>
  <c r="L271" i="1" s="1"/>
  <c r="K270" i="1"/>
  <c r="K271" i="1" l="1"/>
  <c r="I272" i="1"/>
  <c r="L272" i="1" s="1"/>
  <c r="K272" i="1" l="1"/>
  <c r="I273" i="1"/>
  <c r="L273" i="1" s="1"/>
  <c r="K273" i="1" l="1"/>
  <c r="I274" i="1"/>
  <c r="L274" i="1" s="1"/>
  <c r="I275" i="1" l="1"/>
  <c r="L275" i="1" s="1"/>
  <c r="K274" i="1"/>
  <c r="I276" i="1" l="1"/>
  <c r="L276" i="1" s="1"/>
  <c r="K275" i="1"/>
  <c r="I277" i="1" l="1"/>
  <c r="L277" i="1" s="1"/>
  <c r="K276" i="1"/>
  <c r="I278" i="1" l="1"/>
  <c r="L278" i="1" s="1"/>
  <c r="K277" i="1"/>
  <c r="I279" i="1" l="1"/>
  <c r="L279" i="1" s="1"/>
  <c r="K278" i="1"/>
  <c r="K279" i="1" l="1"/>
  <c r="I280" i="1"/>
  <c r="L280" i="1" s="1"/>
  <c r="K280" i="1" l="1"/>
  <c r="I281" i="1"/>
  <c r="L281" i="1" s="1"/>
  <c r="K281" i="1" l="1"/>
  <c r="I282" i="1"/>
  <c r="L282" i="1" s="1"/>
  <c r="I283" i="1" l="1"/>
  <c r="L283" i="1" s="1"/>
  <c r="K282" i="1"/>
  <c r="I284" i="1" l="1"/>
  <c r="L284" i="1" s="1"/>
  <c r="K283" i="1"/>
  <c r="I285" i="1" l="1"/>
  <c r="L285" i="1" s="1"/>
  <c r="K284" i="1"/>
  <c r="I286" i="1" l="1"/>
  <c r="L286" i="1" s="1"/>
  <c r="K285" i="1"/>
  <c r="I287" i="1" l="1"/>
  <c r="L287" i="1" s="1"/>
  <c r="K286" i="1"/>
  <c r="K287" i="1" l="1"/>
  <c r="I288" i="1"/>
  <c r="L288" i="1" s="1"/>
  <c r="I289" i="1" l="1"/>
  <c r="L289" i="1" s="1"/>
  <c r="K288" i="1"/>
  <c r="K289" i="1" l="1"/>
  <c r="I290" i="1"/>
  <c r="L290" i="1" s="1"/>
  <c r="I291" i="1" l="1"/>
  <c r="L291" i="1" s="1"/>
  <c r="K290" i="1"/>
  <c r="I292" i="1" l="1"/>
  <c r="L292" i="1" s="1"/>
  <c r="K291" i="1"/>
  <c r="I293" i="1" l="1"/>
  <c r="L293" i="1" s="1"/>
  <c r="K292" i="1"/>
  <c r="I294" i="1" l="1"/>
  <c r="L294" i="1" s="1"/>
  <c r="K293" i="1"/>
  <c r="I295" i="1" l="1"/>
  <c r="L295" i="1" s="1"/>
  <c r="K294" i="1"/>
  <c r="K295" i="1" l="1"/>
  <c r="I296" i="1"/>
  <c r="L296" i="1" s="1"/>
  <c r="K296" i="1" l="1"/>
  <c r="I297" i="1"/>
  <c r="L297" i="1" s="1"/>
  <c r="K297" i="1" l="1"/>
  <c r="I298" i="1"/>
  <c r="L298" i="1" s="1"/>
  <c r="I299" i="1" l="1"/>
  <c r="L299" i="1" s="1"/>
  <c r="K298" i="1"/>
  <c r="K299" i="1" l="1"/>
  <c r="I300" i="1"/>
  <c r="L300" i="1" s="1"/>
  <c r="I301" i="1" l="1"/>
  <c r="L301" i="1" s="1"/>
  <c r="K300" i="1"/>
  <c r="I302" i="1" l="1"/>
  <c r="L302" i="1" s="1"/>
  <c r="K301" i="1"/>
  <c r="I303" i="1" l="1"/>
  <c r="L303" i="1" s="1"/>
  <c r="K302" i="1"/>
  <c r="K303" i="1" l="1"/>
  <c r="I304" i="1"/>
  <c r="L304" i="1" s="1"/>
  <c r="K304" i="1" l="1"/>
  <c r="I305" i="1"/>
  <c r="L305" i="1" s="1"/>
  <c r="K305" i="1" l="1"/>
  <c r="I306" i="1"/>
  <c r="L306" i="1" s="1"/>
  <c r="I307" i="1" l="1"/>
  <c r="L307" i="1" s="1"/>
  <c r="K306" i="1"/>
  <c r="I308" i="1" l="1"/>
  <c r="L308" i="1" s="1"/>
  <c r="K307" i="1"/>
  <c r="I309" i="1" l="1"/>
  <c r="L309" i="1" s="1"/>
  <c r="K308" i="1"/>
  <c r="I310" i="1" l="1"/>
  <c r="L310" i="1" s="1"/>
  <c r="K309" i="1"/>
  <c r="I311" i="1" l="1"/>
  <c r="L311" i="1" s="1"/>
  <c r="K310" i="1"/>
  <c r="K311" i="1" l="1"/>
  <c r="I312" i="1"/>
  <c r="L312" i="1" s="1"/>
  <c r="K312" i="1" l="1"/>
  <c r="I313" i="1"/>
  <c r="L313" i="1" s="1"/>
  <c r="K313" i="1" l="1"/>
  <c r="I314" i="1"/>
  <c r="L314" i="1" s="1"/>
  <c r="I315" i="1" l="1"/>
  <c r="L315" i="1" s="1"/>
  <c r="K314" i="1"/>
  <c r="I316" i="1" l="1"/>
  <c r="L316" i="1" s="1"/>
  <c r="K315" i="1"/>
  <c r="I317" i="1" l="1"/>
  <c r="L317" i="1" s="1"/>
  <c r="K316" i="1"/>
  <c r="I318" i="1" l="1"/>
  <c r="L318" i="1" s="1"/>
  <c r="K317" i="1"/>
  <c r="I319" i="1" l="1"/>
  <c r="L319" i="1" s="1"/>
  <c r="K318" i="1"/>
  <c r="K319" i="1" l="1"/>
  <c r="I320" i="1"/>
  <c r="L320" i="1" s="1"/>
  <c r="K320" i="1" l="1"/>
  <c r="I321" i="1"/>
  <c r="L321" i="1" s="1"/>
  <c r="K321" i="1" l="1"/>
  <c r="I322" i="1"/>
  <c r="L322" i="1" s="1"/>
  <c r="I323" i="1" l="1"/>
  <c r="L323" i="1" s="1"/>
  <c r="K322" i="1"/>
  <c r="I324" i="1" l="1"/>
  <c r="L324" i="1" s="1"/>
  <c r="K323" i="1"/>
  <c r="K324" i="1" l="1"/>
  <c r="C35" i="3" l="1"/>
  <c r="C34" i="3"/>
  <c r="C36" i="3" l="1"/>
  <c r="C18" i="2" l="1"/>
  <c r="E25" i="1"/>
  <c r="F124" i="1" s="1"/>
  <c r="E26" i="1"/>
  <c r="E27" i="1"/>
  <c r="E28" i="1"/>
  <c r="F127" i="1" s="1"/>
  <c r="E29" i="1"/>
  <c r="E30" i="1"/>
  <c r="E31" i="1"/>
  <c r="F130" i="1" s="1"/>
  <c r="E32" i="1"/>
  <c r="F131" i="1" s="1"/>
  <c r="E33" i="1"/>
  <c r="F132" i="1" s="1"/>
  <c r="E34" i="1"/>
  <c r="E35" i="1"/>
  <c r="E36" i="1"/>
  <c r="F135" i="1" s="1"/>
  <c r="E37" i="1"/>
  <c r="E38" i="1"/>
  <c r="E39" i="1"/>
  <c r="E40" i="1"/>
  <c r="F139" i="1" s="1"/>
  <c r="E41" i="1"/>
  <c r="F140" i="1" s="1"/>
  <c r="E42" i="1"/>
  <c r="E43" i="1"/>
  <c r="E44" i="1"/>
  <c r="F143" i="1" s="1"/>
  <c r="E45" i="1"/>
  <c r="E46" i="1"/>
  <c r="E47" i="1"/>
  <c r="F146" i="1" s="1"/>
  <c r="E48" i="1"/>
  <c r="F147" i="1" s="1"/>
  <c r="E49" i="1"/>
  <c r="F148" i="1" s="1"/>
  <c r="E50" i="1"/>
  <c r="E51" i="1"/>
  <c r="E52" i="1"/>
  <c r="F151" i="1" s="1"/>
  <c r="E53" i="1"/>
  <c r="E54" i="1"/>
  <c r="E55" i="1"/>
  <c r="F154" i="1" s="1"/>
  <c r="E56" i="1"/>
  <c r="F155" i="1" s="1"/>
  <c r="E57" i="1"/>
  <c r="F156" i="1" s="1"/>
  <c r="E58" i="1"/>
  <c r="E59" i="1"/>
  <c r="E60" i="1"/>
  <c r="F159" i="1" s="1"/>
  <c r="E61" i="1"/>
  <c r="E62" i="1"/>
  <c r="E63" i="1"/>
  <c r="F162" i="1" s="1"/>
  <c r="E64" i="1"/>
  <c r="F163" i="1" s="1"/>
  <c r="E65" i="1"/>
  <c r="F164" i="1" s="1"/>
  <c r="E66" i="1"/>
  <c r="E67" i="1"/>
  <c r="E68" i="1"/>
  <c r="F167" i="1" s="1"/>
  <c r="E69" i="1"/>
  <c r="F168" i="1" s="1"/>
  <c r="E70" i="1"/>
  <c r="E71" i="1"/>
  <c r="F170" i="1" s="1"/>
  <c r="E72" i="1"/>
  <c r="F171" i="1" s="1"/>
  <c r="E73" i="1"/>
  <c r="F172" i="1" s="1"/>
  <c r="E74" i="1"/>
  <c r="E75" i="1"/>
  <c r="E76" i="1"/>
  <c r="F175" i="1" s="1"/>
  <c r="E77" i="1"/>
  <c r="F176" i="1" s="1"/>
  <c r="E78" i="1"/>
  <c r="F177" i="1" s="1"/>
  <c r="E79" i="1"/>
  <c r="F178" i="1" s="1"/>
  <c r="E80" i="1"/>
  <c r="F179" i="1" s="1"/>
  <c r="E81" i="1"/>
  <c r="F180" i="1" s="1"/>
  <c r="E82" i="1"/>
  <c r="E83" i="1"/>
  <c r="E84" i="1"/>
  <c r="F183" i="1" s="1"/>
  <c r="E85" i="1"/>
  <c r="F184" i="1" s="1"/>
  <c r="E86" i="1"/>
  <c r="E87" i="1"/>
  <c r="F186" i="1" s="1"/>
  <c r="E88" i="1"/>
  <c r="F187" i="1" s="1"/>
  <c r="E89" i="1"/>
  <c r="E90" i="1"/>
  <c r="F189" i="1" s="1"/>
  <c r="E91" i="1"/>
  <c r="E92" i="1"/>
  <c r="F191" i="1" s="1"/>
  <c r="E93" i="1"/>
  <c r="E94" i="1"/>
  <c r="E95" i="1"/>
  <c r="E96" i="1"/>
  <c r="F195" i="1" s="1"/>
  <c r="E97" i="1"/>
  <c r="F196" i="1" s="1"/>
  <c r="E98" i="1"/>
  <c r="F197" i="1" s="1"/>
  <c r="E99" i="1"/>
  <c r="E100" i="1"/>
  <c r="F199" i="1" s="1"/>
  <c r="E101" i="1"/>
  <c r="F200" i="1" s="1"/>
  <c r="E102" i="1"/>
  <c r="E103" i="1"/>
  <c r="F202" i="1" s="1"/>
  <c r="E104" i="1"/>
  <c r="F203" i="1" s="1"/>
  <c r="E105" i="1"/>
  <c r="F204" i="1" s="1"/>
  <c r="E106" i="1"/>
  <c r="E107" i="1"/>
  <c r="E108" i="1"/>
  <c r="F207" i="1" s="1"/>
  <c r="E109" i="1"/>
  <c r="E110" i="1"/>
  <c r="E111" i="1"/>
  <c r="F210" i="1" s="1"/>
  <c r="E112" i="1"/>
  <c r="F211" i="1" s="1"/>
  <c r="E113" i="1"/>
  <c r="F212" i="1" s="1"/>
  <c r="E114" i="1"/>
  <c r="F213" i="1" s="1"/>
  <c r="E115" i="1"/>
  <c r="E116" i="1"/>
  <c r="F215" i="1" s="1"/>
  <c r="E117" i="1"/>
  <c r="F216" i="1" s="1"/>
  <c r="E118" i="1"/>
  <c r="E24" i="1"/>
  <c r="F123" i="1" s="1"/>
  <c r="F208" i="1"/>
  <c r="F205" i="1"/>
  <c r="F192" i="1"/>
  <c r="F138" i="1"/>
  <c r="C18" i="1"/>
  <c r="G33" i="2" l="1"/>
  <c r="G41" i="2"/>
  <c r="G49" i="2"/>
  <c r="G57" i="2"/>
  <c r="G31" i="2"/>
  <c r="G39" i="2"/>
  <c r="G55" i="2"/>
  <c r="G32" i="2"/>
  <c r="G40" i="2"/>
  <c r="G48" i="2"/>
  <c r="G56" i="2"/>
  <c r="G24" i="2"/>
  <c r="G47" i="2"/>
  <c r="G54" i="2"/>
  <c r="G28" i="2"/>
  <c r="G51" i="2"/>
  <c r="G59" i="2"/>
  <c r="G79" i="2"/>
  <c r="G68" i="2"/>
  <c r="G65" i="2"/>
  <c r="G77" i="2"/>
  <c r="G53" i="2"/>
  <c r="G61" i="2"/>
  <c r="G46" i="2"/>
  <c r="G82" i="2"/>
  <c r="G43" i="2"/>
  <c r="G27" i="2"/>
  <c r="G63" i="2"/>
  <c r="G80" i="2"/>
  <c r="G62" i="2"/>
  <c r="G66" i="2"/>
  <c r="G67" i="2"/>
  <c r="G44" i="2"/>
  <c r="G37" i="2"/>
  <c r="G38" i="2"/>
  <c r="G74" i="2"/>
  <c r="G35" i="2"/>
  <c r="G64" i="2"/>
  <c r="G70" i="2"/>
  <c r="G71" i="2"/>
  <c r="G78" i="2"/>
  <c r="G83" i="2"/>
  <c r="G69" i="2"/>
  <c r="G36" i="2"/>
  <c r="G30" i="2"/>
  <c r="G50" i="2"/>
  <c r="G76" i="2"/>
  <c r="G81" i="2"/>
  <c r="G42" i="2"/>
  <c r="G73" i="2"/>
  <c r="G60" i="2"/>
  <c r="G25" i="2"/>
  <c r="G34" i="2"/>
  <c r="G45" i="2"/>
  <c r="G29" i="2"/>
  <c r="G26" i="2"/>
  <c r="G58" i="2"/>
  <c r="G72" i="2"/>
  <c r="G75" i="2"/>
  <c r="G52" i="2"/>
  <c r="F87" i="1"/>
  <c r="F36" i="1"/>
  <c r="F60" i="1"/>
  <c r="F74" i="1"/>
  <c r="F24" i="1"/>
  <c r="F28" i="1"/>
  <c r="F116" i="1"/>
  <c r="F52" i="1"/>
  <c r="F89" i="1"/>
  <c r="F100" i="1"/>
  <c r="F111" i="1"/>
  <c r="F95" i="1"/>
  <c r="F44" i="1"/>
  <c r="F68" i="1"/>
  <c r="F97" i="1"/>
  <c r="F31" i="1"/>
  <c r="F76" i="1"/>
  <c r="F188" i="1"/>
  <c r="F194" i="1"/>
  <c r="F209" i="1"/>
  <c r="F110" i="1"/>
  <c r="F33" i="1"/>
  <c r="F137" i="1"/>
  <c r="F38" i="1"/>
  <c r="F40" i="1"/>
  <c r="F47" i="1"/>
  <c r="F49" i="1"/>
  <c r="F153" i="1"/>
  <c r="F54" i="1"/>
  <c r="F56" i="1"/>
  <c r="F63" i="1"/>
  <c r="F65" i="1"/>
  <c r="F70" i="1"/>
  <c r="F72" i="1"/>
  <c r="F79" i="1"/>
  <c r="F81" i="1"/>
  <c r="F185" i="1"/>
  <c r="F86" i="1"/>
  <c r="F190" i="1"/>
  <c r="F91" i="1"/>
  <c r="F105" i="1"/>
  <c r="F42" i="1"/>
  <c r="F141" i="1"/>
  <c r="F58" i="1"/>
  <c r="F157" i="1"/>
  <c r="F214" i="1"/>
  <c r="F115" i="1"/>
  <c r="F126" i="1"/>
  <c r="F27" i="1"/>
  <c r="F29" i="1"/>
  <c r="F142" i="1"/>
  <c r="F43" i="1"/>
  <c r="F45" i="1"/>
  <c r="F158" i="1"/>
  <c r="F59" i="1"/>
  <c r="F61" i="1"/>
  <c r="F174" i="1"/>
  <c r="F75" i="1"/>
  <c r="F103" i="1"/>
  <c r="F108" i="1"/>
  <c r="F217" i="1"/>
  <c r="F118" i="1"/>
  <c r="F173" i="1"/>
  <c r="F26" i="1"/>
  <c r="F125" i="1"/>
  <c r="F34" i="1"/>
  <c r="F133" i="1"/>
  <c r="F50" i="1"/>
  <c r="F149" i="1"/>
  <c r="F66" i="1"/>
  <c r="F165" i="1"/>
  <c r="F82" i="1"/>
  <c r="F181" i="1"/>
  <c r="F84" i="1"/>
  <c r="F113" i="1"/>
  <c r="F198" i="1"/>
  <c r="F99" i="1"/>
  <c r="F25" i="1"/>
  <c r="F129" i="1"/>
  <c r="F30" i="1"/>
  <c r="F32" i="1"/>
  <c r="F39" i="1"/>
  <c r="F41" i="1"/>
  <c r="F145" i="1"/>
  <c r="F46" i="1"/>
  <c r="F48" i="1"/>
  <c r="F55" i="1"/>
  <c r="F57" i="1"/>
  <c r="F161" i="1"/>
  <c r="F62" i="1"/>
  <c r="F64" i="1"/>
  <c r="F71" i="1"/>
  <c r="F73" i="1"/>
  <c r="F78" i="1"/>
  <c r="F80" i="1"/>
  <c r="H123" i="1"/>
  <c r="F193" i="1"/>
  <c r="F94" i="1"/>
  <c r="F77" i="1"/>
  <c r="F69" i="1"/>
  <c r="F112" i="1"/>
  <c r="F104" i="1"/>
  <c r="F96" i="1"/>
  <c r="F88" i="1"/>
  <c r="F134" i="1"/>
  <c r="F35" i="1"/>
  <c r="F37" i="1"/>
  <c r="F150" i="1"/>
  <c r="F51" i="1"/>
  <c r="F53" i="1"/>
  <c r="F166" i="1"/>
  <c r="F67" i="1"/>
  <c r="F182" i="1"/>
  <c r="F83" i="1"/>
  <c r="F90" i="1"/>
  <c r="F92" i="1"/>
  <c r="F201" i="1"/>
  <c r="F102" i="1"/>
  <c r="F206" i="1"/>
  <c r="F107" i="1"/>
  <c r="F169" i="1"/>
  <c r="F128" i="1"/>
  <c r="F136" i="1"/>
  <c r="F144" i="1"/>
  <c r="F152" i="1"/>
  <c r="F160" i="1"/>
  <c r="F85" i="1"/>
  <c r="F93" i="1"/>
  <c r="F101" i="1"/>
  <c r="F109" i="1"/>
  <c r="F117" i="1"/>
  <c r="F98" i="1"/>
  <c r="F106" i="1"/>
  <c r="F114" i="1"/>
  <c r="G84" i="2" l="1"/>
  <c r="F149" i="2"/>
  <c r="F119" i="1"/>
  <c r="D230" i="1" s="1"/>
  <c r="F218" i="1"/>
  <c r="D89" i="2" l="1"/>
  <c r="F89" i="2" s="1"/>
  <c r="D160" i="2"/>
  <c r="D123" i="1"/>
  <c r="G123" i="1" s="1"/>
  <c r="D124" i="1" s="1"/>
  <c r="E124" i="1" s="1"/>
  <c r="E324" i="1"/>
  <c r="E316" i="1"/>
  <c r="E308" i="1"/>
  <c r="E300" i="1"/>
  <c r="E292" i="1"/>
  <c r="E284" i="1"/>
  <c r="E276" i="1"/>
  <c r="E268" i="1"/>
  <c r="E260" i="1"/>
  <c r="E252" i="1"/>
  <c r="E244" i="1"/>
  <c r="E317" i="1"/>
  <c r="E309" i="1"/>
  <c r="E301" i="1"/>
  <c r="E293" i="1"/>
  <c r="E285" i="1"/>
  <c r="E277" i="1"/>
  <c r="E269" i="1"/>
  <c r="E261" i="1"/>
  <c r="E253" i="1"/>
  <c r="E245" i="1"/>
  <c r="E320" i="1"/>
  <c r="E312" i="1"/>
  <c r="E304" i="1"/>
  <c r="E296" i="1"/>
  <c r="E288" i="1"/>
  <c r="E280" i="1"/>
  <c r="E272" i="1"/>
  <c r="E264" i="1"/>
  <c r="E256" i="1"/>
  <c r="E248" i="1"/>
  <c r="E323" i="1"/>
  <c r="E315" i="1"/>
  <c r="E307" i="1"/>
  <c r="E299" i="1"/>
  <c r="E291" i="1"/>
  <c r="E283" i="1"/>
  <c r="E275" i="1"/>
  <c r="E267" i="1"/>
  <c r="E259" i="1"/>
  <c r="E251" i="1"/>
  <c r="E243" i="1"/>
  <c r="E318" i="1"/>
  <c r="E310" i="1"/>
  <c r="E302" i="1"/>
  <c r="E294" i="1"/>
  <c r="E286" i="1"/>
  <c r="E278" i="1"/>
  <c r="E270" i="1"/>
  <c r="E262" i="1"/>
  <c r="E254" i="1"/>
  <c r="E246" i="1"/>
  <c r="E240" i="1"/>
  <c r="E239" i="1"/>
  <c r="E238" i="1"/>
  <c r="E237" i="1"/>
  <c r="E236" i="1"/>
  <c r="E235" i="1"/>
  <c r="E234" i="1"/>
  <c r="E233" i="1"/>
  <c r="E232" i="1"/>
  <c r="E231" i="1"/>
  <c r="E230" i="1"/>
  <c r="F230" i="1" s="1"/>
  <c r="E303" i="1"/>
  <c r="E282" i="1"/>
  <c r="E273" i="1"/>
  <c r="E311" i="1"/>
  <c r="E290" i="1"/>
  <c r="E281" i="1"/>
  <c r="E247" i="1"/>
  <c r="E319" i="1"/>
  <c r="E298" i="1"/>
  <c r="E289" i="1"/>
  <c r="E255" i="1"/>
  <c r="E306" i="1"/>
  <c r="E297" i="1"/>
  <c r="E263" i="1"/>
  <c r="E314" i="1"/>
  <c r="E305" i="1"/>
  <c r="E271" i="1"/>
  <c r="E250" i="1"/>
  <c r="E322" i="1"/>
  <c r="E313" i="1"/>
  <c r="E279" i="1"/>
  <c r="E258" i="1"/>
  <c r="E249" i="1"/>
  <c r="E242" i="1"/>
  <c r="E321" i="1"/>
  <c r="E287" i="1"/>
  <c r="E266" i="1"/>
  <c r="E257" i="1"/>
  <c r="E274" i="1"/>
  <c r="E241" i="1"/>
  <c r="E265" i="1"/>
  <c r="E295" i="1"/>
  <c r="J160" i="2" l="1"/>
  <c r="G89" i="2"/>
  <c r="H89" i="2" s="1"/>
  <c r="D90" i="2" s="1"/>
  <c r="G230" i="1"/>
  <c r="D231" i="1" s="1"/>
  <c r="G231" i="1" s="1"/>
  <c r="D232" i="1" s="1"/>
  <c r="G232" i="1" s="1"/>
  <c r="D233" i="1" s="1"/>
  <c r="G233" i="1" s="1"/>
  <c r="D234" i="1" s="1"/>
  <c r="G234" i="1" s="1"/>
  <c r="D235" i="1" s="1"/>
  <c r="G235" i="1" s="1"/>
  <c r="D236" i="1" s="1"/>
  <c r="G236" i="1" s="1"/>
  <c r="D237" i="1" s="1"/>
  <c r="G237" i="1" s="1"/>
  <c r="D238" i="1" s="1"/>
  <c r="G238" i="1" s="1"/>
  <c r="D239" i="1" s="1"/>
  <c r="G239" i="1" s="1"/>
  <c r="D240" i="1" s="1"/>
  <c r="G240" i="1" s="1"/>
  <c r="D241" i="1" s="1"/>
  <c r="G241" i="1" s="1"/>
  <c r="D242" i="1" s="1"/>
  <c r="G242" i="1" s="1"/>
  <c r="D243" i="1" s="1"/>
  <c r="G243" i="1" s="1"/>
  <c r="D244" i="1" s="1"/>
  <c r="G244" i="1" s="1"/>
  <c r="D245" i="1" s="1"/>
  <c r="G245" i="1" s="1"/>
  <c r="D246" i="1" s="1"/>
  <c r="G246" i="1" s="1"/>
  <c r="D247" i="1" s="1"/>
  <c r="G247" i="1" s="1"/>
  <c r="D248" i="1" s="1"/>
  <c r="G248" i="1" s="1"/>
  <c r="D249" i="1" s="1"/>
  <c r="G249" i="1" s="1"/>
  <c r="D250" i="1" s="1"/>
  <c r="G250" i="1" s="1"/>
  <c r="D251" i="1" s="1"/>
  <c r="G251" i="1" s="1"/>
  <c r="D252" i="1" s="1"/>
  <c r="G252" i="1" s="1"/>
  <c r="D253" i="1" s="1"/>
  <c r="G253" i="1" s="1"/>
  <c r="D254" i="1" s="1"/>
  <c r="G254" i="1" s="1"/>
  <c r="D255" i="1" s="1"/>
  <c r="G255" i="1" s="1"/>
  <c r="D256" i="1" s="1"/>
  <c r="G256" i="1" s="1"/>
  <c r="D257" i="1" s="1"/>
  <c r="G257" i="1" s="1"/>
  <c r="D258" i="1" s="1"/>
  <c r="G258" i="1" s="1"/>
  <c r="D259" i="1" s="1"/>
  <c r="G259" i="1" s="1"/>
  <c r="D260" i="1" s="1"/>
  <c r="G260" i="1" s="1"/>
  <c r="D261" i="1" s="1"/>
  <c r="G261" i="1" s="1"/>
  <c r="D262" i="1" s="1"/>
  <c r="G262" i="1" s="1"/>
  <c r="D263" i="1" s="1"/>
  <c r="G263" i="1" s="1"/>
  <c r="F231" i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H124" i="1"/>
  <c r="G124" i="1"/>
  <c r="D125" i="1" s="1"/>
  <c r="F90" i="2" l="1"/>
  <c r="D264" i="1"/>
  <c r="G264" i="1" s="1"/>
  <c r="D265" i="1" s="1"/>
  <c r="G265" i="1" s="1"/>
  <c r="D266" i="1" s="1"/>
  <c r="G266" i="1" s="1"/>
  <c r="D267" i="1" s="1"/>
  <c r="G267" i="1" s="1"/>
  <c r="D268" i="1" s="1"/>
  <c r="G268" i="1" s="1"/>
  <c r="D269" i="1" s="1"/>
  <c r="G269" i="1" s="1"/>
  <c r="D270" i="1" s="1"/>
  <c r="G270" i="1" s="1"/>
  <c r="D271" i="1" s="1"/>
  <c r="G271" i="1" s="1"/>
  <c r="D272" i="1" s="1"/>
  <c r="G272" i="1" s="1"/>
  <c r="D273" i="1" s="1"/>
  <c r="G273" i="1" s="1"/>
  <c r="D274" i="1" s="1"/>
  <c r="G274" i="1" s="1"/>
  <c r="D275" i="1" s="1"/>
  <c r="G275" i="1" s="1"/>
  <c r="D276" i="1" s="1"/>
  <c r="G276" i="1" s="1"/>
  <c r="F277" i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E125" i="1"/>
  <c r="G90" i="2" l="1"/>
  <c r="H90" i="2"/>
  <c r="H125" i="1"/>
  <c r="G125" i="1"/>
  <c r="D126" i="1" s="1"/>
  <c r="D277" i="1"/>
  <c r="G277" i="1" s="1"/>
  <c r="D278" i="1" s="1"/>
  <c r="G278" i="1" s="1"/>
  <c r="D279" i="1" s="1"/>
  <c r="G279" i="1" s="1"/>
  <c r="D280" i="1" s="1"/>
  <c r="G280" i="1" s="1"/>
  <c r="D281" i="1" s="1"/>
  <c r="G281" i="1" s="1"/>
  <c r="D282" i="1" s="1"/>
  <c r="G282" i="1" s="1"/>
  <c r="D283" i="1" s="1"/>
  <c r="G283" i="1" s="1"/>
  <c r="D284" i="1" s="1"/>
  <c r="G284" i="1" s="1"/>
  <c r="D285" i="1" s="1"/>
  <c r="G285" i="1" s="1"/>
  <c r="D286" i="1" s="1"/>
  <c r="G286" i="1" s="1"/>
  <c r="D287" i="1" s="1"/>
  <c r="G287" i="1" s="1"/>
  <c r="D288" i="1" s="1"/>
  <c r="G288" i="1" s="1"/>
  <c r="D289" i="1" s="1"/>
  <c r="G289" i="1" s="1"/>
  <c r="D290" i="1" s="1"/>
  <c r="G290" i="1" s="1"/>
  <c r="D291" i="1" s="1"/>
  <c r="G291" i="1" s="1"/>
  <c r="D292" i="1" s="1"/>
  <c r="G292" i="1" s="1"/>
  <c r="D293" i="1" s="1"/>
  <c r="G293" i="1" s="1"/>
  <c r="D294" i="1" s="1"/>
  <c r="G294" i="1" s="1"/>
  <c r="D295" i="1" s="1"/>
  <c r="G295" i="1" s="1"/>
  <c r="D296" i="1" s="1"/>
  <c r="G296" i="1" s="1"/>
  <c r="D297" i="1" s="1"/>
  <c r="G297" i="1" s="1"/>
  <c r="D298" i="1" s="1"/>
  <c r="G298" i="1" s="1"/>
  <c r="D299" i="1" s="1"/>
  <c r="G299" i="1" s="1"/>
  <c r="D300" i="1" s="1"/>
  <c r="G300" i="1" s="1"/>
  <c r="D301" i="1" s="1"/>
  <c r="G301" i="1" s="1"/>
  <c r="D302" i="1" s="1"/>
  <c r="G302" i="1" s="1"/>
  <c r="D303" i="1" s="1"/>
  <c r="G303" i="1" s="1"/>
  <c r="D304" i="1" s="1"/>
  <c r="G304" i="1" s="1"/>
  <c r="D305" i="1" s="1"/>
  <c r="G305" i="1" s="1"/>
  <c r="D306" i="1" s="1"/>
  <c r="G306" i="1" s="1"/>
  <c r="D307" i="1" s="1"/>
  <c r="G307" i="1" s="1"/>
  <c r="D308" i="1" s="1"/>
  <c r="G308" i="1" s="1"/>
  <c r="D309" i="1" s="1"/>
  <c r="G309" i="1" s="1"/>
  <c r="D310" i="1" s="1"/>
  <c r="G310" i="1" s="1"/>
  <c r="D311" i="1" s="1"/>
  <c r="G311" i="1" s="1"/>
  <c r="D312" i="1" s="1"/>
  <c r="G312" i="1" s="1"/>
  <c r="D313" i="1" s="1"/>
  <c r="G313" i="1" s="1"/>
  <c r="D314" i="1" s="1"/>
  <c r="G314" i="1" s="1"/>
  <c r="D315" i="1" s="1"/>
  <c r="G315" i="1" s="1"/>
  <c r="D316" i="1" s="1"/>
  <c r="G316" i="1" s="1"/>
  <c r="D317" i="1" s="1"/>
  <c r="G317" i="1" s="1"/>
  <c r="D318" i="1" s="1"/>
  <c r="G318" i="1" s="1"/>
  <c r="D319" i="1" s="1"/>
  <c r="G319" i="1" s="1"/>
  <c r="D320" i="1" s="1"/>
  <c r="G320" i="1" s="1"/>
  <c r="D321" i="1" s="1"/>
  <c r="G321" i="1" s="1"/>
  <c r="D322" i="1" s="1"/>
  <c r="G322" i="1" s="1"/>
  <c r="D323" i="1" s="1"/>
  <c r="G323" i="1" s="1"/>
  <c r="D324" i="1" s="1"/>
  <c r="G324" i="1" s="1"/>
  <c r="D91" i="2" l="1"/>
  <c r="F91" i="2" s="1"/>
  <c r="L90" i="2"/>
  <c r="G91" i="2"/>
  <c r="L91" i="2" s="1"/>
  <c r="H91" i="2"/>
  <c r="D92" i="2" s="1"/>
  <c r="F92" i="2" s="1"/>
  <c r="E126" i="1"/>
  <c r="G126" i="1" s="1"/>
  <c r="D127" i="1" s="1"/>
  <c r="N91" i="2" l="1"/>
  <c r="G92" i="2"/>
  <c r="L92" i="2" s="1"/>
  <c r="H92" i="2"/>
  <c r="D93" i="2" s="1"/>
  <c r="F93" i="2" s="1"/>
  <c r="E127" i="1"/>
  <c r="H127" i="1" s="1"/>
  <c r="H126" i="1"/>
  <c r="N92" i="2" l="1"/>
  <c r="G93" i="2"/>
  <c r="G127" i="1"/>
  <c r="D128" i="1" s="1"/>
  <c r="H93" i="2" l="1"/>
  <c r="D94" i="2" s="1"/>
  <c r="L93" i="2"/>
  <c r="N93" i="2"/>
  <c r="F94" i="2"/>
  <c r="E128" i="1"/>
  <c r="G94" i="2" l="1"/>
  <c r="L94" i="2" s="1"/>
  <c r="H128" i="1"/>
  <c r="G128" i="1"/>
  <c r="D129" i="1" s="1"/>
  <c r="H94" i="2" l="1"/>
  <c r="D95" i="2" s="1"/>
  <c r="F95" i="2" s="1"/>
  <c r="E129" i="1"/>
  <c r="H129" i="1" s="1"/>
  <c r="G95" i="2" l="1"/>
  <c r="L95" i="2" s="1"/>
  <c r="N95" i="2" s="1"/>
  <c r="H95" i="2"/>
  <c r="D96" i="2" s="1"/>
  <c r="F96" i="2" s="1"/>
  <c r="G129" i="1"/>
  <c r="D130" i="1" s="1"/>
  <c r="G96" i="2" l="1"/>
  <c r="L96" i="2" s="1"/>
  <c r="N96" i="2" s="1"/>
  <c r="H96" i="2"/>
  <c r="D97" i="2" s="1"/>
  <c r="F97" i="2" s="1"/>
  <c r="E130" i="1"/>
  <c r="H130" i="1" s="1"/>
  <c r="G97" i="2" l="1"/>
  <c r="L97" i="2" s="1"/>
  <c r="N97" i="2" s="1"/>
  <c r="H97" i="2"/>
  <c r="G130" i="1"/>
  <c r="D131" i="1" s="1"/>
  <c r="D98" i="2"/>
  <c r="E131" i="1"/>
  <c r="H131" i="1" s="1"/>
  <c r="F98" i="2" l="1"/>
  <c r="G131" i="1"/>
  <c r="D132" i="1" s="1"/>
  <c r="G98" i="2" l="1"/>
  <c r="L98" i="2" s="1"/>
  <c r="N98" i="2" s="1"/>
  <c r="H98" i="2"/>
  <c r="D99" i="2" s="1"/>
  <c r="F99" i="2"/>
  <c r="E132" i="1"/>
  <c r="H132" i="1" s="1"/>
  <c r="G99" i="2" l="1"/>
  <c r="L99" i="2" s="1"/>
  <c r="N99" i="2" s="1"/>
  <c r="H99" i="2"/>
  <c r="D100" i="2" s="1"/>
  <c r="F100" i="2" s="1"/>
  <c r="G132" i="1"/>
  <c r="D133" i="1" s="1"/>
  <c r="G100" i="2" l="1"/>
  <c r="L100" i="2" s="1"/>
  <c r="N100" i="2" s="1"/>
  <c r="E133" i="1"/>
  <c r="H133" i="1" s="1"/>
  <c r="H100" i="2" l="1"/>
  <c r="D101" i="2" s="1"/>
  <c r="F101" i="2" s="1"/>
  <c r="G101" i="2"/>
  <c r="G133" i="1"/>
  <c r="D134" i="1" s="1"/>
  <c r="L101" i="2" l="1"/>
  <c r="E153" i="2"/>
  <c r="C22" i="3" s="1"/>
  <c r="H101" i="2"/>
  <c r="D102" i="2"/>
  <c r="E134" i="1"/>
  <c r="H134" i="1" s="1"/>
  <c r="E155" i="2" l="1"/>
  <c r="N103" i="2"/>
  <c r="F153" i="2"/>
  <c r="D22" i="3" s="1"/>
  <c r="N101" i="2"/>
  <c r="F102" i="2"/>
  <c r="G134" i="1"/>
  <c r="D135" i="1" s="1"/>
  <c r="E135" i="1"/>
  <c r="H135" i="1" s="1"/>
  <c r="N102" i="2" l="1"/>
  <c r="N105" i="2"/>
  <c r="F155" i="2" s="1"/>
  <c r="G102" i="2"/>
  <c r="H102" i="2"/>
  <c r="D103" i="2" s="1"/>
  <c r="F103" i="2" s="1"/>
  <c r="G135" i="1"/>
  <c r="D136" i="1" s="1"/>
  <c r="G103" i="2" l="1"/>
  <c r="H103" i="2"/>
  <c r="E136" i="1"/>
  <c r="H136" i="1" s="1"/>
  <c r="D104" i="2" l="1"/>
  <c r="F104" i="2" s="1"/>
  <c r="G136" i="1"/>
  <c r="D137" i="1" s="1"/>
  <c r="G104" i="2" l="1"/>
  <c r="H104" i="2" s="1"/>
  <c r="D105" i="2" s="1"/>
  <c r="F105" i="2" s="1"/>
  <c r="E137" i="1"/>
  <c r="H137" i="1" s="1"/>
  <c r="G105" i="2" l="1"/>
  <c r="H105" i="2"/>
  <c r="G137" i="1"/>
  <c r="D138" i="1" s="1"/>
  <c r="E138" i="1"/>
  <c r="H138" i="1" s="1"/>
  <c r="D106" i="2" l="1"/>
  <c r="G138" i="1"/>
  <c r="D139" i="1" s="1"/>
  <c r="F106" i="2" l="1"/>
  <c r="E139" i="1"/>
  <c r="H139" i="1" s="1"/>
  <c r="G106" i="2" l="1"/>
  <c r="H106" i="2"/>
  <c r="D107" i="2"/>
  <c r="F107" i="2"/>
  <c r="G139" i="1"/>
  <c r="D140" i="1" s="1"/>
  <c r="G107" i="2" l="1"/>
  <c r="H107" i="2"/>
  <c r="D108" i="2"/>
  <c r="F108" i="2" s="1"/>
  <c r="E140" i="1"/>
  <c r="H140" i="1" s="1"/>
  <c r="G108" i="2" l="1"/>
  <c r="G140" i="1"/>
  <c r="D141" i="1" s="1"/>
  <c r="H108" i="2" l="1"/>
  <c r="D109" i="2" s="1"/>
  <c r="F109" i="2" s="1"/>
  <c r="E141" i="1"/>
  <c r="H141" i="1" s="1"/>
  <c r="G109" i="2" l="1"/>
  <c r="H109" i="2"/>
  <c r="G141" i="1"/>
  <c r="D142" i="1" s="1"/>
  <c r="E142" i="1" s="1"/>
  <c r="H142" i="1" s="1"/>
  <c r="D110" i="2"/>
  <c r="F110" i="2" s="1"/>
  <c r="G142" i="1"/>
  <c r="D143" i="1" s="1"/>
  <c r="E143" i="1" s="1"/>
  <c r="H143" i="1" s="1"/>
  <c r="G110" i="2" l="1"/>
  <c r="H110" i="2"/>
  <c r="G143" i="1"/>
  <c r="D144" i="1" s="1"/>
  <c r="D111" i="2" l="1"/>
  <c r="E144" i="1"/>
  <c r="H144" i="1" s="1"/>
  <c r="F111" i="2" l="1"/>
  <c r="G144" i="1"/>
  <c r="D145" i="1" s="1"/>
  <c r="G111" i="2" l="1"/>
  <c r="H111" i="2"/>
  <c r="D112" i="2"/>
  <c r="F112" i="2" s="1"/>
  <c r="E145" i="1"/>
  <c r="H145" i="1" s="1"/>
  <c r="G112" i="2" l="1"/>
  <c r="H112" i="2"/>
  <c r="G22" i="3"/>
  <c r="E22" i="3"/>
  <c r="D113" i="2"/>
  <c r="F113" i="2" s="1"/>
  <c r="G145" i="1"/>
  <c r="D146" i="1" s="1"/>
  <c r="E146" i="1" s="1"/>
  <c r="H146" i="1" s="1"/>
  <c r="G113" i="2" l="1"/>
  <c r="H113" i="2"/>
  <c r="G146" i="1"/>
  <c r="D147" i="1" s="1"/>
  <c r="D114" i="2" l="1"/>
  <c r="F114" i="2" s="1"/>
  <c r="E147" i="1"/>
  <c r="H147" i="1" s="1"/>
  <c r="G114" i="2" l="1"/>
  <c r="H114" i="2"/>
  <c r="G147" i="1"/>
  <c r="D148" i="1" s="1"/>
  <c r="E148" i="1"/>
  <c r="H148" i="1" s="1"/>
  <c r="D115" i="2" l="1"/>
  <c r="F115" i="2" s="1"/>
  <c r="G148" i="1"/>
  <c r="D149" i="1" s="1"/>
  <c r="G115" i="2" l="1"/>
  <c r="H115" i="2"/>
  <c r="H22" i="3"/>
  <c r="F22" i="3"/>
  <c r="E149" i="1"/>
  <c r="H149" i="1" s="1"/>
  <c r="D116" i="2" l="1"/>
  <c r="F116" i="2" s="1"/>
  <c r="G149" i="1"/>
  <c r="D150" i="1" s="1"/>
  <c r="G116" i="2" l="1"/>
  <c r="H116" i="2"/>
  <c r="E150" i="1"/>
  <c r="H150" i="1" s="1"/>
  <c r="D117" i="2" l="1"/>
  <c r="F117" i="2" s="1"/>
  <c r="G150" i="1"/>
  <c r="D151" i="1" s="1"/>
  <c r="E151" i="1" s="1"/>
  <c r="H151" i="1" s="1"/>
  <c r="G117" i="2" l="1"/>
  <c r="H117" i="2"/>
  <c r="G151" i="1"/>
  <c r="D152" i="1" s="1"/>
  <c r="D118" i="2" l="1"/>
  <c r="E152" i="1"/>
  <c r="H152" i="1" s="1"/>
  <c r="F118" i="2" l="1"/>
  <c r="G152" i="1"/>
  <c r="D153" i="1" s="1"/>
  <c r="G118" i="2" l="1"/>
  <c r="H118" i="2"/>
  <c r="D119" i="2" s="1"/>
  <c r="F119" i="2" s="1"/>
  <c r="E153" i="1"/>
  <c r="H153" i="1" s="1"/>
  <c r="G119" i="2" l="1"/>
  <c r="H119" i="2"/>
  <c r="D120" i="2"/>
  <c r="F120" i="2" s="1"/>
  <c r="G153" i="1"/>
  <c r="D154" i="1" s="1"/>
  <c r="G120" i="2" l="1"/>
  <c r="H120" i="2"/>
  <c r="D121" i="2"/>
  <c r="F121" i="2" s="1"/>
  <c r="E154" i="1"/>
  <c r="H154" i="1" s="1"/>
  <c r="G121" i="2" l="1"/>
  <c r="H121" i="2"/>
  <c r="G154" i="1"/>
  <c r="D155" i="1" s="1"/>
  <c r="D122" i="2" l="1"/>
  <c r="E155" i="1"/>
  <c r="H155" i="1" s="1"/>
  <c r="F122" i="2" l="1"/>
  <c r="G155" i="1"/>
  <c r="D156" i="1" s="1"/>
  <c r="E156" i="1"/>
  <c r="H156" i="1" s="1"/>
  <c r="G122" i="2" l="1"/>
  <c r="H122" i="2"/>
  <c r="D123" i="2" s="1"/>
  <c r="F123" i="2" s="1"/>
  <c r="G156" i="1"/>
  <c r="D157" i="1" s="1"/>
  <c r="G123" i="2" l="1"/>
  <c r="H123" i="2"/>
  <c r="D124" i="2" s="1"/>
  <c r="F124" i="2" s="1"/>
  <c r="E157" i="1"/>
  <c r="H157" i="1" s="1"/>
  <c r="G124" i="2" l="1"/>
  <c r="H124" i="2"/>
  <c r="D125" i="2" s="1"/>
  <c r="F125" i="2" s="1"/>
  <c r="G157" i="1"/>
  <c r="D158" i="1" s="1"/>
  <c r="G125" i="2" l="1"/>
  <c r="H125" i="2"/>
  <c r="E158" i="1"/>
  <c r="H158" i="1" s="1"/>
  <c r="D126" i="2" l="1"/>
  <c r="G158" i="1"/>
  <c r="F126" i="2" l="1"/>
  <c r="D161" i="2"/>
  <c r="D159" i="1"/>
  <c r="E159" i="1"/>
  <c r="G159" i="1" s="1"/>
  <c r="D160" i="1" s="1"/>
  <c r="D162" i="2" l="1"/>
  <c r="G126" i="2"/>
  <c r="C15" i="3"/>
  <c r="J161" i="2"/>
  <c r="E160" i="1"/>
  <c r="H160" i="1" s="1"/>
  <c r="H159" i="1"/>
  <c r="E223" i="2" l="1"/>
  <c r="H126" i="2"/>
  <c r="D127" i="2" s="1"/>
  <c r="F127" i="2" s="1"/>
  <c r="D163" i="2"/>
  <c r="G160" i="1"/>
  <c r="D161" i="1" s="1"/>
  <c r="J162" i="2" l="1"/>
  <c r="D164" i="2"/>
  <c r="G127" i="2"/>
  <c r="H127" i="2"/>
  <c r="D128" i="2" s="1"/>
  <c r="F128" i="2" s="1"/>
  <c r="E161" i="1"/>
  <c r="M162" i="2" l="1"/>
  <c r="J163" i="2" s="1"/>
  <c r="D165" i="2"/>
  <c r="G128" i="2"/>
  <c r="H128" i="2" s="1"/>
  <c r="D129" i="2" s="1"/>
  <c r="F129" i="2" s="1"/>
  <c r="H161" i="1"/>
  <c r="G161" i="1"/>
  <c r="D162" i="1" s="1"/>
  <c r="M163" i="2" l="1"/>
  <c r="J164" i="2"/>
  <c r="D166" i="2"/>
  <c r="G129" i="2"/>
  <c r="H129" i="2"/>
  <c r="D130" i="2"/>
  <c r="E162" i="1"/>
  <c r="G162" i="1" s="1"/>
  <c r="D163" i="1" s="1"/>
  <c r="M164" i="2" l="1"/>
  <c r="J165" i="2" s="1"/>
  <c r="D167" i="2"/>
  <c r="F130" i="2"/>
  <c r="E163" i="1"/>
  <c r="H163" i="1" s="1"/>
  <c r="G163" i="1"/>
  <c r="D164" i="1" s="1"/>
  <c r="H162" i="1"/>
  <c r="D168" i="2" l="1"/>
  <c r="G130" i="2"/>
  <c r="H130" i="2"/>
  <c r="D131" i="2" s="1"/>
  <c r="F131" i="2" s="1"/>
  <c r="E164" i="1"/>
  <c r="M165" i="2" l="1"/>
  <c r="J166" i="2" s="1"/>
  <c r="D169" i="2"/>
  <c r="G131" i="2"/>
  <c r="H164" i="1"/>
  <c r="G164" i="1"/>
  <c r="D165" i="1" s="1"/>
  <c r="M166" i="2" l="1"/>
  <c r="D170" i="2"/>
  <c r="H131" i="2"/>
  <c r="D132" i="2" s="1"/>
  <c r="F132" i="2"/>
  <c r="E165" i="1"/>
  <c r="J167" i="2" l="1"/>
  <c r="D171" i="2"/>
  <c r="G132" i="2"/>
  <c r="H132" i="2"/>
  <c r="D133" i="2" s="1"/>
  <c r="F133" i="2" s="1"/>
  <c r="H165" i="1"/>
  <c r="G165" i="1"/>
  <c r="D166" i="1" s="1"/>
  <c r="M167" i="2" l="1"/>
  <c r="D172" i="2"/>
  <c r="G133" i="2"/>
  <c r="H133" i="2"/>
  <c r="E166" i="1"/>
  <c r="H166" i="1" s="1"/>
  <c r="J168" i="2" l="1"/>
  <c r="M168" i="2"/>
  <c r="D134" i="2"/>
  <c r="G166" i="1"/>
  <c r="D167" i="1" s="1"/>
  <c r="D173" i="2" l="1"/>
  <c r="E224" i="2"/>
  <c r="J169" i="2"/>
  <c r="M169" i="2"/>
  <c r="D174" i="2"/>
  <c r="F134" i="2"/>
  <c r="E167" i="1"/>
  <c r="H167" i="1" s="1"/>
  <c r="J170" i="2" l="1"/>
  <c r="D175" i="2"/>
  <c r="G134" i="2"/>
  <c r="H134" i="2"/>
  <c r="D135" i="2" s="1"/>
  <c r="G167" i="1"/>
  <c r="D168" i="1" s="1"/>
  <c r="M170" i="2" l="1"/>
  <c r="D176" i="2"/>
  <c r="F135" i="2"/>
  <c r="E168" i="1"/>
  <c r="H168" i="1" s="1"/>
  <c r="J171" i="2" l="1"/>
  <c r="D177" i="2"/>
  <c r="G135" i="2"/>
  <c r="H135" i="2"/>
  <c r="D136" i="2" s="1"/>
  <c r="G168" i="1"/>
  <c r="D169" i="1" s="1"/>
  <c r="M171" i="2" l="1"/>
  <c r="D178" i="2"/>
  <c r="F136" i="2"/>
  <c r="E169" i="1"/>
  <c r="H169" i="1" s="1"/>
  <c r="D179" i="2" l="1"/>
  <c r="G136" i="2"/>
  <c r="G169" i="1"/>
  <c r="D170" i="1" s="1"/>
  <c r="J172" i="2" l="1"/>
  <c r="D180" i="2"/>
  <c r="H136" i="2"/>
  <c r="D137" i="2" s="1"/>
  <c r="F137" i="2" s="1"/>
  <c r="E170" i="1"/>
  <c r="G170" i="1" s="1"/>
  <c r="D181" i="2" l="1"/>
  <c r="G137" i="2"/>
  <c r="H137" i="2"/>
  <c r="D138" i="2"/>
  <c r="D171" i="1"/>
  <c r="H170" i="1"/>
  <c r="M172" i="2" l="1"/>
  <c r="F223" i="2"/>
  <c r="D29" i="3" s="1"/>
  <c r="F224" i="2"/>
  <c r="J173" i="2"/>
  <c r="D182" i="2"/>
  <c r="F138" i="2"/>
  <c r="E171" i="1"/>
  <c r="H171" i="1" s="1"/>
  <c r="M173" i="2" l="1"/>
  <c r="D183" i="2"/>
  <c r="G138" i="2"/>
  <c r="H138" i="2"/>
  <c r="D139" i="2" s="1"/>
  <c r="G171" i="1"/>
  <c r="D172" i="1" s="1"/>
  <c r="E172" i="1" s="1"/>
  <c r="H172" i="1" s="1"/>
  <c r="J174" i="2" l="1"/>
  <c r="D184" i="2"/>
  <c r="F139" i="2"/>
  <c r="G172" i="1"/>
  <c r="D173" i="1" s="1"/>
  <c r="M174" i="2" l="1"/>
  <c r="D185" i="2"/>
  <c r="G139" i="2"/>
  <c r="H139" i="2"/>
  <c r="D140" i="2" s="1"/>
  <c r="F140" i="2" s="1"/>
  <c r="E173" i="1"/>
  <c r="H173" i="1" s="1"/>
  <c r="J175" i="2" l="1"/>
  <c r="D186" i="2"/>
  <c r="G140" i="2"/>
  <c r="H140" i="2"/>
  <c r="D141" i="2"/>
  <c r="F141" i="2" s="1"/>
  <c r="G173" i="1"/>
  <c r="D174" i="1" s="1"/>
  <c r="M175" i="2" l="1"/>
  <c r="D187" i="2"/>
  <c r="G141" i="2"/>
  <c r="E174" i="1"/>
  <c r="H174" i="1" s="1"/>
  <c r="J176" i="2" l="1"/>
  <c r="D188" i="2"/>
  <c r="H141" i="2"/>
  <c r="D142" i="2" s="1"/>
  <c r="F142" i="2" s="1"/>
  <c r="G174" i="1"/>
  <c r="D175" i="1" s="1"/>
  <c r="M176" i="2" l="1"/>
  <c r="D189" i="2"/>
  <c r="G142" i="2"/>
  <c r="H142" i="2"/>
  <c r="D143" i="2" s="1"/>
  <c r="F143" i="2" s="1"/>
  <c r="E175" i="1"/>
  <c r="H175" i="1" s="1"/>
  <c r="J177" i="2" l="1"/>
  <c r="D190" i="2"/>
  <c r="G143" i="2"/>
  <c r="H143" i="2" s="1"/>
  <c r="D144" i="2" s="1"/>
  <c r="F144" i="2" s="1"/>
  <c r="G175" i="1"/>
  <c r="D176" i="1" s="1"/>
  <c r="E176" i="1" s="1"/>
  <c r="H176" i="1" s="1"/>
  <c r="M177" i="2" l="1"/>
  <c r="D191" i="2"/>
  <c r="G144" i="2"/>
  <c r="H144" i="2"/>
  <c r="D145" i="2" s="1"/>
  <c r="F145" i="2" s="1"/>
  <c r="G176" i="1"/>
  <c r="D177" i="1" s="1"/>
  <c r="E177" i="1"/>
  <c r="H177" i="1" s="1"/>
  <c r="J178" i="2" l="1"/>
  <c r="D192" i="2"/>
  <c r="G145" i="2"/>
  <c r="H145" i="2" s="1"/>
  <c r="D146" i="2" s="1"/>
  <c r="G177" i="1"/>
  <c r="D178" i="1" s="1"/>
  <c r="M178" i="2" l="1"/>
  <c r="D193" i="2"/>
  <c r="F146" i="2"/>
  <c r="E178" i="1"/>
  <c r="H178" i="1" s="1"/>
  <c r="J179" i="2" l="1"/>
  <c r="D194" i="2"/>
  <c r="G146" i="2"/>
  <c r="H146" i="2"/>
  <c r="D147" i="2" s="1"/>
  <c r="F147" i="2" s="1"/>
  <c r="G178" i="1"/>
  <c r="D179" i="1" s="1"/>
  <c r="M179" i="2" l="1"/>
  <c r="D195" i="2"/>
  <c r="G147" i="2"/>
  <c r="H147" i="2"/>
  <c r="E149" i="2"/>
  <c r="D148" i="2"/>
  <c r="E179" i="1"/>
  <c r="H179" i="1" s="1"/>
  <c r="J180" i="2" l="1"/>
  <c r="D196" i="2"/>
  <c r="F148" i="2"/>
  <c r="G179" i="1"/>
  <c r="D180" i="1" s="1"/>
  <c r="E180" i="1" s="1"/>
  <c r="H180" i="1" s="1"/>
  <c r="M180" i="2" l="1"/>
  <c r="D197" i="2"/>
  <c r="G148" i="2"/>
  <c r="H148" i="2"/>
  <c r="G180" i="1"/>
  <c r="D181" i="1" s="1"/>
  <c r="E181" i="1"/>
  <c r="H181" i="1" s="1"/>
  <c r="J181" i="2" l="1"/>
  <c r="D198" i="2"/>
  <c r="G181" i="1"/>
  <c r="D182" i="1" s="1"/>
  <c r="M181" i="2" l="1"/>
  <c r="D199" i="2"/>
  <c r="E182" i="1"/>
  <c r="H182" i="1" s="1"/>
  <c r="J182" i="2" l="1"/>
  <c r="D200" i="2"/>
  <c r="G182" i="1"/>
  <c r="M182" i="2" l="1"/>
  <c r="D201" i="2"/>
  <c r="D183" i="1"/>
  <c r="J183" i="2" l="1"/>
  <c r="D202" i="2"/>
  <c r="E183" i="1"/>
  <c r="H183" i="1" s="1"/>
  <c r="G183" i="1"/>
  <c r="D184" i="1" s="1"/>
  <c r="M183" i="2" l="1"/>
  <c r="D203" i="2"/>
  <c r="E184" i="1"/>
  <c r="H184" i="1" s="1"/>
  <c r="G184" i="1"/>
  <c r="D185" i="1" s="1"/>
  <c r="J184" i="2" l="1"/>
  <c r="D204" i="2"/>
  <c r="E185" i="1"/>
  <c r="H185" i="1" s="1"/>
  <c r="M184" i="2" l="1"/>
  <c r="D205" i="2"/>
  <c r="G185" i="1"/>
  <c r="D186" i="1" s="1"/>
  <c r="J185" i="2" l="1"/>
  <c r="D206" i="2"/>
  <c r="E186" i="1"/>
  <c r="H186" i="1" s="1"/>
  <c r="M185" i="2" l="1"/>
  <c r="D207" i="2"/>
  <c r="G186" i="1"/>
  <c r="D187" i="1" s="1"/>
  <c r="J186" i="2" l="1"/>
  <c r="D208" i="2"/>
  <c r="E187" i="1"/>
  <c r="H187" i="1" s="1"/>
  <c r="M186" i="2" l="1"/>
  <c r="D209" i="2"/>
  <c r="G187" i="1"/>
  <c r="D188" i="1" s="1"/>
  <c r="E188" i="1"/>
  <c r="H188" i="1" s="1"/>
  <c r="J187" i="2" l="1"/>
  <c r="D210" i="2"/>
  <c r="G188" i="1"/>
  <c r="D189" i="1" s="1"/>
  <c r="E189" i="1"/>
  <c r="H189" i="1" s="1"/>
  <c r="M187" i="2" l="1"/>
  <c r="D211" i="2"/>
  <c r="G189" i="1"/>
  <c r="D190" i="1" s="1"/>
  <c r="J188" i="2" l="1"/>
  <c r="D212" i="2"/>
  <c r="E190" i="1"/>
  <c r="H190" i="1" s="1"/>
  <c r="M188" i="2" l="1"/>
  <c r="D213" i="2"/>
  <c r="G190" i="1"/>
  <c r="D191" i="1" s="1"/>
  <c r="J189" i="2" l="1"/>
  <c r="D214" i="2"/>
  <c r="E191" i="1"/>
  <c r="H191" i="1" s="1"/>
  <c r="M189" i="2" l="1"/>
  <c r="D215" i="2"/>
  <c r="G191" i="1"/>
  <c r="D192" i="1" s="1"/>
  <c r="E192" i="1" s="1"/>
  <c r="H192" i="1" s="1"/>
  <c r="J190" i="2" l="1"/>
  <c r="D216" i="2"/>
  <c r="G192" i="1"/>
  <c r="D193" i="1" s="1"/>
  <c r="E193" i="1" s="1"/>
  <c r="H193" i="1" s="1"/>
  <c r="M190" i="2" l="1"/>
  <c r="D217" i="2"/>
  <c r="G193" i="1"/>
  <c r="D194" i="1" s="1"/>
  <c r="J191" i="2" l="1"/>
  <c r="D218" i="2"/>
  <c r="E194" i="1"/>
  <c r="H194" i="1" s="1"/>
  <c r="M191" i="2" l="1"/>
  <c r="D219" i="2"/>
  <c r="G194" i="1"/>
  <c r="D195" i="1" s="1"/>
  <c r="J192" i="2" l="1"/>
  <c r="E195" i="1"/>
  <c r="H195" i="1" s="1"/>
  <c r="G195" i="1"/>
  <c r="D196" i="1" s="1"/>
  <c r="M192" i="2" l="1"/>
  <c r="E196" i="1"/>
  <c r="H196" i="1" s="1"/>
  <c r="J193" i="2" l="1"/>
  <c r="G196" i="1"/>
  <c r="D197" i="1" s="1"/>
  <c r="E197" i="1"/>
  <c r="H197" i="1" s="1"/>
  <c r="M193" i="2" l="1"/>
  <c r="G197" i="1"/>
  <c r="D198" i="1" s="1"/>
  <c r="J194" i="2" l="1"/>
  <c r="E198" i="1"/>
  <c r="H198" i="1" s="1"/>
  <c r="M194" i="2" l="1"/>
  <c r="G198" i="1"/>
  <c r="D199" i="1" s="1"/>
  <c r="J195" i="2" l="1"/>
  <c r="E199" i="1"/>
  <c r="H199" i="1" s="1"/>
  <c r="G199" i="1"/>
  <c r="D200" i="1" s="1"/>
  <c r="M195" i="2" l="1"/>
  <c r="E200" i="1"/>
  <c r="H200" i="1" s="1"/>
  <c r="J196" i="2" l="1"/>
  <c r="G200" i="1"/>
  <c r="D201" i="1" s="1"/>
  <c r="M196" i="2" l="1"/>
  <c r="E201" i="1"/>
  <c r="H201" i="1" s="1"/>
  <c r="J197" i="2" l="1"/>
  <c r="G201" i="1"/>
  <c r="D202" i="1" s="1"/>
  <c r="M197" i="2" l="1"/>
  <c r="E202" i="1"/>
  <c r="H202" i="1" s="1"/>
  <c r="J198" i="2" l="1"/>
  <c r="G202" i="1"/>
  <c r="D203" i="1" s="1"/>
  <c r="M198" i="2" l="1"/>
  <c r="E203" i="1"/>
  <c r="H203" i="1" s="1"/>
  <c r="J199" i="2" l="1"/>
  <c r="G203" i="1"/>
  <c r="D204" i="1" s="1"/>
  <c r="M199" i="2" l="1"/>
  <c r="E204" i="1"/>
  <c r="H204" i="1" s="1"/>
  <c r="J200" i="2" l="1"/>
  <c r="G204" i="1"/>
  <c r="D205" i="1" s="1"/>
  <c r="M200" i="2" l="1"/>
  <c r="E205" i="1"/>
  <c r="H205" i="1" s="1"/>
  <c r="J201" i="2" l="1"/>
  <c r="G205" i="1"/>
  <c r="D206" i="1" s="1"/>
  <c r="M201" i="2" l="1"/>
  <c r="E206" i="1"/>
  <c r="H206" i="1" s="1"/>
  <c r="J202" i="2" l="1"/>
  <c r="G206" i="1"/>
  <c r="D207" i="1" s="1"/>
  <c r="E207" i="1" s="1"/>
  <c r="H207" i="1" s="1"/>
  <c r="M202" i="2" l="1"/>
  <c r="G207" i="1"/>
  <c r="D208" i="1" s="1"/>
  <c r="J203" i="2" l="1"/>
  <c r="E208" i="1"/>
  <c r="H208" i="1" s="1"/>
  <c r="M203" i="2" l="1"/>
  <c r="G208" i="1"/>
  <c r="D209" i="1" s="1"/>
  <c r="J204" i="2" l="1"/>
  <c r="E209" i="1"/>
  <c r="H209" i="1" s="1"/>
  <c r="M204" i="2" l="1"/>
  <c r="G209" i="1"/>
  <c r="D210" i="1" s="1"/>
  <c r="J205" i="2" l="1"/>
  <c r="E210" i="1"/>
  <c r="H210" i="1" s="1"/>
  <c r="M205" i="2" l="1"/>
  <c r="G210" i="1"/>
  <c r="D211" i="1" s="1"/>
  <c r="E211" i="1" s="1"/>
  <c r="H211" i="1" s="1"/>
  <c r="J206" i="2" l="1"/>
  <c r="G211" i="1"/>
  <c r="D212" i="1" s="1"/>
  <c r="E212" i="1" s="1"/>
  <c r="H212" i="1" s="1"/>
  <c r="M206" i="2" l="1"/>
  <c r="G212" i="1"/>
  <c r="D213" i="1" s="1"/>
  <c r="J207" i="2" l="1"/>
  <c r="E213" i="1"/>
  <c r="H213" i="1" s="1"/>
  <c r="M207" i="2" l="1"/>
  <c r="G213" i="1"/>
  <c r="D214" i="1" s="1"/>
  <c r="J208" i="2" l="1"/>
  <c r="E214" i="1"/>
  <c r="H214" i="1" s="1"/>
  <c r="M208" i="2" l="1"/>
  <c r="G214" i="1"/>
  <c r="D215" i="1" s="1"/>
  <c r="E215" i="1"/>
  <c r="H215" i="1" s="1"/>
  <c r="J209" i="2" l="1"/>
  <c r="G215" i="1"/>
  <c r="D216" i="1" s="1"/>
  <c r="E216" i="1" s="1"/>
  <c r="H216" i="1" s="1"/>
  <c r="M209" i="2" l="1"/>
  <c r="G216" i="1"/>
  <c r="D217" i="1" s="1"/>
  <c r="J210" i="2" l="1"/>
  <c r="E217" i="1"/>
  <c r="M210" i="2" l="1"/>
  <c r="H217" i="1"/>
  <c r="H218" i="1" s="1"/>
  <c r="E218" i="1"/>
  <c r="G217" i="1"/>
  <c r="J211" i="2" l="1"/>
  <c r="M211" i="2" l="1"/>
  <c r="J212" i="2"/>
  <c r="M212" i="2" l="1"/>
  <c r="J213" i="2" l="1"/>
  <c r="M213" i="2" l="1"/>
  <c r="J214" i="2" l="1"/>
  <c r="M214" i="2" l="1"/>
  <c r="J215" i="2" l="1"/>
  <c r="M215" i="2" l="1"/>
  <c r="J216" i="2" l="1"/>
  <c r="M216" i="2" l="1"/>
  <c r="J217" i="2" l="1"/>
  <c r="M217" i="2" l="1"/>
  <c r="J218" i="2" l="1"/>
  <c r="M218" i="2" l="1"/>
  <c r="J219" i="2" l="1"/>
  <c r="M219" i="2" l="1"/>
  <c r="L149" i="5"/>
  <c r="J149" i="5"/>
  <c r="L150" i="5" l="1"/>
  <c r="M149" i="5"/>
  <c r="J150" i="5" s="1"/>
  <c r="L151" i="5" l="1"/>
  <c r="M150" i="5"/>
  <c r="J151" i="5" s="1"/>
  <c r="L152" i="5" l="1"/>
  <c r="M151" i="5"/>
  <c r="J152" i="5" s="1"/>
  <c r="L153" i="5" l="1"/>
  <c r="M152" i="5"/>
  <c r="J153" i="5" s="1"/>
  <c r="L154" i="5" l="1"/>
  <c r="M153" i="5"/>
  <c r="J154" i="5" s="1"/>
  <c r="L155" i="5" l="1"/>
  <c r="M154" i="5"/>
  <c r="J155" i="5" l="1"/>
  <c r="F206" i="5"/>
  <c r="F28" i="3" s="1"/>
  <c r="F29" i="3" s="1"/>
  <c r="L156" i="5"/>
  <c r="M155" i="5"/>
  <c r="J156" i="5" s="1"/>
  <c r="L157" i="5" l="1"/>
  <c r="M156" i="5"/>
  <c r="J157" i="5" s="1"/>
  <c r="L158" i="5" l="1"/>
  <c r="M157" i="5"/>
  <c r="J158" i="5" s="1"/>
  <c r="L159" i="5" l="1"/>
  <c r="M158" i="5"/>
  <c r="J159" i="5" s="1"/>
  <c r="L160" i="5" l="1"/>
  <c r="M159" i="5"/>
  <c r="J160" i="5" s="1"/>
  <c r="L161" i="5" l="1"/>
  <c r="M160" i="5"/>
  <c r="J161" i="5" s="1"/>
  <c r="L162" i="5" l="1"/>
  <c r="M161" i="5"/>
  <c r="J162" i="5" s="1"/>
  <c r="L163" i="5" l="1"/>
  <c r="M162" i="5"/>
  <c r="J163" i="5" s="1"/>
  <c r="L164" i="5" l="1"/>
  <c r="M163" i="5"/>
  <c r="J164" i="5" s="1"/>
  <c r="L165" i="5" l="1"/>
  <c r="M164" i="5"/>
  <c r="J165" i="5" s="1"/>
  <c r="L166" i="5" l="1"/>
  <c r="M165" i="5"/>
  <c r="J166" i="5" s="1"/>
  <c r="L167" i="5" l="1"/>
  <c r="M166" i="5"/>
  <c r="J167" i="5" l="1"/>
  <c r="L168" i="5"/>
  <c r="M167" i="5"/>
  <c r="J168" i="5" s="1"/>
  <c r="L169" i="5" l="1"/>
  <c r="M168" i="5"/>
  <c r="J169" i="5" s="1"/>
  <c r="L170" i="5" l="1"/>
  <c r="M169" i="5"/>
  <c r="J170" i="5" s="1"/>
  <c r="L171" i="5" l="1"/>
  <c r="M170" i="5"/>
  <c r="J171" i="5" s="1"/>
  <c r="L172" i="5" l="1"/>
  <c r="M171" i="5"/>
  <c r="J172" i="5" s="1"/>
  <c r="L173" i="5" l="1"/>
  <c r="M172" i="5"/>
  <c r="J173" i="5" s="1"/>
  <c r="L174" i="5" l="1"/>
  <c r="M173" i="5"/>
  <c r="J174" i="5" s="1"/>
  <c r="L175" i="5" l="1"/>
  <c r="M174" i="5"/>
  <c r="J175" i="5" s="1"/>
  <c r="L176" i="5" l="1"/>
  <c r="M175" i="5"/>
  <c r="J176" i="5" s="1"/>
  <c r="L177" i="5" l="1"/>
  <c r="M176" i="5"/>
  <c r="J177" i="5" s="1"/>
  <c r="L178" i="5" l="1"/>
  <c r="M177" i="5"/>
  <c r="J178" i="5" s="1"/>
  <c r="L179" i="5" l="1"/>
  <c r="M178" i="5"/>
  <c r="J179" i="5" s="1"/>
  <c r="L180" i="5" l="1"/>
  <c r="M179" i="5"/>
  <c r="J180" i="5" s="1"/>
  <c r="L181" i="5" l="1"/>
  <c r="M180" i="5"/>
  <c r="J181" i="5" s="1"/>
  <c r="L182" i="5" l="1"/>
  <c r="M181" i="5"/>
  <c r="J182" i="5" s="1"/>
  <c r="L183" i="5" l="1"/>
  <c r="M182" i="5"/>
  <c r="J183" i="5" s="1"/>
  <c r="L184" i="5" l="1"/>
  <c r="M183" i="5"/>
  <c r="J184" i="5" s="1"/>
  <c r="L185" i="5" l="1"/>
  <c r="M184" i="5"/>
  <c r="J185" i="5" s="1"/>
  <c r="L186" i="5" l="1"/>
  <c r="M185" i="5"/>
  <c r="J186" i="5" s="1"/>
  <c r="L187" i="5" l="1"/>
  <c r="M186" i="5"/>
  <c r="J187" i="5" s="1"/>
  <c r="L188" i="5" l="1"/>
  <c r="M187" i="5"/>
  <c r="J188" i="5" s="1"/>
  <c r="L189" i="5" l="1"/>
  <c r="M188" i="5"/>
  <c r="J189" i="5" s="1"/>
  <c r="L190" i="5" l="1"/>
  <c r="M189" i="5"/>
  <c r="J190" i="5" s="1"/>
  <c r="L191" i="5" l="1"/>
  <c r="M190" i="5"/>
  <c r="J191" i="5" s="1"/>
  <c r="L192" i="5" l="1"/>
  <c r="M191" i="5"/>
  <c r="J192" i="5" s="1"/>
  <c r="L193" i="5" l="1"/>
  <c r="M192" i="5"/>
  <c r="J193" i="5" s="1"/>
  <c r="L194" i="5" l="1"/>
  <c r="M193" i="5"/>
  <c r="J194" i="5" s="1"/>
  <c r="L195" i="5" l="1"/>
  <c r="M194" i="5"/>
  <c r="J195" i="5" s="1"/>
  <c r="L196" i="5" l="1"/>
  <c r="M195" i="5"/>
  <c r="J196" i="5" s="1"/>
  <c r="L197" i="5" l="1"/>
  <c r="M196" i="5"/>
  <c r="J197" i="5" s="1"/>
  <c r="L198" i="5" l="1"/>
  <c r="M197" i="5"/>
  <c r="J198" i="5" s="1"/>
  <c r="L199" i="5" l="1"/>
  <c r="M198" i="5"/>
  <c r="J199" i="5" s="1"/>
  <c r="L200" i="5" l="1"/>
  <c r="M199" i="5"/>
  <c r="J200" i="5" s="1"/>
  <c r="L201" i="5" l="1"/>
  <c r="M201" i="5" s="1"/>
  <c r="M200" i="5"/>
  <c r="J201" i="5" s="1"/>
  <c r="E201" i="5" l="1"/>
  <c r="E170" i="5"/>
  <c r="E167" i="5"/>
  <c r="E150" i="5"/>
  <c r="E196" i="5"/>
  <c r="E157" i="5"/>
  <c r="E156" i="5"/>
  <c r="E181" i="5"/>
  <c r="E190" i="5"/>
  <c r="E159" i="5"/>
  <c r="E154" i="5"/>
  <c r="E176" i="5"/>
  <c r="E180" i="5"/>
  <c r="E188" i="5"/>
  <c r="E169" i="5"/>
  <c r="E185" i="5"/>
  <c r="E187" i="5"/>
  <c r="E163" i="5"/>
  <c r="E192" i="5"/>
  <c r="E178" i="5"/>
  <c r="E164" i="5"/>
  <c r="E172" i="5"/>
  <c r="E197" i="5"/>
  <c r="E200" i="5"/>
  <c r="E171" i="5"/>
  <c r="E155" i="5"/>
  <c r="E160" i="5"/>
  <c r="E175" i="5"/>
  <c r="E165" i="5"/>
  <c r="E189" i="5"/>
  <c r="E198" i="5"/>
  <c r="E149" i="5"/>
  <c r="E162" i="5"/>
  <c r="E186" i="5"/>
  <c r="E166" i="5"/>
  <c r="E174" i="5"/>
  <c r="E182" i="5"/>
  <c r="E152" i="5"/>
  <c r="E153" i="5"/>
  <c r="E148" i="5"/>
  <c r="E195" i="5"/>
  <c r="E158" i="5"/>
  <c r="E183" i="5"/>
  <c r="E191" i="5"/>
  <c r="E199" i="5"/>
  <c r="E177" i="5"/>
  <c r="E193" i="5"/>
  <c r="E161" i="5"/>
  <c r="E168" i="5"/>
  <c r="E184" i="5"/>
  <c r="E194" i="5"/>
  <c r="E179" i="5"/>
  <c r="E151" i="5"/>
  <c r="E173" i="5"/>
  <c r="F148" i="5" l="1"/>
  <c r="E205" i="5"/>
  <c r="C28" i="3" l="1"/>
  <c r="F149" i="5"/>
  <c r="G148" i="5"/>
  <c r="D149" i="5" s="1"/>
  <c r="C29" i="3" l="1"/>
  <c r="F150" i="5"/>
  <c r="G149" i="5"/>
  <c r="D150" i="5" s="1"/>
  <c r="F151" i="5" l="1"/>
  <c r="G150" i="5"/>
  <c r="D151" i="5" s="1"/>
  <c r="F152" i="5" l="1"/>
  <c r="G151" i="5"/>
  <c r="D152" i="5" s="1"/>
  <c r="F153" i="5" l="1"/>
  <c r="G152" i="5"/>
  <c r="D153" i="5" s="1"/>
  <c r="F154" i="5" l="1"/>
  <c r="G153" i="5"/>
  <c r="D154" i="5" s="1"/>
  <c r="F155" i="5" l="1"/>
  <c r="G154" i="5"/>
  <c r="D155" i="5" l="1"/>
  <c r="E206" i="5"/>
  <c r="E28" i="3" s="1"/>
  <c r="E29" i="3" s="1"/>
  <c r="F156" i="5"/>
  <c r="G155" i="5"/>
  <c r="D156" i="5" s="1"/>
  <c r="F157" i="5" l="1"/>
  <c r="G156" i="5"/>
  <c r="D157" i="5" s="1"/>
  <c r="F158" i="5" l="1"/>
  <c r="G157" i="5"/>
  <c r="D158" i="5" s="1"/>
  <c r="F159" i="5" l="1"/>
  <c r="G158" i="5"/>
  <c r="D159" i="5" s="1"/>
  <c r="F160" i="5" l="1"/>
  <c r="G159" i="5"/>
  <c r="D160" i="5" s="1"/>
  <c r="F161" i="5" l="1"/>
  <c r="G160" i="5"/>
  <c r="D161" i="5" s="1"/>
  <c r="F162" i="5" l="1"/>
  <c r="G161" i="5"/>
  <c r="D162" i="5" s="1"/>
  <c r="F163" i="5" l="1"/>
  <c r="G162" i="5"/>
  <c r="D163" i="5" s="1"/>
  <c r="F164" i="5" l="1"/>
  <c r="G163" i="5"/>
  <c r="D164" i="5" s="1"/>
  <c r="F165" i="5" l="1"/>
  <c r="G164" i="5"/>
  <c r="D165" i="5" s="1"/>
  <c r="F166" i="5" l="1"/>
  <c r="G165" i="5"/>
  <c r="D166" i="5" s="1"/>
  <c r="F167" i="5" l="1"/>
  <c r="G166" i="5"/>
  <c r="D167" i="5" s="1"/>
  <c r="F168" i="5" l="1"/>
  <c r="G167" i="5"/>
  <c r="D168" i="5" s="1"/>
  <c r="F169" i="5" l="1"/>
  <c r="G168" i="5"/>
  <c r="D169" i="5" s="1"/>
  <c r="F170" i="5" l="1"/>
  <c r="G169" i="5"/>
  <c r="D170" i="5" s="1"/>
  <c r="F171" i="5" l="1"/>
  <c r="G170" i="5"/>
  <c r="D171" i="5" s="1"/>
  <c r="F172" i="5" l="1"/>
  <c r="G171" i="5"/>
  <c r="D172" i="5" s="1"/>
  <c r="F173" i="5" l="1"/>
  <c r="G172" i="5"/>
  <c r="D173" i="5" s="1"/>
  <c r="F174" i="5" l="1"/>
  <c r="G173" i="5"/>
  <c r="D174" i="5" s="1"/>
  <c r="F175" i="5" l="1"/>
  <c r="G174" i="5"/>
  <c r="D175" i="5" s="1"/>
  <c r="F176" i="5" l="1"/>
  <c r="G175" i="5"/>
  <c r="D176" i="5" s="1"/>
  <c r="F177" i="5" l="1"/>
  <c r="G176" i="5"/>
  <c r="D177" i="5" s="1"/>
  <c r="F178" i="5" l="1"/>
  <c r="G177" i="5"/>
  <c r="D178" i="5" s="1"/>
  <c r="F179" i="5" l="1"/>
  <c r="G178" i="5"/>
  <c r="D179" i="5" s="1"/>
  <c r="F180" i="5" l="1"/>
  <c r="G179" i="5"/>
  <c r="D180" i="5" s="1"/>
  <c r="F181" i="5" l="1"/>
  <c r="G180" i="5"/>
  <c r="D181" i="5" s="1"/>
  <c r="F182" i="5" l="1"/>
  <c r="G181" i="5"/>
  <c r="D182" i="5" s="1"/>
  <c r="F183" i="5" l="1"/>
  <c r="G182" i="5"/>
  <c r="D183" i="5" s="1"/>
  <c r="F184" i="5" l="1"/>
  <c r="G183" i="5"/>
  <c r="D184" i="5" s="1"/>
  <c r="F185" i="5" l="1"/>
  <c r="G184" i="5"/>
  <c r="D185" i="5" s="1"/>
  <c r="F186" i="5" l="1"/>
  <c r="G185" i="5"/>
  <c r="D186" i="5" s="1"/>
  <c r="F187" i="5" l="1"/>
  <c r="G186" i="5"/>
  <c r="D187" i="5" s="1"/>
  <c r="F188" i="5" l="1"/>
  <c r="G187" i="5"/>
  <c r="D188" i="5" s="1"/>
  <c r="F189" i="5" l="1"/>
  <c r="G188" i="5"/>
  <c r="D189" i="5" s="1"/>
  <c r="F190" i="5" l="1"/>
  <c r="G189" i="5"/>
  <c r="D190" i="5" s="1"/>
  <c r="F191" i="5" l="1"/>
  <c r="G190" i="5"/>
  <c r="D191" i="5" s="1"/>
  <c r="F192" i="5" l="1"/>
  <c r="G191" i="5"/>
  <c r="D192" i="5" s="1"/>
  <c r="F193" i="5" l="1"/>
  <c r="G192" i="5"/>
  <c r="D193" i="5" s="1"/>
  <c r="F194" i="5" l="1"/>
  <c r="G193" i="5"/>
  <c r="D194" i="5" s="1"/>
  <c r="F195" i="5" l="1"/>
  <c r="G194" i="5"/>
  <c r="D195" i="5" s="1"/>
  <c r="F196" i="5" l="1"/>
  <c r="G195" i="5"/>
  <c r="D196" i="5" s="1"/>
  <c r="F197" i="5" l="1"/>
  <c r="G196" i="5"/>
  <c r="D197" i="5" s="1"/>
  <c r="F198" i="5" l="1"/>
  <c r="G197" i="5"/>
  <c r="D198" i="5" s="1"/>
  <c r="F199" i="5" l="1"/>
  <c r="G198" i="5"/>
  <c r="D199" i="5" s="1"/>
  <c r="F200" i="5" l="1"/>
  <c r="G199" i="5"/>
  <c r="D200" i="5" s="1"/>
  <c r="F201" i="5" l="1"/>
  <c r="G201" i="5" s="1"/>
  <c r="G200" i="5"/>
  <c r="D201" i="5" s="1"/>
</calcChain>
</file>

<file path=xl/sharedStrings.xml><?xml version="1.0" encoding="utf-8"?>
<sst xmlns="http://schemas.openxmlformats.org/spreadsheetml/2006/main" count="488" uniqueCount="122">
  <si>
    <t>Nurul Faruk Hasan &amp; Co</t>
  </si>
  <si>
    <t>Chartered Accountants</t>
  </si>
  <si>
    <t>Client name</t>
  </si>
  <si>
    <t>:</t>
  </si>
  <si>
    <t>Accounting period</t>
  </si>
  <si>
    <t xml:space="preserve">: </t>
  </si>
  <si>
    <t>01 July 2022 to 30 June 2023</t>
  </si>
  <si>
    <t>Subject</t>
  </si>
  <si>
    <t>Lease Liability</t>
  </si>
  <si>
    <t>Prepared by</t>
  </si>
  <si>
    <t>Gul-E-Jannat</t>
  </si>
  <si>
    <t>Reviewed by</t>
  </si>
  <si>
    <t>Salauddin Morshed ACA</t>
  </si>
  <si>
    <t>Lease Summary</t>
  </si>
  <si>
    <t>Lessor</t>
  </si>
  <si>
    <t>Md. Anwar Hossain</t>
  </si>
  <si>
    <t>Lessee:</t>
  </si>
  <si>
    <t>Tenure</t>
  </si>
  <si>
    <t>95 months</t>
  </si>
  <si>
    <t xml:space="preserve">Lease Commencement Date </t>
  </si>
  <si>
    <t xml:space="preserve">Lease Validity Date </t>
  </si>
  <si>
    <t xml:space="preserve">Lease Closing Period </t>
  </si>
  <si>
    <t>Discount rate</t>
  </si>
  <si>
    <t>Monthly Discount Rate</t>
  </si>
  <si>
    <t xml:space="preserve">Lease Liability </t>
  </si>
  <si>
    <t>Period</t>
  </si>
  <si>
    <t>Month</t>
  </si>
  <si>
    <t>Lease Rental as per Agreement (Monthly) in BDT</t>
  </si>
  <si>
    <t>Present value of lease payment in BDT</t>
  </si>
  <si>
    <t>Interest</t>
  </si>
  <si>
    <t>Reporting Date</t>
  </si>
  <si>
    <t>Liability opening amount in BDT</t>
  </si>
  <si>
    <t>Interest expense in BDT</t>
  </si>
  <si>
    <t>Monthly payment in BDT</t>
  </si>
  <si>
    <t>Liability closing balance in BDT</t>
  </si>
  <si>
    <t>Lease payment from principal amount in BDT</t>
  </si>
  <si>
    <t>BDT</t>
  </si>
  <si>
    <t>USD</t>
  </si>
  <si>
    <t xml:space="preserve">Total Interest Expense </t>
  </si>
  <si>
    <t>Current portion of lease liabiliy</t>
  </si>
  <si>
    <t>Non-current portion of lease Liability</t>
  </si>
  <si>
    <t>RoU Asset and Depreciation</t>
  </si>
  <si>
    <t>Reporting Month</t>
  </si>
  <si>
    <t>Asset Carrying Value in BDT (Beginning)</t>
  </si>
  <si>
    <t>Depreciation Charge in BDT</t>
  </si>
  <si>
    <t>Accumulated Depreciation in BDT</t>
  </si>
  <si>
    <t>Asset Carrying Value in BDT (Ending)</t>
  </si>
  <si>
    <t xml:space="preserve">Depreciation During the Period </t>
  </si>
  <si>
    <t xml:space="preserve">Ending Carrying Value at Reporting Date </t>
  </si>
  <si>
    <t>Lease Liability and ROU asset</t>
  </si>
  <si>
    <t xml:space="preserve">Particulars </t>
  </si>
  <si>
    <t xml:space="preserve">Interest Expense During the Period In BDT </t>
  </si>
  <si>
    <t xml:space="preserve">Interest Expense During the Period In USD </t>
  </si>
  <si>
    <t>Current Portion of Lease Liability in BDT</t>
  </si>
  <si>
    <t>Current Portion of Lease Liability in USD</t>
  </si>
  <si>
    <t>Non-current Portion of Lease Liability in BDT</t>
  </si>
  <si>
    <t>Non-current Portion of Lease Liability in USD</t>
  </si>
  <si>
    <t xml:space="preserve">Epic Calculation </t>
  </si>
  <si>
    <t>Deloitte Calculation</t>
  </si>
  <si>
    <t xml:space="preserve">Difference </t>
  </si>
  <si>
    <t>ROU</t>
  </si>
  <si>
    <t xml:space="preserve">Depreciation Expense in BDT </t>
  </si>
  <si>
    <t xml:space="preserve">Depreciation Expense in USD </t>
  </si>
  <si>
    <t xml:space="preserve"> Book Value of ROU at 30.06.2023 in BDT</t>
  </si>
  <si>
    <t xml:space="preserve"> Book Value of ROU at 30.06.2023 in USD</t>
  </si>
  <si>
    <t xml:space="preserve">Security Depsoit </t>
  </si>
  <si>
    <t xml:space="preserve">Interest Income  During the Period </t>
  </si>
  <si>
    <t xml:space="preserve">Wipro Calculation </t>
  </si>
  <si>
    <t xml:space="preserve">1) Checking Agreement to confirm terms &amp; condition, monthly payment, and lease period. </t>
  </si>
  <si>
    <t>Comments:</t>
  </si>
  <si>
    <t>2) Re-calculate lease liability (current and non-current, RoU, Lease Interest, and RoU Depreciation)</t>
  </si>
  <si>
    <t xml:space="preserve">(i) Exception found. </t>
  </si>
  <si>
    <t xml:space="preserve">(ii) Updated exchange rate during lease modification was not duly incorporated. </t>
  </si>
  <si>
    <r>
      <t>Audit Procedure Performed</t>
    </r>
    <r>
      <rPr>
        <b/>
        <sz val="10"/>
        <color rgb="FF0070C0"/>
        <rFont val="Opensans"/>
      </rPr>
      <t xml:space="preserve"> </t>
    </r>
  </si>
  <si>
    <t>Information from 1 July 2019 to 31 May 2027</t>
  </si>
  <si>
    <t xml:space="preserve">Exchange Rate </t>
  </si>
  <si>
    <t>USD (Interest)</t>
  </si>
  <si>
    <t>USD (Principal)</t>
  </si>
  <si>
    <t>Closing Liability (USD)</t>
  </si>
  <si>
    <t xml:space="preserve">Conversion to USD </t>
  </si>
  <si>
    <t>Restatement (Gain)/Loss</t>
  </si>
  <si>
    <t>Restated Closing Lease Liabiliity</t>
  </si>
  <si>
    <t>Current Balance of Closing Lease Liability</t>
  </si>
  <si>
    <t>Non-Current Balance of Closing Lease Liability</t>
  </si>
  <si>
    <t>Assets Carrying Value (Beginning)</t>
  </si>
  <si>
    <t>Assets Carrying Value (Ending)</t>
  </si>
  <si>
    <t>Green Textiles Limited</t>
  </si>
  <si>
    <t>Epic group (GTL portion)</t>
  </si>
  <si>
    <t>Lease portion for GTL in BDT</t>
  </si>
  <si>
    <t>Epic Pearl Limited</t>
  </si>
  <si>
    <t>Lease recalculation</t>
  </si>
  <si>
    <t>Samrat Garments</t>
  </si>
  <si>
    <t>60 monthls</t>
  </si>
  <si>
    <t>Information from 1 June 2022 to 31 May 2027</t>
  </si>
  <si>
    <t>Adjustment</t>
  </si>
  <si>
    <t>Adjusted Monthly Rent</t>
  </si>
  <si>
    <t>Liability after payment</t>
  </si>
  <si>
    <t xml:space="preserve"> Table A: Exchange Rate  </t>
  </si>
  <si>
    <t>Refer to Table A</t>
  </si>
  <si>
    <t>Lease portion for CIPL in BDT</t>
  </si>
  <si>
    <t>Lease Payment BDT</t>
  </si>
  <si>
    <t>Interest BDT</t>
  </si>
  <si>
    <t xml:space="preserve">Derecognized Items </t>
  </si>
  <si>
    <t xml:space="preserve">RoU Accumulated Depreciation </t>
  </si>
  <si>
    <t>RoU - Book Value</t>
  </si>
  <si>
    <t>Derecognition Gain/(Loss)</t>
  </si>
  <si>
    <t>RoU Asset in BDT</t>
  </si>
  <si>
    <t>RoU Asset in USD</t>
  </si>
  <si>
    <t>Liability in BDT</t>
  </si>
  <si>
    <t>Liability in USD</t>
  </si>
  <si>
    <t>Acc Dep in BDT</t>
  </si>
  <si>
    <t>Acc Dep in USD</t>
  </si>
  <si>
    <t>Gain/Loss in BDT</t>
  </si>
  <si>
    <t>Depreciation Charge in USD</t>
  </si>
  <si>
    <t>Accumulated Depreciation in USD</t>
  </si>
  <si>
    <t>Gain/(Loss) in USD</t>
  </si>
  <si>
    <t xml:space="preserve">2021 1 July </t>
  </si>
  <si>
    <t>2022 July Discontinue</t>
  </si>
  <si>
    <t>LL</t>
  </si>
  <si>
    <t>RoU</t>
  </si>
  <si>
    <t>Lease Derecognition Adjustments</t>
  </si>
  <si>
    <t>same for EGMCL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</si>
</sst>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409]mmm\-yy;@"/>
    <numFmt numFmtId="167" formatCode="[$-409]d\-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pensans"/>
    </font>
    <font>
      <sz val="10"/>
      <color theme="1"/>
      <name val="Opensans"/>
    </font>
    <font>
      <b/>
      <sz val="10"/>
      <color rgb="FF0070C0"/>
      <name val="Opensans"/>
    </font>
    <font>
      <b/>
      <u/>
      <sz val="10"/>
      <color theme="1"/>
      <name val="Opensans"/>
    </font>
    <font>
      <b/>
      <sz val="10"/>
      <color rgb="FFFF0000"/>
      <name val="Opensans"/>
    </font>
    <font>
      <sz val="10"/>
      <color rgb="FFFF0000"/>
      <name val="Opensans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 val="doubleAccounting"/>
      <sz val="10"/>
      <color theme="1"/>
      <name val="Opensans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u/>
      <sz val="10"/>
      <color theme="1"/>
      <name val="Opensans"/>
    </font>
    <font>
      <b/>
      <u/>
      <sz val="10"/>
      <color rgb="FF0070C0"/>
      <name val="Opensans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left" vertical="top"/>
    </xf>
    <xf numFmtId="164" fontId="4" fillId="0" borderId="0" xfId="1" applyNumberFormat="1" applyFont="1" applyAlignment="1">
      <alignment horizontal="left" vertical="top"/>
    </xf>
    <xf numFmtId="10" fontId="4" fillId="0" borderId="0" xfId="2" applyNumberFormat="1" applyFont="1" applyBorder="1" applyAlignment="1" applyProtection="1">
      <alignment horizontal="left" vertical="top"/>
      <protection locked="0"/>
    </xf>
    <xf numFmtId="165" fontId="4" fillId="0" borderId="0" xfId="2" applyNumberFormat="1" applyFont="1" applyBorder="1" applyAlignment="1" applyProtection="1">
      <alignment horizontal="left" vertical="top"/>
      <protection locked="0"/>
    </xf>
    <xf numFmtId="43" fontId="4" fillId="0" borderId="0" xfId="0" applyNumberFormat="1" applyFont="1"/>
    <xf numFmtId="9" fontId="4" fillId="0" borderId="0" xfId="2" applyFont="1" applyBorder="1" applyAlignment="1" applyProtection="1">
      <alignment horizontal="right"/>
      <protection locked="0"/>
    </xf>
    <xf numFmtId="43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Protection="1">
      <protection locked="0"/>
    </xf>
    <xf numFmtId="164" fontId="0" fillId="0" borderId="1" xfId="1" applyNumberFormat="1" applyFont="1" applyBorder="1"/>
    <xf numFmtId="164" fontId="4" fillId="0" borderId="1" xfId="1" applyNumberFormat="1" applyFont="1" applyBorder="1"/>
    <xf numFmtId="164" fontId="4" fillId="0" borderId="0" xfId="0" applyNumberFormat="1" applyFont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7" fillId="0" borderId="0" xfId="1" applyNumberFormat="1" applyFont="1" applyBorder="1"/>
    <xf numFmtId="43" fontId="3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 applyProtection="1">
      <alignment horizontal="center"/>
      <protection locked="0"/>
    </xf>
    <xf numFmtId="164" fontId="4" fillId="5" borderId="1" xfId="1" applyNumberFormat="1" applyFont="1" applyFill="1" applyBorder="1"/>
    <xf numFmtId="164" fontId="8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43" fontId="11" fillId="3" borderId="1" xfId="1" applyFont="1" applyFill="1" applyBorder="1" applyAlignment="1">
      <alignment horizontal="center" vertical="center"/>
    </xf>
    <xf numFmtId="43" fontId="11" fillId="3" borderId="1" xfId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43" fontId="4" fillId="0" borderId="1" xfId="0" applyNumberFormat="1" applyFont="1" applyBorder="1"/>
    <xf numFmtId="164" fontId="4" fillId="5" borderId="1" xfId="0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Border="1"/>
    <xf numFmtId="164" fontId="10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1" applyNumberFormat="1" applyFont="1" applyFill="1" applyBorder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64" fontId="13" fillId="0" borderId="1" xfId="1" applyNumberFormat="1" applyFont="1" applyBorder="1" applyAlignment="1"/>
    <xf numFmtId="164" fontId="13" fillId="0" borderId="1" xfId="1" applyNumberFormat="1" applyFont="1" applyBorder="1" applyAlignment="1">
      <alignment vertical="top"/>
    </xf>
    <xf numFmtId="164" fontId="13" fillId="0" borderId="0" xfId="1" applyNumberFormat="1" applyFont="1" applyBorder="1" applyAlignment="1">
      <alignment wrapText="1"/>
    </xf>
    <xf numFmtId="164" fontId="14" fillId="0" borderId="1" xfId="0" applyNumberFormat="1" applyFont="1" applyBorder="1" applyAlignment="1">
      <alignment horizontal="left" vertical="top"/>
    </xf>
    <xf numFmtId="164" fontId="4" fillId="0" borderId="0" xfId="1" applyNumberFormat="1" applyFont="1" applyFill="1" applyBorder="1" applyAlignment="1">
      <alignment vertical="top"/>
    </xf>
    <xf numFmtId="164" fontId="13" fillId="0" borderId="1" xfId="1" applyNumberFormat="1" applyFont="1" applyFill="1" applyBorder="1"/>
    <xf numFmtId="164" fontId="13" fillId="0" borderId="0" xfId="1" applyNumberFormat="1" applyFont="1" applyBorder="1"/>
    <xf numFmtId="164" fontId="4" fillId="0" borderId="0" xfId="1" applyNumberFormat="1" applyFont="1" applyBorder="1"/>
    <xf numFmtId="164" fontId="14" fillId="0" borderId="1" xfId="0" applyNumberFormat="1" applyFont="1" applyBorder="1" applyAlignment="1">
      <alignment vertical="top"/>
    </xf>
    <xf numFmtId="164" fontId="14" fillId="0" borderId="0" xfId="0" applyNumberFormat="1" applyFont="1" applyAlignment="1">
      <alignment vertical="top"/>
    </xf>
    <xf numFmtId="0" fontId="3" fillId="0" borderId="0" xfId="0" applyFont="1" applyAlignment="1">
      <alignment horizontal="left"/>
    </xf>
    <xf numFmtId="164" fontId="3" fillId="0" borderId="0" xfId="1" applyNumberFormat="1" applyFont="1" applyFill="1" applyBorder="1"/>
    <xf numFmtId="164" fontId="12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5" fillId="0" borderId="1" xfId="1" applyNumberFormat="1" applyFont="1" applyBorder="1" applyAlignment="1">
      <alignment vertical="top"/>
    </xf>
    <xf numFmtId="164" fontId="16" fillId="0" borderId="0" xfId="1" applyNumberFormat="1" applyFont="1" applyFill="1" applyBorder="1"/>
    <xf numFmtId="164" fontId="13" fillId="0" borderId="0" xfId="1" applyNumberFormat="1" applyFont="1" applyFill="1" applyBorder="1"/>
    <xf numFmtId="0" fontId="17" fillId="0" borderId="0" xfId="0" applyFont="1" applyAlignment="1">
      <alignment horizontal="center"/>
    </xf>
    <xf numFmtId="15" fontId="4" fillId="0" borderId="0" xfId="0" applyNumberFormat="1" applyFont="1"/>
    <xf numFmtId="0" fontId="4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4" fillId="0" borderId="0" xfId="0" applyFont="1" applyFill="1" applyAlignment="1">
      <alignment vertical="top"/>
    </xf>
    <xf numFmtId="164" fontId="4" fillId="0" borderId="0" xfId="1" applyNumberFormat="1" applyFont="1" applyFill="1" applyAlignment="1">
      <alignment vertical="top"/>
    </xf>
    <xf numFmtId="164" fontId="4" fillId="0" borderId="0" xfId="1" applyNumberFormat="1" applyFont="1" applyFill="1"/>
    <xf numFmtId="0" fontId="18" fillId="0" borderId="0" xfId="0" applyFont="1" applyAlignment="1">
      <alignment vertical="top"/>
    </xf>
    <xf numFmtId="0" fontId="4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/>
    </xf>
    <xf numFmtId="2" fontId="4" fillId="0" borderId="0" xfId="0" applyNumberFormat="1" applyFont="1" applyFill="1"/>
    <xf numFmtId="164" fontId="2" fillId="0" borderId="1" xfId="1" applyNumberFormat="1" applyFont="1" applyBorder="1"/>
    <xf numFmtId="164" fontId="4" fillId="2" borderId="1" xfId="1" applyNumberFormat="1" applyFont="1" applyFill="1" applyBorder="1"/>
    <xf numFmtId="164" fontId="4" fillId="6" borderId="1" xfId="0" applyNumberFormat="1" applyFont="1" applyFill="1" applyBorder="1"/>
    <xf numFmtId="164" fontId="3" fillId="6" borderId="1" xfId="0" applyNumberFormat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wrapText="1"/>
    </xf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43" fontId="4" fillId="6" borderId="1" xfId="0" applyNumberFormat="1" applyFont="1" applyFill="1" applyBorder="1" applyAlignment="1"/>
    <xf numFmtId="0" fontId="4" fillId="0" borderId="0" xfId="0" applyFont="1" applyAlignment="1">
      <alignment horizontal="center"/>
    </xf>
    <xf numFmtId="167" fontId="4" fillId="0" borderId="1" xfId="0" applyNumberFormat="1" applyFont="1" applyBorder="1" applyAlignment="1" applyProtection="1">
      <alignment horizontal="center"/>
      <protection locked="0"/>
    </xf>
    <xf numFmtId="16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/>
    <xf numFmtId="0" fontId="4" fillId="7" borderId="1" xfId="0" applyFont="1" applyFill="1" applyBorder="1" applyAlignment="1">
      <alignment horizontal="center"/>
    </xf>
    <xf numFmtId="166" fontId="4" fillId="7" borderId="1" xfId="0" applyNumberFormat="1" applyFont="1" applyFill="1" applyBorder="1" applyAlignment="1" applyProtection="1">
      <alignment horizontal="center"/>
      <protection locked="0"/>
    </xf>
    <xf numFmtId="164" fontId="4" fillId="7" borderId="1" xfId="1" applyNumberFormat="1" applyFont="1" applyFill="1" applyBorder="1"/>
    <xf numFmtId="164" fontId="4" fillId="7" borderId="1" xfId="0" applyNumberFormat="1" applyFont="1" applyFill="1" applyBorder="1"/>
    <xf numFmtId="164" fontId="4" fillId="8" borderId="1" xfId="1" applyNumberFormat="1" applyFont="1" applyFill="1" applyBorder="1"/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 wrapText="1"/>
    </xf>
    <xf numFmtId="164" fontId="4" fillId="9" borderId="1" xfId="1" applyNumberFormat="1" applyFont="1" applyFill="1" applyBorder="1"/>
    <xf numFmtId="164" fontId="4" fillId="9" borderId="1" xfId="0" applyNumberFormat="1" applyFont="1" applyFill="1" applyBorder="1"/>
    <xf numFmtId="43" fontId="4" fillId="0" borderId="0" xfId="1" applyFont="1"/>
    <xf numFmtId="164" fontId="4" fillId="10" borderId="1" xfId="1" applyNumberFormat="1" applyFont="1" applyFill="1" applyBorder="1"/>
    <xf numFmtId="164" fontId="19" fillId="0" borderId="1" xfId="1" applyNumberFormat="1" applyFont="1" applyBorder="1"/>
    <xf numFmtId="0" fontId="3" fillId="0" borderId="1" xfId="0" applyFont="1" applyFill="1" applyBorder="1" applyAlignment="1"/>
    <xf numFmtId="164" fontId="14" fillId="0" borderId="1" xfId="1" applyNumberFormat="1" applyFont="1" applyBorder="1" applyAlignment="1">
      <alignment vertical="top"/>
    </xf>
    <xf numFmtId="164" fontId="14" fillId="0" borderId="0" xfId="0" applyNumberFormat="1" applyFont="1" applyBorder="1" applyAlignment="1">
      <alignment horizontal="left" vertical="top"/>
    </xf>
    <xf numFmtId="164" fontId="14" fillId="8" borderId="1" xfId="0" applyNumberFormat="1" applyFont="1" applyFill="1" applyBorder="1" applyAlignment="1">
      <alignment horizontal="left" vertical="top"/>
    </xf>
    <xf numFmtId="164" fontId="14" fillId="8" borderId="1" xfId="0" applyNumberFormat="1" applyFont="1" applyFill="1" applyBorder="1" applyAlignment="1">
      <alignment vertical="top"/>
    </xf>
    <xf numFmtId="164" fontId="14" fillId="8" borderId="4" xfId="0" applyNumberFormat="1" applyFont="1" applyFill="1" applyBorder="1" applyAlignment="1">
      <alignment horizontal="left" vertical="top"/>
    </xf>
    <xf numFmtId="43" fontId="13" fillId="0" borderId="0" xfId="0" applyNumberFormat="1" applyFont="1"/>
    <xf numFmtId="164" fontId="14" fillId="5" borderId="1" xfId="0" applyNumberFormat="1" applyFont="1" applyFill="1" applyBorder="1" applyAlignment="1">
      <alignment horizontal="left" vertical="top"/>
    </xf>
    <xf numFmtId="43" fontId="4" fillId="0" borderId="0" xfId="1" applyNumberFormat="1" applyFont="1"/>
    <xf numFmtId="43" fontId="13" fillId="0" borderId="0" xfId="1" applyNumberFormat="1" applyFont="1" applyBorder="1"/>
    <xf numFmtId="43" fontId="14" fillId="0" borderId="0" xfId="0" applyNumberFormat="1" applyFont="1" applyAlignment="1">
      <alignment vertical="top"/>
    </xf>
    <xf numFmtId="164" fontId="1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6" fontId="4" fillId="10" borderId="1" xfId="0" applyNumberFormat="1" applyFont="1" applyFill="1" applyBorder="1" applyAlignment="1" applyProtection="1">
      <alignment horizontal="center"/>
      <protection locked="0"/>
    </xf>
    <xf numFmtId="43" fontId="4" fillId="0" borderId="1" xfId="0" applyNumberFormat="1" applyFont="1" applyFill="1" applyBorder="1"/>
    <xf numFmtId="164" fontId="4" fillId="10" borderId="1" xfId="0" applyNumberFormat="1" applyFont="1" applyFill="1" applyBorder="1"/>
    <xf numFmtId="0" fontId="4" fillId="10" borderId="0" xfId="0" applyFont="1" applyFill="1"/>
    <xf numFmtId="43" fontId="4" fillId="10" borderId="1" xfId="0" applyNumberFormat="1" applyFont="1" applyFill="1" applyBorder="1"/>
    <xf numFmtId="166" fontId="4" fillId="0" borderId="1" xfId="0" applyNumberFormat="1" applyFont="1" applyFill="1" applyBorder="1" applyProtection="1">
      <protection locked="0"/>
    </xf>
    <xf numFmtId="166" fontId="4" fillId="10" borderId="1" xfId="0" applyNumberFormat="1" applyFont="1" applyFill="1" applyBorder="1" applyProtection="1">
      <protection locked="0"/>
    </xf>
    <xf numFmtId="164" fontId="3" fillId="10" borderId="8" xfId="0" applyNumberFormat="1" applyFont="1" applyFill="1" applyBorder="1"/>
    <xf numFmtId="0" fontId="8" fillId="0" borderId="0" xfId="0" applyFont="1"/>
    <xf numFmtId="164" fontId="3" fillId="8" borderId="1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43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3" fontId="3" fillId="0" borderId="4" xfId="0" applyNumberFormat="1" applyFont="1" applyBorder="1" applyAlignment="1">
      <alignment horizontal="center"/>
    </xf>
    <xf numFmtId="43" fontId="3" fillId="0" borderId="2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164" fontId="13" fillId="0" borderId="1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orshed/Desktop/Lease%20WP/Lease%20Working%20Paper%20-%20EGM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0.0 Top Sheet"/>
      <sheetName val="UO (W1 27%)"/>
      <sheetName val="Foyez Ullah (2)"/>
      <sheetName val="UO (W2 25%)"/>
      <sheetName val="L1 - Before Modification"/>
      <sheetName val="L1 - After Modification"/>
      <sheetName val="L2-before modification"/>
      <sheetName val="L2-After modification"/>
      <sheetName val="L3-Before Modification"/>
      <sheetName val="L3-After Modification"/>
      <sheetName val="L4-Before Modification"/>
      <sheetName val="L4-After Modification"/>
      <sheetName val="L5-Before Modification"/>
      <sheetName val="L5-After Modification"/>
      <sheetName val="L6-Before Modification"/>
      <sheetName val="L6-After Modification"/>
      <sheetName val="L7-Before Modification"/>
      <sheetName val="L7-After Modification"/>
      <sheetName val="L8-Before Modification"/>
      <sheetName val="L8-After Modification"/>
      <sheetName val="L9-Before Modification"/>
      <sheetName val="L9-After Modification"/>
      <sheetName val="L10-Before Modification"/>
      <sheetName val="L10-After Modification"/>
      <sheetName val="L11-Before Modification"/>
      <sheetName val="L11-After Modification"/>
      <sheetName val="L12-Before Modification"/>
      <sheetName val="L12-After Modification"/>
      <sheetName val="L14-Before Modification"/>
      <sheetName val="L14-After Modification"/>
      <sheetName val="L15-Before Modification"/>
      <sheetName val="L15-After Modification"/>
      <sheetName val="4.0 Lease Liability (MU)"/>
      <sheetName val="Mohua Khan"/>
      <sheetName val="4.0 Lease Lia and Int (MK)"/>
      <sheetName val="Lease liability (2)"/>
      <sheetName val="7.0 Security Depsoit (FU)"/>
      <sheetName val="8.0 Security Depsoit (MK)"/>
      <sheetName val="9.0 Non-Lease Component (FU)"/>
      <sheetName val="10.0 Non-Lease Component (MK)"/>
      <sheetName val="11.0 Supporting (Lending Rate)"/>
      <sheetName val="12.0 Supporting (Deposit Rate)"/>
      <sheetName val="Sheet2"/>
      <sheetName val="Sheet1 (2)"/>
    </sheetNames>
    <sheetDataSet>
      <sheetData sheetId="0"/>
      <sheetData sheetId="1"/>
      <sheetData sheetId="2"/>
      <sheetData sheetId="3"/>
      <sheetData sheetId="4">
        <row r="144">
          <cell r="E144">
            <v>16397.584803320584</v>
          </cell>
        </row>
      </sheetData>
      <sheetData sheetId="5"/>
      <sheetData sheetId="6">
        <row r="149">
          <cell r="E149">
            <v>39922.729541276465</v>
          </cell>
        </row>
      </sheetData>
      <sheetData sheetId="7"/>
      <sheetData sheetId="8">
        <row r="174">
          <cell r="E174">
            <v>25397.026712035677</v>
          </cell>
        </row>
      </sheetData>
      <sheetData sheetId="9"/>
      <sheetData sheetId="10">
        <row r="170">
          <cell r="E170">
            <v>20322.087320218739</v>
          </cell>
        </row>
      </sheetData>
      <sheetData sheetId="11"/>
      <sheetData sheetId="12">
        <row r="156">
          <cell r="E156">
            <v>10161.264503820343</v>
          </cell>
        </row>
      </sheetData>
      <sheetData sheetId="13"/>
      <sheetData sheetId="14">
        <row r="80">
          <cell r="E80">
            <v>3198.6266888832479</v>
          </cell>
        </row>
      </sheetData>
      <sheetData sheetId="15"/>
      <sheetData sheetId="16">
        <row r="176">
          <cell r="E176">
            <v>150593.13784982296</v>
          </cell>
        </row>
      </sheetData>
      <sheetData sheetId="17"/>
      <sheetData sheetId="18">
        <row r="82">
          <cell r="E82">
            <v>354.89584283689743</v>
          </cell>
        </row>
      </sheetData>
      <sheetData sheetId="19"/>
      <sheetData sheetId="20">
        <row r="208">
          <cell r="E208">
            <v>205.36011261159931</v>
          </cell>
        </row>
      </sheetData>
      <sheetData sheetId="21"/>
      <sheetData sheetId="22">
        <row r="82">
          <cell r="E82">
            <v>67.774480945551659</v>
          </cell>
        </row>
      </sheetData>
      <sheetData sheetId="23"/>
      <sheetData sheetId="24">
        <row r="82">
          <cell r="E82">
            <v>53.984018131865881</v>
          </cell>
        </row>
      </sheetData>
      <sheetData sheetId="25">
        <row r="371">
          <cell r="E371">
            <v>5423800.9644822823</v>
          </cell>
        </row>
      </sheetData>
      <sheetData sheetId="26">
        <row r="182">
          <cell r="E182">
            <v>20583.194429566611</v>
          </cell>
        </row>
      </sheetData>
      <sheetData sheetId="27"/>
      <sheetData sheetId="28">
        <row r="182">
          <cell r="E182">
            <v>82762.091159438423</v>
          </cell>
        </row>
      </sheetData>
      <sheetData sheetId="29"/>
      <sheetData sheetId="30">
        <row r="262">
          <cell r="E262">
            <v>13847.391414621787</v>
          </cell>
        </row>
      </sheetData>
      <sheetData sheetId="31"/>
      <sheetData sheetId="32">
        <row r="262">
          <cell r="E262">
            <v>13847.391414621787</v>
          </cell>
        </row>
      </sheetData>
      <sheetData sheetId="33"/>
      <sheetData sheetId="34"/>
      <sheetData sheetId="35"/>
      <sheetData sheetId="36"/>
      <sheetData sheetId="37">
        <row r="77">
          <cell r="L77">
            <v>114272.85712218191</v>
          </cell>
        </row>
      </sheetData>
      <sheetData sheetId="38">
        <row r="77">
          <cell r="L77">
            <v>114272.85712218191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3226-F57B-4513-A4D6-C83F7CF92178}">
  <dimension ref="A1:M45"/>
  <sheetViews>
    <sheetView tabSelected="1" view="pageBreakPreview" topLeftCell="A5" zoomScaleNormal="100" zoomScaleSheetLayoutView="100" workbookViewId="0">
      <selection activeCell="H27" sqref="H27"/>
    </sheetView>
  </sheetViews>
  <sheetFormatPr defaultColWidth="19.81640625" defaultRowHeight="12.5"/>
  <cols>
    <col min="1" max="1" width="20.08984375" style="1" customWidth="1"/>
    <col min="2" max="2" width="3.36328125" style="50" customWidth="1"/>
    <col min="3" max="4" width="14" style="1" customWidth="1"/>
    <col min="5" max="6" width="13.08984375" style="6" bestFit="1" customWidth="1"/>
    <col min="7" max="7" width="12.36328125" style="6" bestFit="1" customWidth="1"/>
    <col min="8" max="8" width="14.26953125" style="6" customWidth="1"/>
    <col min="9" max="9" width="13.26953125" style="6" customWidth="1"/>
    <col min="10" max="10" width="13.26953125" style="1" customWidth="1"/>
    <col min="11" max="11" width="0.6328125" style="1" customWidth="1"/>
    <col min="12" max="16384" width="19.81640625" style="1"/>
  </cols>
  <sheetData>
    <row r="1" spans="1:11" ht="1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1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</row>
    <row r="4" spans="1:11" ht="13">
      <c r="A4" s="2" t="s">
        <v>2</v>
      </c>
      <c r="B4" s="3" t="s">
        <v>3</v>
      </c>
      <c r="C4" s="150" t="s">
        <v>89</v>
      </c>
      <c r="D4" s="150"/>
      <c r="E4" s="79"/>
      <c r="F4" s="79"/>
      <c r="G4" s="80"/>
      <c r="H4" s="80"/>
    </row>
    <row r="5" spans="1:11" ht="13">
      <c r="A5" s="7" t="s">
        <v>4</v>
      </c>
      <c r="B5" s="8" t="s">
        <v>5</v>
      </c>
      <c r="C5" s="151" t="s">
        <v>6</v>
      </c>
      <c r="D5" s="151"/>
      <c r="E5" s="5"/>
      <c r="F5" s="5"/>
    </row>
    <row r="6" spans="1:11" ht="13">
      <c r="A6" s="2" t="s">
        <v>7</v>
      </c>
      <c r="B6" s="3" t="s">
        <v>5</v>
      </c>
      <c r="C6" s="151" t="s">
        <v>49</v>
      </c>
      <c r="D6" s="151"/>
      <c r="E6" s="5"/>
      <c r="F6" s="5"/>
    </row>
    <row r="7" spans="1:11" ht="13">
      <c r="A7" s="2" t="s">
        <v>9</v>
      </c>
      <c r="B7" s="3" t="s">
        <v>5</v>
      </c>
      <c r="C7" s="151" t="s">
        <v>10</v>
      </c>
      <c r="D7" s="151"/>
      <c r="E7" s="5"/>
      <c r="F7" s="5"/>
    </row>
    <row r="8" spans="1:11" ht="13">
      <c r="A8" s="2" t="s">
        <v>11</v>
      </c>
      <c r="B8" s="3" t="s">
        <v>5</v>
      </c>
      <c r="C8" s="151" t="s">
        <v>12</v>
      </c>
      <c r="D8" s="151"/>
      <c r="E8" s="5"/>
      <c r="F8" s="5"/>
    </row>
    <row r="10" spans="1:11" ht="13">
      <c r="A10" s="9" t="s">
        <v>120</v>
      </c>
    </row>
    <row r="11" spans="1:11" ht="5" customHeight="1"/>
    <row r="12" spans="1:11" ht="26">
      <c r="A12" s="146" t="s">
        <v>50</v>
      </c>
      <c r="B12" s="146"/>
      <c r="C12" s="53" t="s">
        <v>106</v>
      </c>
      <c r="D12" s="53" t="s">
        <v>107</v>
      </c>
      <c r="E12" s="110" t="s">
        <v>108</v>
      </c>
      <c r="F12" s="110" t="s">
        <v>109</v>
      </c>
      <c r="G12" s="110" t="s">
        <v>110</v>
      </c>
      <c r="H12" s="110" t="s">
        <v>111</v>
      </c>
      <c r="I12" s="110" t="s">
        <v>112</v>
      </c>
      <c r="J12" s="110" t="s">
        <v>115</v>
      </c>
    </row>
    <row r="13" spans="1:11">
      <c r="A13" s="148" t="s">
        <v>57</v>
      </c>
      <c r="B13" s="148"/>
      <c r="C13" s="56">
        <v>78948644</v>
      </c>
      <c r="D13" s="56">
        <v>860341</v>
      </c>
      <c r="E13" s="26">
        <v>73499765</v>
      </c>
      <c r="F13" s="26">
        <v>795434</v>
      </c>
      <c r="G13" s="26">
        <v>5448879</v>
      </c>
      <c r="H13" s="26">
        <v>64907</v>
      </c>
      <c r="I13" s="106">
        <v>0</v>
      </c>
      <c r="J13" s="106"/>
    </row>
    <row r="14" spans="1:11">
      <c r="A14" s="148" t="s">
        <v>58</v>
      </c>
      <c r="B14" s="148"/>
      <c r="C14" s="56">
        <f>'Corporate HO - After modi'!E251+'Anabil Tower - After Modifica'!E211</f>
        <v>94406836.887022495</v>
      </c>
      <c r="D14" s="56">
        <f>'Corporate HO - After modi'!F251+'Anabil Tower - After Modifica'!F210</f>
        <v>928778.07938856934</v>
      </c>
      <c r="E14" s="26">
        <f>'Corporate HO - After modi'!E250+'Anabil Tower - After Modifica'!I78</f>
        <v>82670584.270989239</v>
      </c>
      <c r="F14" s="26">
        <f>'Corporate HO - After modi'!F250+'Anabil Tower - After Modifica'!J78</f>
        <v>861621.75676095905</v>
      </c>
      <c r="G14" s="26">
        <f>'Corporate HO - After modi'!E252+'Anabil Tower - Before Modifica'!F165</f>
        <v>12780252.124846872</v>
      </c>
      <c r="H14" s="26">
        <f>'Corporate HO - After modi'!F252</f>
        <v>77428.087174247892</v>
      </c>
      <c r="I14" s="26">
        <f>'Corporate HO - After modi'!E253+'Anabil Tower - After Modifica'!E213</f>
        <v>1043999.5088136122</v>
      </c>
      <c r="J14" s="26">
        <f>'Corporate HO - After modi'!F253+'Anabil Tower - After Modifica'!F213</f>
        <v>10271.76454663754</v>
      </c>
    </row>
    <row r="15" spans="1:11" ht="16.5" customHeight="1">
      <c r="A15" s="147" t="s">
        <v>59</v>
      </c>
      <c r="B15" s="147"/>
      <c r="C15" s="59">
        <f>C13-C14</f>
        <v>-15458192.887022495</v>
      </c>
      <c r="D15" s="119">
        <f t="shared" ref="D15:K15" si="0">D13-D14</f>
        <v>-68437.079388569342</v>
      </c>
      <c r="E15" s="59">
        <f t="shared" si="0"/>
        <v>-9170819.2709892392</v>
      </c>
      <c r="F15" s="119">
        <f>F13-F14</f>
        <v>-66187.756760959048</v>
      </c>
      <c r="G15" s="59">
        <f t="shared" si="0"/>
        <v>-7331373.1248468719</v>
      </c>
      <c r="H15" s="119">
        <f t="shared" si="0"/>
        <v>-12521.087174247892</v>
      </c>
      <c r="I15" s="59">
        <f t="shared" si="0"/>
        <v>-1043999.5088136122</v>
      </c>
      <c r="J15" s="121">
        <f t="shared" si="0"/>
        <v>-10271.76454663754</v>
      </c>
      <c r="K15" s="118">
        <f t="shared" si="0"/>
        <v>0</v>
      </c>
    </row>
    <row r="17" spans="1:12" ht="13">
      <c r="A17" s="9" t="s">
        <v>24</v>
      </c>
      <c r="E17" s="29"/>
      <c r="F17" s="29"/>
      <c r="G17" s="29"/>
      <c r="H17" s="29"/>
      <c r="I17" s="30"/>
    </row>
    <row r="18" spans="1:12" ht="4.5" customHeight="1">
      <c r="B18" s="1"/>
      <c r="E18" s="1"/>
      <c r="F18" s="1"/>
      <c r="G18" s="51"/>
      <c r="H18" s="51"/>
      <c r="I18" s="52"/>
    </row>
    <row r="19" spans="1:12" s="55" customFormat="1" ht="46">
      <c r="A19" s="146" t="s">
        <v>50</v>
      </c>
      <c r="B19" s="146"/>
      <c r="C19" s="53" t="s">
        <v>51</v>
      </c>
      <c r="D19" s="53" t="s">
        <v>52</v>
      </c>
      <c r="E19" s="53" t="s">
        <v>53</v>
      </c>
      <c r="F19" s="53" t="s">
        <v>54</v>
      </c>
      <c r="G19" s="53" t="s">
        <v>55</v>
      </c>
      <c r="H19" s="53" t="s">
        <v>56</v>
      </c>
      <c r="I19" s="54"/>
    </row>
    <row r="20" spans="1:12" s="55" customFormat="1" ht="12.5" customHeight="1">
      <c r="A20" s="148" t="s">
        <v>57</v>
      </c>
      <c r="B20" s="148"/>
      <c r="C20" s="56">
        <v>1012376</v>
      </c>
      <c r="D20" s="56">
        <v>10260.58</v>
      </c>
      <c r="E20" s="57">
        <v>1138415.0000000014</v>
      </c>
      <c r="F20" s="57">
        <v>10589.9069767442</v>
      </c>
      <c r="G20" s="57">
        <v>3964780.5899999985</v>
      </c>
      <c r="H20" s="94">
        <v>36881.683023255799</v>
      </c>
      <c r="I20" s="58"/>
    </row>
    <row r="21" spans="1:12" s="55" customFormat="1" ht="12.5" customHeight="1">
      <c r="A21" s="148" t="s">
        <v>58</v>
      </c>
      <c r="B21" s="148"/>
      <c r="C21" s="56">
        <f>'Anabil Tower - Before Modifica'!G90+'Anabil Tower - Before Modifica'!G91+'Anabil Tower - Before Modifica'!G92+'Anabil Tower - Before Modifica'!G93+'Anabil Tower - Before Modifica'!G94+'Anabil Tower - After Modifica'!E141</f>
        <v>1012376.1382195329</v>
      </c>
      <c r="D21" s="56">
        <f>'Anabil Tower - Before Modifica'!L90+'Anabil Tower - Before Modifica'!L91+'Anabil Tower - Before Modifica'!L92+'Anabil Tower - Before Modifica'!L93+'Anabil Tower - Before Modifica'!L94+'Anabil Tower - After Modifica'!F141</f>
        <v>10259.898668212774</v>
      </c>
      <c r="E21" s="57">
        <f>'Anabil Tower - After Modifica'!E142</f>
        <v>1138414.7478260868</v>
      </c>
      <c r="F21" s="57">
        <f>'Anabil Tower - After Modifica'!F142</f>
        <v>10589.904630940342</v>
      </c>
      <c r="G21" s="57">
        <f>'Anabil Tower - After Modifica'!E143</f>
        <v>3916541.4715124476</v>
      </c>
      <c r="H21" s="57">
        <f>'Anabil Tower - After Modifica'!F143</f>
        <v>36432.943921046026</v>
      </c>
      <c r="I21" s="58"/>
      <c r="J21" s="122"/>
    </row>
    <row r="22" spans="1:12" s="4" customFormat="1" ht="14.5" customHeight="1">
      <c r="A22" s="147" t="s">
        <v>59</v>
      </c>
      <c r="B22" s="147"/>
      <c r="C22" s="59">
        <f>C20-C21</f>
        <v>-0.1382195329060778</v>
      </c>
      <c r="D22" s="59">
        <f>D20-D21</f>
        <v>0.6813317872256448</v>
      </c>
      <c r="E22" s="59">
        <f t="shared" ref="E22:F22" si="1">E20-E21</f>
        <v>0.25217391457408667</v>
      </c>
      <c r="F22" s="59">
        <f t="shared" si="1"/>
        <v>2.3458038576791296E-3</v>
      </c>
      <c r="G22" s="59">
        <f>G20-G21</f>
        <v>48239.118487550877</v>
      </c>
      <c r="H22" s="123">
        <f>H20-H21</f>
        <v>448.73910220977268</v>
      </c>
      <c r="I22" s="60"/>
    </row>
    <row r="23" spans="1:12">
      <c r="B23" s="51"/>
      <c r="C23" s="51"/>
      <c r="D23" s="51"/>
      <c r="E23" s="51"/>
      <c r="F23" s="51"/>
      <c r="G23" s="51"/>
      <c r="H23" s="51"/>
      <c r="I23" s="52"/>
    </row>
    <row r="24" spans="1:12" ht="13">
      <c r="A24" s="9" t="s">
        <v>60</v>
      </c>
      <c r="E24" s="29"/>
      <c r="F24" s="29"/>
      <c r="G24" s="29"/>
      <c r="H24" s="29"/>
      <c r="I24" s="30"/>
    </row>
    <row r="25" spans="1:12" ht="4.5" customHeight="1">
      <c r="A25" s="9"/>
      <c r="E25" s="29"/>
      <c r="F25" s="29"/>
      <c r="G25" s="29"/>
      <c r="H25" s="29"/>
      <c r="I25" s="30"/>
    </row>
    <row r="26" spans="1:12" ht="46">
      <c r="A26" s="146" t="s">
        <v>50</v>
      </c>
      <c r="B26" s="146"/>
      <c r="C26" s="53" t="s">
        <v>61</v>
      </c>
      <c r="D26" s="53" t="s">
        <v>62</v>
      </c>
      <c r="E26" s="53" t="s">
        <v>63</v>
      </c>
      <c r="F26" s="53" t="s">
        <v>64</v>
      </c>
      <c r="I26" s="54"/>
      <c r="J26" s="54"/>
    </row>
    <row r="27" spans="1:12">
      <c r="A27" s="148" t="s">
        <v>57</v>
      </c>
      <c r="B27" s="148"/>
      <c r="C27" s="181">
        <v>10598939</v>
      </c>
      <c r="D27" s="56">
        <v>102086</v>
      </c>
      <c r="E27" s="57">
        <v>17641998</v>
      </c>
      <c r="F27" s="61">
        <v>188684.32</v>
      </c>
      <c r="H27" s="124"/>
      <c r="I27" s="125"/>
      <c r="J27" s="63"/>
      <c r="L27" s="27"/>
    </row>
    <row r="28" spans="1:12">
      <c r="A28" s="148" t="s">
        <v>58</v>
      </c>
      <c r="B28" s="148"/>
      <c r="C28" s="56">
        <f>'Anabil Tower - Before Modifica'!E161+'Anabil Tower - Before Modifica'!E162+'Anabil Tower - Before Modifica'!E163+'Anabil Tower - Before Modifica'!E164+'Anabil Tower - Before Modifica'!E165+'Anabil Tower - After Modifica'!E205</f>
        <v>10598936.583715353</v>
      </c>
      <c r="D28" s="56">
        <f>'Anabil Tower - Before Modifica'!K161+'Anabil Tower - Before Modifica'!K162+'Anabil Tower - Before Modifica'!K163+'Anabil Tower - Before Modifica'!K164+'Anabil Tower - Before Modifica'!K165+'Anabil Tower - After Modifica'!F205</f>
        <v>113239.30455099138</v>
      </c>
      <c r="E28" s="57">
        <f>'Anabil Tower - After Modifica'!E206</f>
        <v>17642003.094648052</v>
      </c>
      <c r="F28" s="57">
        <f>'Anabil Tower - After Modifica'!F206</f>
        <v>187890.18499197316</v>
      </c>
      <c r="H28" s="124"/>
      <c r="I28" s="62"/>
      <c r="J28" s="63"/>
      <c r="L28" s="27"/>
    </row>
    <row r="29" spans="1:12" ht="16" customHeight="1">
      <c r="A29" s="147" t="s">
        <v>59</v>
      </c>
      <c r="B29" s="147"/>
      <c r="C29" s="64">
        <f>C27-C28</f>
        <v>2.4162846468389034</v>
      </c>
      <c r="D29" s="120">
        <f t="shared" ref="D29" si="2">D27-D28</f>
        <v>-11153.304550991379</v>
      </c>
      <c r="E29" s="117">
        <f>E27-E28</f>
        <v>-5.0946480520069599</v>
      </c>
      <c r="F29" s="120">
        <f>F27-F28</f>
        <v>794.13500802684575</v>
      </c>
      <c r="H29" s="124"/>
      <c r="I29" s="65"/>
      <c r="J29" s="126"/>
    </row>
    <row r="30" spans="1:12" ht="13">
      <c r="B30" s="66"/>
      <c r="D30" s="6"/>
      <c r="E30" s="52"/>
      <c r="F30" s="52"/>
      <c r="G30" s="52"/>
      <c r="H30" s="52"/>
      <c r="I30" s="67"/>
      <c r="J30" s="27"/>
    </row>
    <row r="31" spans="1:12" ht="13" hidden="1">
      <c r="A31" s="9" t="s">
        <v>65</v>
      </c>
      <c r="D31" s="6"/>
      <c r="E31" s="29"/>
      <c r="F31" s="29"/>
      <c r="G31" s="29"/>
      <c r="H31" s="29"/>
      <c r="I31" s="29"/>
      <c r="J31" s="29"/>
    </row>
    <row r="32" spans="1:12" ht="4" hidden="1" customHeight="1">
      <c r="B32" s="1"/>
      <c r="D32" s="6"/>
      <c r="E32" s="1"/>
      <c r="F32" s="1"/>
      <c r="G32" s="51"/>
      <c r="H32" s="51"/>
      <c r="I32" s="52"/>
    </row>
    <row r="33" spans="1:13" ht="34.5" hidden="1">
      <c r="A33" s="146" t="s">
        <v>50</v>
      </c>
      <c r="B33" s="146"/>
      <c r="C33" s="53" t="s">
        <v>66</v>
      </c>
      <c r="D33" s="127"/>
      <c r="E33" s="53"/>
      <c r="F33" s="53"/>
      <c r="G33" s="53"/>
      <c r="H33" s="68"/>
      <c r="I33" s="69"/>
    </row>
    <row r="34" spans="1:13" hidden="1">
      <c r="A34" s="148" t="s">
        <v>67</v>
      </c>
      <c r="B34" s="148"/>
      <c r="C34" s="56">
        <f>379039+59526+59526</f>
        <v>498091</v>
      </c>
      <c r="D34" s="56"/>
      <c r="E34" s="70"/>
      <c r="F34" s="70"/>
      <c r="G34" s="57"/>
      <c r="H34" s="71"/>
      <c r="I34" s="62"/>
    </row>
    <row r="35" spans="1:13" hidden="1">
      <c r="A35" s="148" t="s">
        <v>58</v>
      </c>
      <c r="B35" s="148"/>
      <c r="C35" s="56">
        <f>'[1]7.0 Security Depsoit (FU)'!L77+'[1]8.0 Security Depsoit (MK)'!L77</f>
        <v>228545.71424436383</v>
      </c>
      <c r="D35" s="56"/>
      <c r="E35" s="57"/>
      <c r="F35" s="57"/>
      <c r="G35" s="57"/>
      <c r="H35" s="72"/>
      <c r="I35" s="62"/>
    </row>
    <row r="36" spans="1:13" ht="16.5" hidden="1" customHeight="1">
      <c r="A36" s="147" t="s">
        <v>59</v>
      </c>
      <c r="B36" s="147"/>
      <c r="C36" s="64">
        <f>C34-C35</f>
        <v>269545.28575563617</v>
      </c>
      <c r="D36" s="117"/>
      <c r="E36" s="64"/>
      <c r="F36" s="64"/>
      <c r="G36" s="64"/>
      <c r="H36" s="52"/>
      <c r="I36" s="67"/>
    </row>
    <row r="37" spans="1:13">
      <c r="D37" s="6"/>
      <c r="J37" s="84"/>
    </row>
    <row r="38" spans="1:13" ht="16" customHeight="1">
      <c r="A38" s="81" t="s">
        <v>73</v>
      </c>
      <c r="B38" s="73"/>
      <c r="D38" s="27"/>
    </row>
    <row r="39" spans="1:13">
      <c r="A39" s="1" t="s">
        <v>68</v>
      </c>
    </row>
    <row r="40" spans="1:13">
      <c r="A40" s="1" t="s">
        <v>70</v>
      </c>
    </row>
    <row r="43" spans="1:13" ht="13">
      <c r="A43" s="9" t="s">
        <v>69</v>
      </c>
      <c r="B43" s="149" t="s">
        <v>71</v>
      </c>
      <c r="C43" s="149"/>
      <c r="D43" s="149"/>
      <c r="E43" s="149"/>
      <c r="F43" s="149"/>
      <c r="G43" s="149"/>
      <c r="H43" s="149"/>
      <c r="I43" s="149"/>
      <c r="J43" s="149"/>
      <c r="M43" s="74"/>
    </row>
    <row r="44" spans="1:13">
      <c r="B44" s="144" t="s">
        <v>72</v>
      </c>
      <c r="C44" s="144"/>
      <c r="D44" s="144"/>
      <c r="E44" s="144"/>
      <c r="F44" s="144"/>
      <c r="G44" s="144"/>
      <c r="H44" s="144"/>
      <c r="I44" s="144"/>
      <c r="J44" s="144"/>
    </row>
    <row r="45" spans="1:13" ht="11.5" customHeight="1">
      <c r="B45" s="145"/>
      <c r="C45" s="145"/>
      <c r="D45" s="145"/>
      <c r="E45" s="145"/>
      <c r="F45" s="145"/>
      <c r="G45" s="145"/>
      <c r="H45" s="145"/>
      <c r="I45" s="145"/>
      <c r="J45" s="145"/>
    </row>
  </sheetData>
  <mergeCells count="26">
    <mergeCell ref="A21:B21"/>
    <mergeCell ref="A12:B12"/>
    <mergeCell ref="A13:B13"/>
    <mergeCell ref="A14:B14"/>
    <mergeCell ref="A15:B15"/>
    <mergeCell ref="C6:D6"/>
    <mergeCell ref="C7:D7"/>
    <mergeCell ref="C8:D8"/>
    <mergeCell ref="A19:B19"/>
    <mergeCell ref="A20:B20"/>
    <mergeCell ref="A1:J1"/>
    <mergeCell ref="A2:J2"/>
    <mergeCell ref="B44:J44"/>
    <mergeCell ref="B45:J45"/>
    <mergeCell ref="A26:B26"/>
    <mergeCell ref="A22:B22"/>
    <mergeCell ref="A35:B35"/>
    <mergeCell ref="A36:B36"/>
    <mergeCell ref="B43:J43"/>
    <mergeCell ref="A27:B27"/>
    <mergeCell ref="A28:B28"/>
    <mergeCell ref="A29:B29"/>
    <mergeCell ref="A33:B33"/>
    <mergeCell ref="A34:B34"/>
    <mergeCell ref="C4:D4"/>
    <mergeCell ref="C5:D5"/>
  </mergeCells>
  <conditionalFormatting sqref="A1:A2 A4">
    <cfRule type="duplicateValues" dxfId="17" priority="3"/>
  </conditionalFormatting>
  <conditionalFormatting sqref="A5">
    <cfRule type="duplicateValues" dxfId="16" priority="2"/>
  </conditionalFormatting>
  <conditionalFormatting sqref="A3">
    <cfRule type="duplicateValues" dxfId="15" priority="1"/>
  </conditionalFormatting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D0E-6D40-4CBD-BEA4-2B2EF7C97720}">
  <dimension ref="A1:L324"/>
  <sheetViews>
    <sheetView view="pageBreakPreview" zoomScale="70" zoomScaleNormal="98" zoomScaleSheetLayoutView="70" workbookViewId="0">
      <selection activeCell="C4" sqref="C4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5" width="15" style="1" customWidth="1"/>
    <col min="6" max="6" width="16.453125" style="6" customWidth="1"/>
    <col min="7" max="7" width="19.81640625" style="1"/>
    <col min="8" max="8" width="12.453125" style="1" customWidth="1"/>
    <col min="9" max="16384" width="19.81640625" style="1"/>
  </cols>
  <sheetData>
    <row r="1" spans="1:6" ht="13">
      <c r="A1" s="142" t="s">
        <v>0</v>
      </c>
      <c r="B1" s="142"/>
      <c r="C1" s="142"/>
      <c r="D1" s="142"/>
      <c r="E1" s="142"/>
      <c r="F1" s="142"/>
    </row>
    <row r="2" spans="1:6">
      <c r="A2" s="143" t="s">
        <v>1</v>
      </c>
      <c r="B2" s="143"/>
      <c r="C2" s="143"/>
      <c r="D2" s="143"/>
      <c r="E2" s="143"/>
      <c r="F2" s="143"/>
    </row>
    <row r="4" spans="1:6" ht="13">
      <c r="A4" s="2" t="s">
        <v>2</v>
      </c>
      <c r="B4" s="3" t="s">
        <v>3</v>
      </c>
      <c r="C4" s="78" t="s">
        <v>86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15</v>
      </c>
    </row>
    <row r="12" spans="1:6" ht="14.5">
      <c r="A12" t="s">
        <v>16</v>
      </c>
      <c r="B12" s="10" t="s">
        <v>3</v>
      </c>
      <c r="C12" s="11" t="s">
        <v>87</v>
      </c>
    </row>
    <row r="13" spans="1:6">
      <c r="A13" s="12" t="s">
        <v>17</v>
      </c>
      <c r="B13" s="13" t="s">
        <v>3</v>
      </c>
      <c r="C13" s="14" t="s">
        <v>18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43647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8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8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8">
      <c r="A19" s="12"/>
      <c r="B19" s="13"/>
      <c r="C19" s="17"/>
      <c r="D19" s="17"/>
      <c r="E19" s="17"/>
      <c r="F19" s="15"/>
      <c r="G19" s="18"/>
    </row>
    <row r="20" spans="1:8">
      <c r="C20" s="19"/>
      <c r="D20" s="19"/>
      <c r="E20" s="19"/>
    </row>
    <row r="21" spans="1:8" ht="13">
      <c r="B21" s="152" t="s">
        <v>24</v>
      </c>
      <c r="C21" s="152"/>
      <c r="D21" s="152"/>
      <c r="E21" s="152"/>
      <c r="F21" s="152"/>
    </row>
    <row r="22" spans="1:8" ht="13">
      <c r="B22" s="153" t="s">
        <v>74</v>
      </c>
      <c r="C22" s="153"/>
      <c r="D22" s="153"/>
      <c r="E22" s="153"/>
      <c r="F22" s="153"/>
    </row>
    <row r="23" spans="1:8" ht="65">
      <c r="B23" s="20" t="s">
        <v>25</v>
      </c>
      <c r="C23" s="20" t="s">
        <v>26</v>
      </c>
      <c r="D23" s="21" t="s">
        <v>27</v>
      </c>
      <c r="E23" s="21" t="s">
        <v>88</v>
      </c>
      <c r="F23" s="21" t="s">
        <v>28</v>
      </c>
      <c r="H23" s="22"/>
    </row>
    <row r="24" spans="1:8" ht="14.5">
      <c r="B24" s="23">
        <v>0</v>
      </c>
      <c r="C24" s="24">
        <v>43677</v>
      </c>
      <c r="D24" s="25">
        <v>1402400</v>
      </c>
      <c r="E24" s="25">
        <f t="shared" ref="E24:E55" si="0">D24*0.180553</f>
        <v>253207.52719999998</v>
      </c>
      <c r="F24" s="26">
        <f t="shared" ref="F24:F55" si="1">E24/(1+$C$18)^B24</f>
        <v>253207.52719999998</v>
      </c>
    </row>
    <row r="25" spans="1:8" ht="14.5">
      <c r="B25" s="23">
        <v>1</v>
      </c>
      <c r="C25" s="24">
        <v>43708</v>
      </c>
      <c r="D25" s="25">
        <v>1402400</v>
      </c>
      <c r="E25" s="25">
        <f t="shared" si="0"/>
        <v>253207.52719999998</v>
      </c>
      <c r="F25" s="26">
        <f t="shared" si="1"/>
        <v>252576.08698254364</v>
      </c>
    </row>
    <row r="26" spans="1:8" ht="14.5">
      <c r="B26" s="23">
        <v>2</v>
      </c>
      <c r="C26" s="24">
        <v>43738</v>
      </c>
      <c r="D26" s="25">
        <v>1402400</v>
      </c>
      <c r="E26" s="25">
        <f t="shared" si="0"/>
        <v>253207.52719999998</v>
      </c>
      <c r="F26" s="26">
        <f t="shared" si="1"/>
        <v>251946.22142897121</v>
      </c>
    </row>
    <row r="27" spans="1:8" ht="14.5">
      <c r="B27" s="23">
        <v>3</v>
      </c>
      <c r="C27" s="24">
        <v>43769</v>
      </c>
      <c r="D27" s="25">
        <v>1402400</v>
      </c>
      <c r="E27" s="25">
        <f t="shared" si="0"/>
        <v>253207.52719999998</v>
      </c>
      <c r="F27" s="26">
        <f t="shared" si="1"/>
        <v>251317.92661244015</v>
      </c>
    </row>
    <row r="28" spans="1:8" ht="14.5">
      <c r="B28" s="23">
        <v>4</v>
      </c>
      <c r="C28" s="24">
        <v>43799</v>
      </c>
      <c r="D28" s="25">
        <v>1402400</v>
      </c>
      <c r="E28" s="25">
        <f t="shared" si="0"/>
        <v>253207.52719999998</v>
      </c>
      <c r="F28" s="26">
        <f t="shared" si="1"/>
        <v>250691.19861590039</v>
      </c>
    </row>
    <row r="29" spans="1:8" ht="14.5">
      <c r="B29" s="23">
        <v>5</v>
      </c>
      <c r="C29" s="24">
        <v>43830</v>
      </c>
      <c r="D29" s="25">
        <v>1402400</v>
      </c>
      <c r="E29" s="25">
        <f t="shared" si="0"/>
        <v>253207.52719999998</v>
      </c>
      <c r="F29" s="26">
        <f t="shared" si="1"/>
        <v>250066.0335320702</v>
      </c>
    </row>
    <row r="30" spans="1:8" ht="14.5">
      <c r="B30" s="23">
        <v>6</v>
      </c>
      <c r="C30" s="24">
        <v>43861</v>
      </c>
      <c r="D30" s="25">
        <v>1402400</v>
      </c>
      <c r="E30" s="25">
        <f t="shared" si="0"/>
        <v>253207.52719999998</v>
      </c>
      <c r="F30" s="26">
        <f t="shared" si="1"/>
        <v>249442.42746341173</v>
      </c>
    </row>
    <row r="31" spans="1:8" ht="14.5">
      <c r="B31" s="23">
        <v>7</v>
      </c>
      <c r="C31" s="24">
        <v>43890</v>
      </c>
      <c r="D31" s="25">
        <v>1402400</v>
      </c>
      <c r="E31" s="25">
        <f t="shared" si="0"/>
        <v>253207.52719999998</v>
      </c>
      <c r="F31" s="26">
        <f t="shared" si="1"/>
        <v>248820.37652210647</v>
      </c>
    </row>
    <row r="32" spans="1:8" ht="14.5">
      <c r="B32" s="23">
        <v>8</v>
      </c>
      <c r="C32" s="24">
        <v>43921</v>
      </c>
      <c r="D32" s="25">
        <v>1402400</v>
      </c>
      <c r="E32" s="25">
        <f t="shared" si="0"/>
        <v>253207.52719999998</v>
      </c>
      <c r="F32" s="26">
        <f t="shared" si="1"/>
        <v>248199.8768300314</v>
      </c>
    </row>
    <row r="33" spans="2:6" ht="14.5">
      <c r="B33" s="23">
        <v>9</v>
      </c>
      <c r="C33" s="24">
        <v>43951</v>
      </c>
      <c r="D33" s="25">
        <v>1402400</v>
      </c>
      <c r="E33" s="25">
        <f t="shared" si="0"/>
        <v>253207.52719999998</v>
      </c>
      <c r="F33" s="26">
        <f t="shared" si="1"/>
        <v>247580.92451873454</v>
      </c>
    </row>
    <row r="34" spans="2:6" ht="14.5">
      <c r="B34" s="23">
        <v>10</v>
      </c>
      <c r="C34" s="24">
        <v>43982</v>
      </c>
      <c r="D34" s="25">
        <v>1402400</v>
      </c>
      <c r="E34" s="25">
        <f t="shared" si="0"/>
        <v>253207.52719999998</v>
      </c>
      <c r="F34" s="26">
        <f t="shared" si="1"/>
        <v>246963.51572941107</v>
      </c>
    </row>
    <row r="35" spans="2:6" ht="14.5">
      <c r="B35" s="23">
        <v>11</v>
      </c>
      <c r="C35" s="24">
        <v>44012</v>
      </c>
      <c r="D35" s="25">
        <v>1542640</v>
      </c>
      <c r="E35" s="25">
        <f t="shared" si="0"/>
        <v>278528.27992</v>
      </c>
      <c r="F35" s="26">
        <f t="shared" si="1"/>
        <v>270982.41127416684</v>
      </c>
    </row>
    <row r="36" spans="2:6" ht="14.5">
      <c r="B36" s="23">
        <v>12</v>
      </c>
      <c r="C36" s="24">
        <v>44043</v>
      </c>
      <c r="D36" s="25">
        <v>1542640</v>
      </c>
      <c r="E36" s="25">
        <f t="shared" si="0"/>
        <v>278528.27992</v>
      </c>
      <c r="F36" s="26">
        <f t="shared" si="1"/>
        <v>270306.64466251049</v>
      </c>
    </row>
    <row r="37" spans="2:6" ht="14.5">
      <c r="B37" s="23">
        <v>13</v>
      </c>
      <c r="C37" s="24">
        <v>44074</v>
      </c>
      <c r="D37" s="25">
        <v>1542640</v>
      </c>
      <c r="E37" s="25">
        <f t="shared" si="0"/>
        <v>278528.27992</v>
      </c>
      <c r="F37" s="26">
        <f t="shared" si="1"/>
        <v>269632.56325437455</v>
      </c>
    </row>
    <row r="38" spans="2:6" ht="14.5">
      <c r="B38" s="23">
        <v>14</v>
      </c>
      <c r="C38" s="24">
        <v>44104</v>
      </c>
      <c r="D38" s="25">
        <v>1542640</v>
      </c>
      <c r="E38" s="25">
        <f t="shared" si="0"/>
        <v>278528.27992</v>
      </c>
      <c r="F38" s="26">
        <f t="shared" si="1"/>
        <v>268960.16284725646</v>
      </c>
    </row>
    <row r="39" spans="2:6" ht="14.5">
      <c r="B39" s="23">
        <v>15</v>
      </c>
      <c r="C39" s="24">
        <v>44135</v>
      </c>
      <c r="D39" s="25">
        <v>1542640</v>
      </c>
      <c r="E39" s="25">
        <f t="shared" si="0"/>
        <v>278528.27992</v>
      </c>
      <c r="F39" s="26">
        <f t="shared" si="1"/>
        <v>268289.43924913369</v>
      </c>
    </row>
    <row r="40" spans="2:6" ht="14.5">
      <c r="B40" s="23">
        <v>16</v>
      </c>
      <c r="C40" s="24">
        <v>44165</v>
      </c>
      <c r="D40" s="25">
        <v>1542640</v>
      </c>
      <c r="E40" s="25">
        <f t="shared" si="0"/>
        <v>278528.27992</v>
      </c>
      <c r="F40" s="26">
        <f t="shared" si="1"/>
        <v>267620.38827843755</v>
      </c>
    </row>
    <row r="41" spans="2:6" ht="14.5">
      <c r="B41" s="23">
        <v>17</v>
      </c>
      <c r="C41" s="24">
        <v>44196</v>
      </c>
      <c r="D41" s="25">
        <v>1542640</v>
      </c>
      <c r="E41" s="25">
        <f t="shared" si="0"/>
        <v>278528.27992</v>
      </c>
      <c r="F41" s="26">
        <f t="shared" si="1"/>
        <v>266953.00576402753</v>
      </c>
    </row>
    <row r="42" spans="2:6" ht="14.5">
      <c r="B42" s="23">
        <v>18</v>
      </c>
      <c r="C42" s="24">
        <v>44227</v>
      </c>
      <c r="D42" s="25">
        <v>1542640</v>
      </c>
      <c r="E42" s="25">
        <f t="shared" si="0"/>
        <v>278528.27992</v>
      </c>
      <c r="F42" s="26">
        <f t="shared" si="1"/>
        <v>266287.28754516458</v>
      </c>
    </row>
    <row r="43" spans="2:6" ht="14.5">
      <c r="B43" s="23">
        <v>19</v>
      </c>
      <c r="C43" s="24">
        <v>44255</v>
      </c>
      <c r="D43" s="25">
        <v>1542640</v>
      </c>
      <c r="E43" s="25">
        <f t="shared" si="0"/>
        <v>278528.27992</v>
      </c>
      <c r="F43" s="26">
        <f t="shared" si="1"/>
        <v>265623.22947148589</v>
      </c>
    </row>
    <row r="44" spans="2:6" ht="14.5">
      <c r="B44" s="23">
        <v>20</v>
      </c>
      <c r="C44" s="24">
        <v>44286</v>
      </c>
      <c r="D44" s="25">
        <v>1542640</v>
      </c>
      <c r="E44" s="25">
        <f t="shared" si="0"/>
        <v>278528.27992</v>
      </c>
      <c r="F44" s="26">
        <f t="shared" si="1"/>
        <v>264960.82740297844</v>
      </c>
    </row>
    <row r="45" spans="2:6" ht="14.5">
      <c r="B45" s="23">
        <v>21</v>
      </c>
      <c r="C45" s="24">
        <v>44316</v>
      </c>
      <c r="D45" s="25">
        <v>1542640</v>
      </c>
      <c r="E45" s="25">
        <f t="shared" si="0"/>
        <v>278528.27992</v>
      </c>
      <c r="F45" s="26">
        <f t="shared" si="1"/>
        <v>264300.07720995357</v>
      </c>
    </row>
    <row r="46" spans="2:6" ht="14.5">
      <c r="B46" s="23">
        <v>22</v>
      </c>
      <c r="C46" s="24">
        <v>44347</v>
      </c>
      <c r="D46" s="25">
        <v>1542640</v>
      </c>
      <c r="E46" s="25">
        <f t="shared" si="0"/>
        <v>278528.27992</v>
      </c>
      <c r="F46" s="26">
        <f t="shared" si="1"/>
        <v>263640.97477302107</v>
      </c>
    </row>
    <row r="47" spans="2:6" ht="14.5">
      <c r="B47" s="23">
        <v>23</v>
      </c>
      <c r="C47" s="24">
        <v>44377</v>
      </c>
      <c r="D47" s="25">
        <v>1542640</v>
      </c>
      <c r="E47" s="25">
        <f t="shared" si="0"/>
        <v>278528.27992</v>
      </c>
      <c r="F47" s="26">
        <f t="shared" si="1"/>
        <v>262983.51598306344</v>
      </c>
    </row>
    <row r="48" spans="2:6" ht="14.5">
      <c r="B48" s="23">
        <v>24</v>
      </c>
      <c r="C48" s="24">
        <v>44408</v>
      </c>
      <c r="D48" s="25">
        <v>1542640</v>
      </c>
      <c r="E48" s="25">
        <f t="shared" si="0"/>
        <v>278528.27992</v>
      </c>
      <c r="F48" s="26">
        <f t="shared" si="1"/>
        <v>262327.69674121041</v>
      </c>
    </row>
    <row r="49" spans="2:6" ht="14.5">
      <c r="B49" s="23">
        <v>25</v>
      </c>
      <c r="C49" s="24">
        <v>44439</v>
      </c>
      <c r="D49" s="25">
        <v>1542640</v>
      </c>
      <c r="E49" s="25">
        <f t="shared" si="0"/>
        <v>278528.27992</v>
      </c>
      <c r="F49" s="26">
        <f t="shared" si="1"/>
        <v>261673.51295881334</v>
      </c>
    </row>
    <row r="50" spans="2:6" ht="14.5">
      <c r="B50" s="23">
        <v>26</v>
      </c>
      <c r="C50" s="24">
        <v>44469</v>
      </c>
      <c r="D50" s="25">
        <v>1542640</v>
      </c>
      <c r="E50" s="25">
        <f t="shared" si="0"/>
        <v>278528.27992</v>
      </c>
      <c r="F50" s="26">
        <f t="shared" si="1"/>
        <v>261020.96055741981</v>
      </c>
    </row>
    <row r="51" spans="2:6" ht="14.5">
      <c r="B51" s="23">
        <v>27</v>
      </c>
      <c r="C51" s="24">
        <v>44500</v>
      </c>
      <c r="D51" s="25">
        <v>1542640</v>
      </c>
      <c r="E51" s="25">
        <f t="shared" si="0"/>
        <v>278528.27992</v>
      </c>
      <c r="F51" s="26">
        <f t="shared" si="1"/>
        <v>260370.03546874798</v>
      </c>
    </row>
    <row r="52" spans="2:6" ht="14.5">
      <c r="B52" s="23">
        <v>28</v>
      </c>
      <c r="C52" s="24">
        <v>44530</v>
      </c>
      <c r="D52" s="25">
        <v>1542640</v>
      </c>
      <c r="E52" s="25">
        <f t="shared" si="0"/>
        <v>278528.27992</v>
      </c>
      <c r="F52" s="26">
        <f t="shared" si="1"/>
        <v>259720.73363466133</v>
      </c>
    </row>
    <row r="53" spans="2:6" ht="14.5">
      <c r="B53" s="23">
        <v>29</v>
      </c>
      <c r="C53" s="24">
        <v>44561</v>
      </c>
      <c r="D53" s="25">
        <v>1542640</v>
      </c>
      <c r="E53" s="25">
        <f t="shared" si="0"/>
        <v>278528.27992</v>
      </c>
      <c r="F53" s="26">
        <f t="shared" si="1"/>
        <v>259073.05100714343</v>
      </c>
    </row>
    <row r="54" spans="2:6" ht="14.5">
      <c r="B54" s="23">
        <v>30</v>
      </c>
      <c r="C54" s="24">
        <v>44592</v>
      </c>
      <c r="D54" s="25">
        <v>1542640</v>
      </c>
      <c r="E54" s="25">
        <f t="shared" si="0"/>
        <v>278528.27992</v>
      </c>
      <c r="F54" s="26">
        <f t="shared" si="1"/>
        <v>258426.98354827284</v>
      </c>
    </row>
    <row r="55" spans="2:6" ht="14.5">
      <c r="B55" s="23">
        <v>31</v>
      </c>
      <c r="C55" s="24">
        <v>44620</v>
      </c>
      <c r="D55" s="25">
        <v>1542640</v>
      </c>
      <c r="E55" s="25">
        <f t="shared" si="0"/>
        <v>278528.27992</v>
      </c>
      <c r="F55" s="26">
        <f t="shared" si="1"/>
        <v>257782.52723019736</v>
      </c>
    </row>
    <row r="56" spans="2:6" ht="14.5">
      <c r="B56" s="23">
        <v>32</v>
      </c>
      <c r="C56" s="24">
        <v>44651</v>
      </c>
      <c r="D56" s="25">
        <v>1542640</v>
      </c>
      <c r="E56" s="25">
        <f t="shared" ref="E56:E87" si="2">D56*0.180553</f>
        <v>278528.27992</v>
      </c>
      <c r="F56" s="26">
        <f t="shared" ref="F56:F87" si="3">E56/(1+$C$18)^B56</f>
        <v>257139.67803510954</v>
      </c>
    </row>
    <row r="57" spans="2:6" ht="14.5">
      <c r="B57" s="23">
        <v>33</v>
      </c>
      <c r="C57" s="24">
        <v>44681</v>
      </c>
      <c r="D57" s="25">
        <v>1542640</v>
      </c>
      <c r="E57" s="25">
        <f t="shared" si="2"/>
        <v>278528.27992</v>
      </c>
      <c r="F57" s="26">
        <f t="shared" si="3"/>
        <v>256498.43195522149</v>
      </c>
    </row>
    <row r="58" spans="2:6" ht="14.5">
      <c r="B58" s="23">
        <v>34</v>
      </c>
      <c r="C58" s="24">
        <v>44712</v>
      </c>
      <c r="D58" s="25">
        <v>1542640</v>
      </c>
      <c r="E58" s="25">
        <f t="shared" si="2"/>
        <v>278528.27992</v>
      </c>
      <c r="F58" s="26">
        <f t="shared" si="3"/>
        <v>255858.78499273967</v>
      </c>
    </row>
    <row r="59" spans="2:6" ht="14.5">
      <c r="B59" s="23">
        <v>35</v>
      </c>
      <c r="C59" s="24">
        <v>44742</v>
      </c>
      <c r="D59" s="25">
        <v>1542640</v>
      </c>
      <c r="E59" s="25">
        <f t="shared" si="2"/>
        <v>278528.27992</v>
      </c>
      <c r="F59" s="26">
        <f t="shared" si="3"/>
        <v>255220.73315984011</v>
      </c>
    </row>
    <row r="60" spans="2:6" ht="14.5">
      <c r="B60" s="23">
        <v>36</v>
      </c>
      <c r="C60" s="24">
        <v>44773</v>
      </c>
      <c r="D60" s="25">
        <v>1542640</v>
      </c>
      <c r="E60" s="25">
        <f t="shared" si="2"/>
        <v>278528.27992</v>
      </c>
      <c r="F60" s="26">
        <f t="shared" si="3"/>
        <v>254584.27247864346</v>
      </c>
    </row>
    <row r="61" spans="2:6" ht="14.5">
      <c r="B61" s="23">
        <v>37</v>
      </c>
      <c r="C61" s="24">
        <v>44804</v>
      </c>
      <c r="D61" s="25">
        <v>1542640</v>
      </c>
      <c r="E61" s="25">
        <f t="shared" si="2"/>
        <v>278528.27992</v>
      </c>
      <c r="F61" s="26">
        <f t="shared" si="3"/>
        <v>253949.39898119049</v>
      </c>
    </row>
    <row r="62" spans="2:6" ht="14.5">
      <c r="B62" s="23">
        <v>38</v>
      </c>
      <c r="C62" s="24">
        <v>44834</v>
      </c>
      <c r="D62" s="25">
        <v>1542640</v>
      </c>
      <c r="E62" s="25">
        <f t="shared" si="2"/>
        <v>278528.27992</v>
      </c>
      <c r="F62" s="26">
        <f t="shared" si="3"/>
        <v>253316.10870941702</v>
      </c>
    </row>
    <row r="63" spans="2:6" ht="14.5">
      <c r="B63" s="23">
        <v>39</v>
      </c>
      <c r="C63" s="24">
        <v>44865</v>
      </c>
      <c r="D63" s="25">
        <v>1542640</v>
      </c>
      <c r="E63" s="25">
        <f t="shared" si="2"/>
        <v>278528.27992</v>
      </c>
      <c r="F63" s="26">
        <f t="shared" si="3"/>
        <v>252684.39771512919</v>
      </c>
    </row>
    <row r="64" spans="2:6" ht="14.5">
      <c r="B64" s="23">
        <v>40</v>
      </c>
      <c r="C64" s="24">
        <v>44895</v>
      </c>
      <c r="D64" s="25">
        <v>1542640</v>
      </c>
      <c r="E64" s="25">
        <f t="shared" si="2"/>
        <v>278528.27992</v>
      </c>
      <c r="F64" s="26">
        <f t="shared" si="3"/>
        <v>252054.26205997923</v>
      </c>
    </row>
    <row r="65" spans="2:6" ht="14.5">
      <c r="B65" s="23">
        <v>41</v>
      </c>
      <c r="C65" s="24">
        <v>44926</v>
      </c>
      <c r="D65" s="25">
        <v>1542640</v>
      </c>
      <c r="E65" s="25">
        <f t="shared" si="2"/>
        <v>278528.27992</v>
      </c>
      <c r="F65" s="26">
        <f t="shared" si="3"/>
        <v>251425.69781544065</v>
      </c>
    </row>
    <row r="66" spans="2:6" ht="14.5">
      <c r="B66" s="23">
        <v>42</v>
      </c>
      <c r="C66" s="24">
        <v>44957</v>
      </c>
      <c r="D66" s="25">
        <v>1542640</v>
      </c>
      <c r="E66" s="25">
        <f t="shared" si="2"/>
        <v>278528.27992</v>
      </c>
      <c r="F66" s="26">
        <f t="shared" si="3"/>
        <v>250798.70106278372</v>
      </c>
    </row>
    <row r="67" spans="2:6" ht="14.5">
      <c r="B67" s="23">
        <v>43</v>
      </c>
      <c r="C67" s="24">
        <v>44985</v>
      </c>
      <c r="D67" s="25">
        <v>1542640</v>
      </c>
      <c r="E67" s="25">
        <f t="shared" si="2"/>
        <v>278528.27992</v>
      </c>
      <c r="F67" s="26">
        <f t="shared" si="3"/>
        <v>250173.26789305112</v>
      </c>
    </row>
    <row r="68" spans="2:6" ht="14.5">
      <c r="B68" s="23">
        <v>44</v>
      </c>
      <c r="C68" s="24">
        <v>45016</v>
      </c>
      <c r="D68" s="25">
        <v>1542640</v>
      </c>
      <c r="E68" s="25">
        <f t="shared" si="2"/>
        <v>278528.27992</v>
      </c>
      <c r="F68" s="26">
        <f t="shared" si="3"/>
        <v>249549.39440703351</v>
      </c>
    </row>
    <row r="69" spans="2:6" ht="14.5">
      <c r="B69" s="23">
        <v>45</v>
      </c>
      <c r="C69" s="24">
        <v>45046</v>
      </c>
      <c r="D69" s="25">
        <v>1542640</v>
      </c>
      <c r="E69" s="25">
        <f t="shared" si="2"/>
        <v>278528.27992</v>
      </c>
      <c r="F69" s="26">
        <f t="shared" si="3"/>
        <v>248927.07671524541</v>
      </c>
    </row>
    <row r="70" spans="2:6" ht="14.5">
      <c r="B70" s="23">
        <v>46</v>
      </c>
      <c r="C70" s="24">
        <v>45077</v>
      </c>
      <c r="D70" s="25">
        <v>1542640</v>
      </c>
      <c r="E70" s="25">
        <f t="shared" si="2"/>
        <v>278528.27992</v>
      </c>
      <c r="F70" s="26">
        <f t="shared" si="3"/>
        <v>248306.31093790071</v>
      </c>
    </row>
    <row r="71" spans="2:6" ht="14.5">
      <c r="B71" s="23">
        <v>47</v>
      </c>
      <c r="C71" s="24">
        <v>45107</v>
      </c>
      <c r="D71" s="25">
        <v>1696904</v>
      </c>
      <c r="E71" s="25">
        <f t="shared" si="2"/>
        <v>306381.10791199998</v>
      </c>
      <c r="F71" s="26">
        <f t="shared" si="3"/>
        <v>272455.80252537737</v>
      </c>
    </row>
    <row r="72" spans="2:6" ht="14.5">
      <c r="B72" s="23">
        <v>48</v>
      </c>
      <c r="C72" s="24">
        <v>45138</v>
      </c>
      <c r="D72" s="25">
        <v>1696904</v>
      </c>
      <c r="E72" s="25">
        <f t="shared" si="2"/>
        <v>306381.10791199998</v>
      </c>
      <c r="F72" s="26">
        <f t="shared" si="3"/>
        <v>271776.36162132397</v>
      </c>
    </row>
    <row r="73" spans="2:6" ht="14.5">
      <c r="B73" s="23">
        <v>49</v>
      </c>
      <c r="C73" s="24">
        <v>45169</v>
      </c>
      <c r="D73" s="25">
        <v>1696904</v>
      </c>
      <c r="E73" s="25">
        <f t="shared" si="2"/>
        <v>306381.10791199998</v>
      </c>
      <c r="F73" s="26">
        <f t="shared" si="3"/>
        <v>271098.615083615</v>
      </c>
    </row>
    <row r="74" spans="2:6" ht="14.5">
      <c r="B74" s="23">
        <v>50</v>
      </c>
      <c r="C74" s="24">
        <v>45199</v>
      </c>
      <c r="D74" s="25">
        <v>1696904</v>
      </c>
      <c r="E74" s="25">
        <f t="shared" si="2"/>
        <v>306381.10791199998</v>
      </c>
      <c r="F74" s="26">
        <f t="shared" si="3"/>
        <v>270422.55868689768</v>
      </c>
    </row>
    <row r="75" spans="2:6" ht="14.5">
      <c r="B75" s="23">
        <v>51</v>
      </c>
      <c r="C75" s="24">
        <v>45230</v>
      </c>
      <c r="D75" s="25">
        <v>1696904</v>
      </c>
      <c r="E75" s="25">
        <f t="shared" si="2"/>
        <v>306381.10791199998</v>
      </c>
      <c r="F75" s="26">
        <f t="shared" si="3"/>
        <v>269748.18821635685</v>
      </c>
    </row>
    <row r="76" spans="2:6" ht="14.5">
      <c r="B76" s="23">
        <v>52</v>
      </c>
      <c r="C76" s="24">
        <v>45260</v>
      </c>
      <c r="D76" s="25">
        <v>1696904</v>
      </c>
      <c r="E76" s="25">
        <f t="shared" si="2"/>
        <v>306381.10791199998</v>
      </c>
      <c r="F76" s="26">
        <f t="shared" si="3"/>
        <v>269075.49946768762</v>
      </c>
    </row>
    <row r="77" spans="2:6" ht="14.5">
      <c r="B77" s="23">
        <v>53</v>
      </c>
      <c r="C77" s="24">
        <v>45291</v>
      </c>
      <c r="D77" s="25">
        <v>1696904</v>
      </c>
      <c r="E77" s="25">
        <f t="shared" si="2"/>
        <v>306381.10791199998</v>
      </c>
      <c r="F77" s="26">
        <f t="shared" si="3"/>
        <v>268404.48824707</v>
      </c>
    </row>
    <row r="78" spans="2:6" ht="14.5">
      <c r="B78" s="23">
        <v>54</v>
      </c>
      <c r="C78" s="24">
        <v>45322</v>
      </c>
      <c r="D78" s="25">
        <v>1696904</v>
      </c>
      <c r="E78" s="25">
        <f t="shared" si="2"/>
        <v>306381.10791199998</v>
      </c>
      <c r="F78" s="26">
        <f t="shared" si="3"/>
        <v>267735.1503711422</v>
      </c>
    </row>
    <row r="79" spans="2:6" ht="14.5">
      <c r="B79" s="23">
        <v>55</v>
      </c>
      <c r="C79" s="24">
        <v>45351</v>
      </c>
      <c r="D79" s="25">
        <v>1696904</v>
      </c>
      <c r="E79" s="25">
        <f t="shared" si="2"/>
        <v>306381.10791199998</v>
      </c>
      <c r="F79" s="26">
        <f t="shared" si="3"/>
        <v>267067.48166697472</v>
      </c>
    </row>
    <row r="80" spans="2:6" ht="14.5">
      <c r="B80" s="23">
        <v>56</v>
      </c>
      <c r="C80" s="24">
        <v>45382</v>
      </c>
      <c r="D80" s="25">
        <v>1696904</v>
      </c>
      <c r="E80" s="25">
        <f t="shared" si="2"/>
        <v>306381.10791199998</v>
      </c>
      <c r="F80" s="26">
        <f t="shared" si="3"/>
        <v>266401.47797204467</v>
      </c>
    </row>
    <row r="81" spans="2:6" ht="14.5">
      <c r="B81" s="23">
        <v>57</v>
      </c>
      <c r="C81" s="24">
        <v>45412</v>
      </c>
      <c r="D81" s="25">
        <v>1696904</v>
      </c>
      <c r="E81" s="25">
        <f t="shared" si="2"/>
        <v>306381.10791199998</v>
      </c>
      <c r="F81" s="26">
        <f t="shared" si="3"/>
        <v>265737.13513420912</v>
      </c>
    </row>
    <row r="82" spans="2:6" ht="14.5">
      <c r="B82" s="23">
        <v>58</v>
      </c>
      <c r="C82" s="24">
        <v>45443</v>
      </c>
      <c r="D82" s="25">
        <v>1696904</v>
      </c>
      <c r="E82" s="25">
        <f t="shared" si="2"/>
        <v>306381.10791199998</v>
      </c>
      <c r="F82" s="26">
        <f t="shared" si="3"/>
        <v>265074.44901167991</v>
      </c>
    </row>
    <row r="83" spans="2:6" ht="14.5">
      <c r="B83" s="23">
        <v>59</v>
      </c>
      <c r="C83" s="24">
        <v>45473</v>
      </c>
      <c r="D83" s="25">
        <v>1696904</v>
      </c>
      <c r="E83" s="25">
        <f t="shared" si="2"/>
        <v>306381.10791199998</v>
      </c>
      <c r="F83" s="26">
        <f t="shared" si="3"/>
        <v>264413.41547299741</v>
      </c>
    </row>
    <row r="84" spans="2:6" ht="14.5">
      <c r="B84" s="23">
        <v>60</v>
      </c>
      <c r="C84" s="24">
        <v>45504</v>
      </c>
      <c r="D84" s="25">
        <v>1696904</v>
      </c>
      <c r="E84" s="25">
        <f t="shared" si="2"/>
        <v>306381.10791199998</v>
      </c>
      <c r="F84" s="26">
        <f t="shared" si="3"/>
        <v>263754.03039700491</v>
      </c>
    </row>
    <row r="85" spans="2:6" ht="14.5">
      <c r="B85" s="23">
        <v>61</v>
      </c>
      <c r="C85" s="24">
        <v>45535</v>
      </c>
      <c r="D85" s="25">
        <v>1696904</v>
      </c>
      <c r="E85" s="25">
        <f t="shared" si="2"/>
        <v>306381.10791199998</v>
      </c>
      <c r="F85" s="26">
        <f t="shared" si="3"/>
        <v>263096.28967282287</v>
      </c>
    </row>
    <row r="86" spans="2:6" ht="14.5">
      <c r="B86" s="23">
        <v>62</v>
      </c>
      <c r="C86" s="24">
        <v>45565</v>
      </c>
      <c r="D86" s="25">
        <v>1696904</v>
      </c>
      <c r="E86" s="25">
        <f t="shared" si="2"/>
        <v>306381.10791199998</v>
      </c>
      <c r="F86" s="26">
        <f t="shared" si="3"/>
        <v>262440.18919982336</v>
      </c>
    </row>
    <row r="87" spans="2:6" ht="14.5">
      <c r="B87" s="23">
        <v>63</v>
      </c>
      <c r="C87" s="24">
        <v>45596</v>
      </c>
      <c r="D87" s="25">
        <v>1696904</v>
      </c>
      <c r="E87" s="25">
        <f t="shared" si="2"/>
        <v>306381.10791199998</v>
      </c>
      <c r="F87" s="26">
        <f t="shared" si="3"/>
        <v>261785.72488760442</v>
      </c>
    </row>
    <row r="88" spans="2:6" ht="14.5">
      <c r="B88" s="23">
        <v>64</v>
      </c>
      <c r="C88" s="24">
        <v>45626</v>
      </c>
      <c r="D88" s="25">
        <v>1696904</v>
      </c>
      <c r="E88" s="25">
        <f t="shared" ref="E88:E118" si="4">D88*0.180553</f>
        <v>306381.10791199998</v>
      </c>
      <c r="F88" s="26">
        <f t="shared" ref="F88:F118" si="5">E88/(1+$C$18)^B88</f>
        <v>261132.89265596445</v>
      </c>
    </row>
    <row r="89" spans="2:6" ht="14.5">
      <c r="B89" s="23">
        <v>65</v>
      </c>
      <c r="C89" s="24">
        <v>45657</v>
      </c>
      <c r="D89" s="25">
        <v>1696904</v>
      </c>
      <c r="E89" s="25">
        <f t="shared" si="4"/>
        <v>306381.10791199998</v>
      </c>
      <c r="F89" s="26">
        <f t="shared" si="5"/>
        <v>260481.68843487723</v>
      </c>
    </row>
    <row r="90" spans="2:6" ht="14.5">
      <c r="B90" s="23">
        <v>66</v>
      </c>
      <c r="C90" s="24">
        <v>45688</v>
      </c>
      <c r="D90" s="25">
        <v>1696904</v>
      </c>
      <c r="E90" s="25">
        <f t="shared" si="4"/>
        <v>306381.10791199998</v>
      </c>
      <c r="F90" s="26">
        <f t="shared" si="5"/>
        <v>259832.1081644661</v>
      </c>
    </row>
    <row r="91" spans="2:6" ht="14.5">
      <c r="B91" s="23">
        <v>67</v>
      </c>
      <c r="C91" s="24">
        <v>45716</v>
      </c>
      <c r="D91" s="25">
        <v>1696904</v>
      </c>
      <c r="E91" s="25">
        <f t="shared" si="4"/>
        <v>306381.10791199998</v>
      </c>
      <c r="F91" s="26">
        <f t="shared" si="5"/>
        <v>259184.14779497869</v>
      </c>
    </row>
    <row r="92" spans="2:6" ht="14.5">
      <c r="B92" s="23">
        <v>68</v>
      </c>
      <c r="C92" s="24">
        <v>45747</v>
      </c>
      <c r="D92" s="25">
        <v>1696904</v>
      </c>
      <c r="E92" s="25">
        <f t="shared" si="4"/>
        <v>306381.10791199998</v>
      </c>
      <c r="F92" s="26">
        <f t="shared" si="5"/>
        <v>258537.80328676177</v>
      </c>
    </row>
    <row r="93" spans="2:6" ht="14.5">
      <c r="B93" s="23">
        <v>69</v>
      </c>
      <c r="C93" s="24">
        <v>45777</v>
      </c>
      <c r="D93" s="25">
        <v>1696904</v>
      </c>
      <c r="E93" s="25">
        <f t="shared" si="4"/>
        <v>306381.10791199998</v>
      </c>
      <c r="F93" s="26">
        <f t="shared" si="5"/>
        <v>257893.07061023617</v>
      </c>
    </row>
    <row r="94" spans="2:6" ht="14.5">
      <c r="B94" s="23">
        <v>70</v>
      </c>
      <c r="C94" s="24">
        <v>45808</v>
      </c>
      <c r="D94" s="25">
        <v>1696904</v>
      </c>
      <c r="E94" s="25">
        <f t="shared" si="4"/>
        <v>306381.10791199998</v>
      </c>
      <c r="F94" s="26">
        <f t="shared" si="5"/>
        <v>257249.94574587155</v>
      </c>
    </row>
    <row r="95" spans="2:6" ht="14.5">
      <c r="B95" s="23">
        <v>71</v>
      </c>
      <c r="C95" s="24">
        <v>45838</v>
      </c>
      <c r="D95" s="25">
        <v>1696904</v>
      </c>
      <c r="E95" s="25">
        <f t="shared" si="4"/>
        <v>306381.10791199998</v>
      </c>
      <c r="F95" s="26">
        <f t="shared" si="5"/>
        <v>256608.42468416117</v>
      </c>
    </row>
    <row r="96" spans="2:6" ht="14.5">
      <c r="B96" s="23">
        <v>72</v>
      </c>
      <c r="C96" s="24">
        <v>45869</v>
      </c>
      <c r="D96" s="25">
        <v>1696904</v>
      </c>
      <c r="E96" s="25">
        <f t="shared" si="4"/>
        <v>306381.10791199998</v>
      </c>
      <c r="F96" s="26">
        <f t="shared" si="5"/>
        <v>255968.50342559718</v>
      </c>
    </row>
    <row r="97" spans="2:6" ht="14.5">
      <c r="B97" s="23">
        <v>73</v>
      </c>
      <c r="C97" s="24">
        <v>45900</v>
      </c>
      <c r="D97" s="25">
        <v>1696904</v>
      </c>
      <c r="E97" s="25">
        <f t="shared" si="4"/>
        <v>306381.10791199998</v>
      </c>
      <c r="F97" s="26">
        <f t="shared" si="5"/>
        <v>255330.17798064556</v>
      </c>
    </row>
    <row r="98" spans="2:6" ht="14.5">
      <c r="B98" s="23">
        <v>74</v>
      </c>
      <c r="C98" s="24">
        <v>45930</v>
      </c>
      <c r="D98" s="25">
        <v>1696904</v>
      </c>
      <c r="E98" s="25">
        <f t="shared" si="4"/>
        <v>306381.10791199998</v>
      </c>
      <c r="F98" s="26">
        <f t="shared" si="5"/>
        <v>254693.44436972128</v>
      </c>
    </row>
    <row r="99" spans="2:6" ht="14.5">
      <c r="B99" s="23">
        <v>75</v>
      </c>
      <c r="C99" s="24">
        <v>45961</v>
      </c>
      <c r="D99" s="25">
        <v>1696904</v>
      </c>
      <c r="E99" s="25">
        <f t="shared" si="4"/>
        <v>306381.10791199998</v>
      </c>
      <c r="F99" s="26">
        <f t="shared" si="5"/>
        <v>254058.29862316343</v>
      </c>
    </row>
    <row r="100" spans="2:6" ht="14.5">
      <c r="B100" s="23">
        <v>76</v>
      </c>
      <c r="C100" s="24">
        <v>45991</v>
      </c>
      <c r="D100" s="25">
        <v>1696904</v>
      </c>
      <c r="E100" s="25">
        <f t="shared" si="4"/>
        <v>306381.10791199998</v>
      </c>
      <c r="F100" s="26">
        <f t="shared" si="5"/>
        <v>253424.73678121038</v>
      </c>
    </row>
    <row r="101" spans="2:6" ht="14.5">
      <c r="B101" s="23">
        <v>77</v>
      </c>
      <c r="C101" s="24">
        <v>46022</v>
      </c>
      <c r="D101" s="25">
        <v>1696904</v>
      </c>
      <c r="E101" s="25">
        <f t="shared" si="4"/>
        <v>306381.10791199998</v>
      </c>
      <c r="F101" s="26">
        <f t="shared" si="5"/>
        <v>252792.75489397539</v>
      </c>
    </row>
    <row r="102" spans="2:6" ht="14.5">
      <c r="B102" s="23">
        <v>78</v>
      </c>
      <c r="C102" s="24">
        <v>46053</v>
      </c>
      <c r="D102" s="25">
        <v>1696904</v>
      </c>
      <c r="E102" s="25">
        <f t="shared" si="4"/>
        <v>306381.10791199998</v>
      </c>
      <c r="F102" s="26">
        <f t="shared" si="5"/>
        <v>252162.34902142192</v>
      </c>
    </row>
    <row r="103" spans="2:6" ht="14.5">
      <c r="B103" s="23">
        <v>79</v>
      </c>
      <c r="C103" s="24">
        <v>46081</v>
      </c>
      <c r="D103" s="25">
        <v>1696904</v>
      </c>
      <c r="E103" s="25">
        <f t="shared" si="4"/>
        <v>306381.10791199998</v>
      </c>
      <c r="F103" s="26">
        <f t="shared" si="5"/>
        <v>251533.51523333861</v>
      </c>
    </row>
    <row r="104" spans="2:6" ht="14.5">
      <c r="B104" s="23">
        <v>80</v>
      </c>
      <c r="C104" s="24">
        <v>46112</v>
      </c>
      <c r="D104" s="25">
        <v>1696904</v>
      </c>
      <c r="E104" s="25">
        <f t="shared" si="4"/>
        <v>306381.10791199998</v>
      </c>
      <c r="F104" s="26">
        <f t="shared" si="5"/>
        <v>250906.24960931527</v>
      </c>
    </row>
    <row r="105" spans="2:6" ht="14.5">
      <c r="B105" s="23">
        <v>81</v>
      </c>
      <c r="C105" s="24">
        <v>46142</v>
      </c>
      <c r="D105" s="25">
        <v>1696904</v>
      </c>
      <c r="E105" s="25">
        <f t="shared" si="4"/>
        <v>306381.10791199998</v>
      </c>
      <c r="F105" s="26">
        <f t="shared" si="5"/>
        <v>250280.54823871853</v>
      </c>
    </row>
    <row r="106" spans="2:6" ht="14.5">
      <c r="B106" s="23">
        <v>82</v>
      </c>
      <c r="C106" s="24">
        <v>46173</v>
      </c>
      <c r="D106" s="25">
        <v>1696904</v>
      </c>
      <c r="E106" s="25">
        <f t="shared" si="4"/>
        <v>306381.10791199998</v>
      </c>
      <c r="F106" s="26">
        <f t="shared" si="5"/>
        <v>249656.40722066679</v>
      </c>
    </row>
    <row r="107" spans="2:6" ht="14.5">
      <c r="B107" s="23">
        <v>83</v>
      </c>
      <c r="C107" s="24">
        <v>46203</v>
      </c>
      <c r="D107" s="25">
        <v>1866594</v>
      </c>
      <c r="E107" s="25">
        <f t="shared" si="4"/>
        <v>337019.14648200001</v>
      </c>
      <c r="F107" s="26">
        <f t="shared" si="5"/>
        <v>273937.14622730523</v>
      </c>
    </row>
    <row r="108" spans="2:6" ht="14.5">
      <c r="B108" s="23">
        <v>84</v>
      </c>
      <c r="C108" s="24">
        <v>46234</v>
      </c>
      <c r="D108" s="25">
        <v>1866594</v>
      </c>
      <c r="E108" s="25">
        <f t="shared" si="4"/>
        <v>337019.14648200001</v>
      </c>
      <c r="F108" s="26">
        <f t="shared" si="5"/>
        <v>273254.01119930699</v>
      </c>
    </row>
    <row r="109" spans="2:6" ht="14.5">
      <c r="B109" s="23">
        <v>85</v>
      </c>
      <c r="C109" s="24">
        <v>46265</v>
      </c>
      <c r="D109" s="25">
        <v>1866594</v>
      </c>
      <c r="E109" s="25">
        <f t="shared" si="4"/>
        <v>337019.14648200001</v>
      </c>
      <c r="F109" s="26">
        <f t="shared" si="5"/>
        <v>272572.57974993216</v>
      </c>
    </row>
    <row r="110" spans="2:6" ht="14.5">
      <c r="B110" s="23">
        <v>86</v>
      </c>
      <c r="C110" s="24">
        <v>46295</v>
      </c>
      <c r="D110" s="25">
        <v>1866594</v>
      </c>
      <c r="E110" s="25">
        <f t="shared" si="4"/>
        <v>337019.14648200001</v>
      </c>
      <c r="F110" s="26">
        <f t="shared" si="5"/>
        <v>271892.8476308551</v>
      </c>
    </row>
    <row r="111" spans="2:6" ht="14.5">
      <c r="B111" s="23">
        <v>87</v>
      </c>
      <c r="C111" s="24">
        <v>46326</v>
      </c>
      <c r="D111" s="25">
        <v>1866594</v>
      </c>
      <c r="E111" s="25">
        <f t="shared" si="4"/>
        <v>337019.14648200001</v>
      </c>
      <c r="F111" s="26">
        <f t="shared" si="5"/>
        <v>271214.81060434424</v>
      </c>
    </row>
    <row r="112" spans="2:6" ht="14.5">
      <c r="B112" s="23">
        <v>88</v>
      </c>
      <c r="C112" s="24">
        <v>46356</v>
      </c>
      <c r="D112" s="25">
        <v>1866594</v>
      </c>
      <c r="E112" s="25">
        <f t="shared" si="4"/>
        <v>337019.14648200001</v>
      </c>
      <c r="F112" s="26">
        <f t="shared" si="5"/>
        <v>270538.46444323618</v>
      </c>
    </row>
    <row r="113" spans="2:8" ht="14.5">
      <c r="B113" s="23">
        <v>89</v>
      </c>
      <c r="C113" s="24">
        <v>46387</v>
      </c>
      <c r="D113" s="25">
        <v>1866594</v>
      </c>
      <c r="E113" s="25">
        <f t="shared" si="4"/>
        <v>337019.14648200001</v>
      </c>
      <c r="F113" s="26">
        <f t="shared" si="5"/>
        <v>269863.8049309089</v>
      </c>
    </row>
    <row r="114" spans="2:8" ht="14.5">
      <c r="B114" s="23">
        <v>90</v>
      </c>
      <c r="C114" s="24">
        <v>46418</v>
      </c>
      <c r="D114" s="25">
        <v>1866594</v>
      </c>
      <c r="E114" s="25">
        <f t="shared" si="4"/>
        <v>337019.14648200001</v>
      </c>
      <c r="F114" s="26">
        <f t="shared" si="5"/>
        <v>269190.82786125573</v>
      </c>
    </row>
    <row r="115" spans="2:8" ht="14.5">
      <c r="B115" s="23">
        <v>91</v>
      </c>
      <c r="C115" s="24">
        <v>46446</v>
      </c>
      <c r="D115" s="25">
        <v>1866594</v>
      </c>
      <c r="E115" s="25">
        <f t="shared" si="4"/>
        <v>337019.14648200001</v>
      </c>
      <c r="F115" s="26">
        <f t="shared" si="5"/>
        <v>268519.52903865912</v>
      </c>
    </row>
    <row r="116" spans="2:8" ht="14.5">
      <c r="B116" s="23">
        <v>92</v>
      </c>
      <c r="C116" s="24">
        <v>46477</v>
      </c>
      <c r="D116" s="25">
        <v>1866594</v>
      </c>
      <c r="E116" s="25">
        <f t="shared" si="4"/>
        <v>337019.14648200001</v>
      </c>
      <c r="F116" s="26">
        <f t="shared" si="5"/>
        <v>267849.90427796426</v>
      </c>
    </row>
    <row r="117" spans="2:8" ht="14.5">
      <c r="B117" s="23">
        <v>93</v>
      </c>
      <c r="C117" s="24">
        <v>46507</v>
      </c>
      <c r="D117" s="25">
        <v>1866594</v>
      </c>
      <c r="E117" s="25">
        <f t="shared" si="4"/>
        <v>337019.14648200001</v>
      </c>
      <c r="F117" s="26">
        <f t="shared" si="5"/>
        <v>267181.94940445304</v>
      </c>
    </row>
    <row r="118" spans="2:8" ht="14.5">
      <c r="B118" s="23">
        <v>94</v>
      </c>
      <c r="C118" s="24">
        <v>46538</v>
      </c>
      <c r="D118" s="25">
        <v>1866594</v>
      </c>
      <c r="E118" s="25">
        <f t="shared" si="4"/>
        <v>337019.14648200001</v>
      </c>
      <c r="F118" s="26">
        <f t="shared" si="5"/>
        <v>266515.66025381855</v>
      </c>
    </row>
    <row r="119" spans="2:8" ht="13.5" thickBot="1">
      <c r="D119" s="27"/>
      <c r="F119" s="28">
        <f>SUM(F24:F118)</f>
        <v>24726980.121248152</v>
      </c>
      <c r="G119" s="27"/>
    </row>
    <row r="120" spans="2:8" ht="13.5" thickTop="1">
      <c r="F120" s="29"/>
    </row>
    <row r="121" spans="2:8" ht="13">
      <c r="B121" s="154" t="s">
        <v>29</v>
      </c>
      <c r="C121" s="154"/>
      <c r="D121" s="154"/>
      <c r="E121" s="154"/>
      <c r="F121" s="154"/>
      <c r="G121" s="154"/>
      <c r="H121" s="154"/>
    </row>
    <row r="122" spans="2:8" ht="78">
      <c r="B122" s="20" t="s">
        <v>25</v>
      </c>
      <c r="C122" s="31" t="s">
        <v>30</v>
      </c>
      <c r="D122" s="21" t="s">
        <v>31</v>
      </c>
      <c r="E122" s="21" t="s">
        <v>32</v>
      </c>
      <c r="F122" s="21" t="s">
        <v>33</v>
      </c>
      <c r="G122" s="21" t="s">
        <v>34</v>
      </c>
      <c r="H122" s="21" t="s">
        <v>35</v>
      </c>
    </row>
    <row r="123" spans="2:8">
      <c r="B123" s="32">
        <v>0</v>
      </c>
      <c r="C123" s="33">
        <v>43677</v>
      </c>
      <c r="D123" s="26">
        <f>F119</f>
        <v>24726980.121248152</v>
      </c>
      <c r="E123" s="26"/>
      <c r="F123" s="26">
        <f t="shared" ref="F123:F154" si="6">E24</f>
        <v>253207.52719999998</v>
      </c>
      <c r="G123" s="26">
        <f t="shared" ref="G123:G154" si="7">D123+E123-F123</f>
        <v>24473772.594048154</v>
      </c>
      <c r="H123" s="26">
        <f t="shared" ref="H123:H154" si="8">F123-E123</f>
        <v>253207.52719999998</v>
      </c>
    </row>
    <row r="124" spans="2:8">
      <c r="B124" s="32">
        <v>1</v>
      </c>
      <c r="C124" s="33">
        <v>43708</v>
      </c>
      <c r="D124" s="26">
        <f t="shared" ref="D124:D155" si="9">G123</f>
        <v>24473772.594048154</v>
      </c>
      <c r="E124" s="26">
        <f t="shared" ref="E124:E155" si="10">D124*$C$18</f>
        <v>61184.431485120382</v>
      </c>
      <c r="F124" s="26">
        <f t="shared" si="6"/>
        <v>253207.52719999998</v>
      </c>
      <c r="G124" s="26">
        <f t="shared" si="7"/>
        <v>24281749.498333275</v>
      </c>
      <c r="H124" s="26">
        <f t="shared" si="8"/>
        <v>192023.0957148796</v>
      </c>
    </row>
    <row r="125" spans="2:8">
      <c r="B125" s="32">
        <v>2</v>
      </c>
      <c r="C125" s="33">
        <v>43738</v>
      </c>
      <c r="D125" s="26">
        <f t="shared" si="9"/>
        <v>24281749.498333275</v>
      </c>
      <c r="E125" s="26">
        <f t="shared" si="10"/>
        <v>60704.373745833189</v>
      </c>
      <c r="F125" s="26">
        <f t="shared" si="6"/>
        <v>253207.52719999998</v>
      </c>
      <c r="G125" s="26">
        <f t="shared" si="7"/>
        <v>24089246.344879109</v>
      </c>
      <c r="H125" s="26">
        <f t="shared" si="8"/>
        <v>192503.15345416678</v>
      </c>
    </row>
    <row r="126" spans="2:8">
      <c r="B126" s="32">
        <v>3</v>
      </c>
      <c r="C126" s="33">
        <v>43769</v>
      </c>
      <c r="D126" s="26">
        <f t="shared" si="9"/>
        <v>24089246.344879109</v>
      </c>
      <c r="E126" s="26">
        <f t="shared" si="10"/>
        <v>60223.115862197774</v>
      </c>
      <c r="F126" s="26">
        <f t="shared" si="6"/>
        <v>253207.52719999998</v>
      </c>
      <c r="G126" s="26">
        <f t="shared" si="7"/>
        <v>23896261.933541309</v>
      </c>
      <c r="H126" s="26">
        <f t="shared" si="8"/>
        <v>192984.41133780222</v>
      </c>
    </row>
    <row r="127" spans="2:8">
      <c r="B127" s="32">
        <v>4</v>
      </c>
      <c r="C127" s="33">
        <v>43799</v>
      </c>
      <c r="D127" s="26">
        <f t="shared" si="9"/>
        <v>23896261.933541309</v>
      </c>
      <c r="E127" s="26">
        <f t="shared" si="10"/>
        <v>59740.654833853274</v>
      </c>
      <c r="F127" s="26">
        <f t="shared" si="6"/>
        <v>253207.52719999998</v>
      </c>
      <c r="G127" s="26">
        <f t="shared" si="7"/>
        <v>23702795.061175164</v>
      </c>
      <c r="H127" s="26">
        <f t="shared" si="8"/>
        <v>193466.87236614671</v>
      </c>
    </row>
    <row r="128" spans="2:8">
      <c r="B128" s="32">
        <v>5</v>
      </c>
      <c r="C128" s="33">
        <v>43830</v>
      </c>
      <c r="D128" s="26">
        <f t="shared" si="9"/>
        <v>23702795.061175164</v>
      </c>
      <c r="E128" s="26">
        <f t="shared" si="10"/>
        <v>59256.987652937911</v>
      </c>
      <c r="F128" s="26">
        <f t="shared" si="6"/>
        <v>253207.52719999998</v>
      </c>
      <c r="G128" s="26">
        <f t="shared" si="7"/>
        <v>23508844.521628104</v>
      </c>
      <c r="H128" s="26">
        <f t="shared" si="8"/>
        <v>193950.53954706207</v>
      </c>
    </row>
    <row r="129" spans="2:8">
      <c r="B129" s="32">
        <v>6</v>
      </c>
      <c r="C129" s="33">
        <v>43861</v>
      </c>
      <c r="D129" s="26">
        <f t="shared" si="9"/>
        <v>23508844.521628104</v>
      </c>
      <c r="E129" s="26">
        <f t="shared" si="10"/>
        <v>58772.111304070262</v>
      </c>
      <c r="F129" s="26">
        <f t="shared" si="6"/>
        <v>253207.52719999998</v>
      </c>
      <c r="G129" s="26">
        <f t="shared" si="7"/>
        <v>23314409.105732176</v>
      </c>
      <c r="H129" s="26">
        <f t="shared" si="8"/>
        <v>194435.41589592973</v>
      </c>
    </row>
    <row r="130" spans="2:8">
      <c r="B130" s="32">
        <v>7</v>
      </c>
      <c r="C130" s="33">
        <v>43890</v>
      </c>
      <c r="D130" s="26">
        <f t="shared" si="9"/>
        <v>23314409.105732176</v>
      </c>
      <c r="E130" s="26">
        <f t="shared" si="10"/>
        <v>58286.022764330439</v>
      </c>
      <c r="F130" s="26">
        <f t="shared" si="6"/>
        <v>253207.52719999998</v>
      </c>
      <c r="G130" s="26">
        <f t="shared" si="7"/>
        <v>23119487.601296507</v>
      </c>
      <c r="H130" s="26">
        <f t="shared" si="8"/>
        <v>194921.50443566954</v>
      </c>
    </row>
    <row r="131" spans="2:8">
      <c r="B131" s="32">
        <v>8</v>
      </c>
      <c r="C131" s="33">
        <v>43921</v>
      </c>
      <c r="D131" s="26">
        <f t="shared" si="9"/>
        <v>23119487.601296507</v>
      </c>
      <c r="E131" s="26">
        <f t="shared" si="10"/>
        <v>57798.719003241269</v>
      </c>
      <c r="F131" s="26">
        <f t="shared" si="6"/>
        <v>253207.52719999998</v>
      </c>
      <c r="G131" s="26">
        <f t="shared" si="7"/>
        <v>22924078.79309975</v>
      </c>
      <c r="H131" s="26">
        <f t="shared" si="8"/>
        <v>195408.80819675871</v>
      </c>
    </row>
    <row r="132" spans="2:8">
      <c r="B132" s="32">
        <v>9</v>
      </c>
      <c r="C132" s="33">
        <v>43951</v>
      </c>
      <c r="D132" s="26">
        <f t="shared" si="9"/>
        <v>22924078.79309975</v>
      </c>
      <c r="E132" s="26">
        <f t="shared" si="10"/>
        <v>57310.196982749374</v>
      </c>
      <c r="F132" s="26">
        <f t="shared" si="6"/>
        <v>253207.52719999998</v>
      </c>
      <c r="G132" s="26">
        <f t="shared" si="7"/>
        <v>22728181.4628825</v>
      </c>
      <c r="H132" s="26">
        <f t="shared" si="8"/>
        <v>195897.33021725062</v>
      </c>
    </row>
    <row r="133" spans="2:8">
      <c r="B133" s="32">
        <v>10</v>
      </c>
      <c r="C133" s="33">
        <v>43982</v>
      </c>
      <c r="D133" s="26">
        <f t="shared" si="9"/>
        <v>22728181.4628825</v>
      </c>
      <c r="E133" s="26">
        <f t="shared" si="10"/>
        <v>56820.45365720625</v>
      </c>
      <c r="F133" s="26">
        <f t="shared" si="6"/>
        <v>253207.52719999998</v>
      </c>
      <c r="G133" s="26">
        <f t="shared" si="7"/>
        <v>22531794.389339708</v>
      </c>
      <c r="H133" s="26">
        <f t="shared" si="8"/>
        <v>196387.07354279375</v>
      </c>
    </row>
    <row r="134" spans="2:8">
      <c r="B134" s="32">
        <v>11</v>
      </c>
      <c r="C134" s="33">
        <v>44012</v>
      </c>
      <c r="D134" s="26">
        <f t="shared" si="9"/>
        <v>22531794.389339708</v>
      </c>
      <c r="E134" s="26">
        <f t="shared" si="10"/>
        <v>56329.48597334927</v>
      </c>
      <c r="F134" s="26">
        <f t="shared" si="6"/>
        <v>278528.27992</v>
      </c>
      <c r="G134" s="26">
        <f t="shared" si="7"/>
        <v>22309595.595393058</v>
      </c>
      <c r="H134" s="26">
        <f t="shared" si="8"/>
        <v>222198.79394665072</v>
      </c>
    </row>
    <row r="135" spans="2:8">
      <c r="B135" s="32">
        <v>12</v>
      </c>
      <c r="C135" s="33">
        <v>44043</v>
      </c>
      <c r="D135" s="26">
        <f t="shared" si="9"/>
        <v>22309595.595393058</v>
      </c>
      <c r="E135" s="26">
        <f t="shared" si="10"/>
        <v>55773.988988482648</v>
      </c>
      <c r="F135" s="26">
        <f t="shared" si="6"/>
        <v>278528.27992</v>
      </c>
      <c r="G135" s="26">
        <f t="shared" si="7"/>
        <v>22086841.304461539</v>
      </c>
      <c r="H135" s="26">
        <f t="shared" si="8"/>
        <v>222754.29093151735</v>
      </c>
    </row>
    <row r="136" spans="2:8">
      <c r="B136" s="32">
        <v>13</v>
      </c>
      <c r="C136" s="33">
        <v>44074</v>
      </c>
      <c r="D136" s="26">
        <f t="shared" si="9"/>
        <v>22086841.304461539</v>
      </c>
      <c r="E136" s="26">
        <f t="shared" si="10"/>
        <v>55217.103261153847</v>
      </c>
      <c r="F136" s="26">
        <f t="shared" si="6"/>
        <v>278528.27992</v>
      </c>
      <c r="G136" s="26">
        <f t="shared" si="7"/>
        <v>21863530.127802692</v>
      </c>
      <c r="H136" s="26">
        <f t="shared" si="8"/>
        <v>223311.17665884615</v>
      </c>
    </row>
    <row r="137" spans="2:8">
      <c r="B137" s="32">
        <v>14</v>
      </c>
      <c r="C137" s="33">
        <v>44104</v>
      </c>
      <c r="D137" s="26">
        <f t="shared" si="9"/>
        <v>21863530.127802692</v>
      </c>
      <c r="E137" s="26">
        <f t="shared" si="10"/>
        <v>54658.82531950673</v>
      </c>
      <c r="F137" s="26">
        <f t="shared" si="6"/>
        <v>278528.27992</v>
      </c>
      <c r="G137" s="26">
        <f t="shared" si="7"/>
        <v>21639660.673202198</v>
      </c>
      <c r="H137" s="26">
        <f t="shared" si="8"/>
        <v>223869.45460049328</v>
      </c>
    </row>
    <row r="138" spans="2:8">
      <c r="B138" s="32">
        <v>15</v>
      </c>
      <c r="C138" s="33">
        <v>44135</v>
      </c>
      <c r="D138" s="26">
        <f t="shared" si="9"/>
        <v>21639660.673202198</v>
      </c>
      <c r="E138" s="26">
        <f t="shared" si="10"/>
        <v>54099.151683005497</v>
      </c>
      <c r="F138" s="26">
        <f t="shared" si="6"/>
        <v>278528.27992</v>
      </c>
      <c r="G138" s="26">
        <f t="shared" si="7"/>
        <v>21415231.544965204</v>
      </c>
      <c r="H138" s="26">
        <f t="shared" si="8"/>
        <v>224429.1282369945</v>
      </c>
    </row>
    <row r="139" spans="2:8">
      <c r="B139" s="32">
        <v>16</v>
      </c>
      <c r="C139" s="33">
        <v>44165</v>
      </c>
      <c r="D139" s="26">
        <f t="shared" si="9"/>
        <v>21415231.544965204</v>
      </c>
      <c r="E139" s="26">
        <f t="shared" si="10"/>
        <v>53538.078862413007</v>
      </c>
      <c r="F139" s="26">
        <f t="shared" si="6"/>
        <v>278528.27992</v>
      </c>
      <c r="G139" s="26">
        <f t="shared" si="7"/>
        <v>21190241.343907617</v>
      </c>
      <c r="H139" s="26">
        <f t="shared" si="8"/>
        <v>224990.20105758699</v>
      </c>
    </row>
    <row r="140" spans="2:8">
      <c r="B140" s="32">
        <v>17</v>
      </c>
      <c r="C140" s="33">
        <v>44196</v>
      </c>
      <c r="D140" s="26">
        <f t="shared" si="9"/>
        <v>21190241.343907617</v>
      </c>
      <c r="E140" s="26">
        <f t="shared" si="10"/>
        <v>52975.60335976904</v>
      </c>
      <c r="F140" s="26">
        <f t="shared" si="6"/>
        <v>278528.27992</v>
      </c>
      <c r="G140" s="26">
        <f t="shared" si="7"/>
        <v>20964688.667347386</v>
      </c>
      <c r="H140" s="26">
        <f t="shared" si="8"/>
        <v>225552.67656023096</v>
      </c>
    </row>
    <row r="141" spans="2:8">
      <c r="B141" s="32">
        <v>18</v>
      </c>
      <c r="C141" s="33">
        <v>44227</v>
      </c>
      <c r="D141" s="26">
        <f t="shared" si="9"/>
        <v>20964688.667347386</v>
      </c>
      <c r="E141" s="26">
        <f t="shared" si="10"/>
        <v>52411.721668368467</v>
      </c>
      <c r="F141" s="26">
        <f t="shared" si="6"/>
        <v>278528.27992</v>
      </c>
      <c r="G141" s="26">
        <f t="shared" si="7"/>
        <v>20738572.109095756</v>
      </c>
      <c r="H141" s="26">
        <f t="shared" si="8"/>
        <v>226116.55825163153</v>
      </c>
    </row>
    <row r="142" spans="2:8">
      <c r="B142" s="32">
        <v>19</v>
      </c>
      <c r="C142" s="33">
        <v>44255</v>
      </c>
      <c r="D142" s="26">
        <f t="shared" si="9"/>
        <v>20738572.109095756</v>
      </c>
      <c r="E142" s="26">
        <f t="shared" si="10"/>
        <v>51846.430272739388</v>
      </c>
      <c r="F142" s="26">
        <f t="shared" si="6"/>
        <v>278528.27992</v>
      </c>
      <c r="G142" s="26">
        <f t="shared" si="7"/>
        <v>20511890.259448495</v>
      </c>
      <c r="H142" s="26">
        <f t="shared" si="8"/>
        <v>226681.84964726062</v>
      </c>
    </row>
    <row r="143" spans="2:8">
      <c r="B143" s="32">
        <v>20</v>
      </c>
      <c r="C143" s="33">
        <v>44286</v>
      </c>
      <c r="D143" s="26">
        <f t="shared" si="9"/>
        <v>20511890.259448495</v>
      </c>
      <c r="E143" s="26">
        <f t="shared" si="10"/>
        <v>51279.725648621235</v>
      </c>
      <c r="F143" s="26">
        <f t="shared" si="6"/>
        <v>278528.27992</v>
      </c>
      <c r="G143" s="26">
        <f t="shared" si="7"/>
        <v>20284641.705177117</v>
      </c>
      <c r="H143" s="26">
        <f t="shared" si="8"/>
        <v>227248.55427137876</v>
      </c>
    </row>
    <row r="144" spans="2:8">
      <c r="B144" s="32">
        <v>21</v>
      </c>
      <c r="C144" s="33">
        <v>44316</v>
      </c>
      <c r="D144" s="26">
        <f t="shared" si="9"/>
        <v>20284641.705177117</v>
      </c>
      <c r="E144" s="26">
        <f t="shared" si="10"/>
        <v>50711.604262942798</v>
      </c>
      <c r="F144" s="26">
        <f t="shared" si="6"/>
        <v>278528.27992</v>
      </c>
      <c r="G144" s="26">
        <f t="shared" si="7"/>
        <v>20056825.029520061</v>
      </c>
      <c r="H144" s="26">
        <f t="shared" si="8"/>
        <v>227816.6756570572</v>
      </c>
    </row>
    <row r="145" spans="2:10">
      <c r="B145" s="32">
        <v>22</v>
      </c>
      <c r="C145" s="33">
        <v>44347</v>
      </c>
      <c r="D145" s="26">
        <f t="shared" si="9"/>
        <v>20056825.029520061</v>
      </c>
      <c r="E145" s="26">
        <f t="shared" si="10"/>
        <v>50142.062573800154</v>
      </c>
      <c r="F145" s="26">
        <f t="shared" si="6"/>
        <v>278528.27992</v>
      </c>
      <c r="G145" s="26">
        <f t="shared" si="7"/>
        <v>19828438.812173862</v>
      </c>
      <c r="H145" s="26">
        <f t="shared" si="8"/>
        <v>228386.21734619985</v>
      </c>
    </row>
    <row r="146" spans="2:10">
      <c r="B146" s="32">
        <v>23</v>
      </c>
      <c r="C146" s="33">
        <v>44377</v>
      </c>
      <c r="D146" s="26">
        <f t="shared" si="9"/>
        <v>19828438.812173862</v>
      </c>
      <c r="E146" s="26">
        <f t="shared" si="10"/>
        <v>49571.097030434656</v>
      </c>
      <c r="F146" s="26">
        <f t="shared" si="6"/>
        <v>278528.27992</v>
      </c>
      <c r="G146" s="26">
        <f t="shared" si="7"/>
        <v>19599481.629284296</v>
      </c>
      <c r="H146" s="26">
        <f t="shared" si="8"/>
        <v>228957.18288956536</v>
      </c>
    </row>
    <row r="147" spans="2:10">
      <c r="B147" s="32">
        <v>24</v>
      </c>
      <c r="C147" s="33">
        <v>44408</v>
      </c>
      <c r="D147" s="26">
        <f t="shared" si="9"/>
        <v>19599481.629284296</v>
      </c>
      <c r="E147" s="26">
        <f t="shared" si="10"/>
        <v>48998.704073210742</v>
      </c>
      <c r="F147" s="26">
        <f t="shared" si="6"/>
        <v>278528.27992</v>
      </c>
      <c r="G147" s="26">
        <f t="shared" si="7"/>
        <v>19369952.053437505</v>
      </c>
      <c r="H147" s="26">
        <f t="shared" si="8"/>
        <v>229529.57584678926</v>
      </c>
    </row>
    <row r="148" spans="2:10">
      <c r="B148" s="32">
        <v>25</v>
      </c>
      <c r="C148" s="33">
        <v>44439</v>
      </c>
      <c r="D148" s="26">
        <f t="shared" si="9"/>
        <v>19369952.053437505</v>
      </c>
      <c r="E148" s="26">
        <f t="shared" si="10"/>
        <v>48424.880133593761</v>
      </c>
      <c r="F148" s="26">
        <f t="shared" si="6"/>
        <v>278528.27992</v>
      </c>
      <c r="G148" s="26">
        <f t="shared" si="7"/>
        <v>19139848.6536511</v>
      </c>
      <c r="H148" s="26">
        <f t="shared" si="8"/>
        <v>230103.39978640625</v>
      </c>
    </row>
    <row r="149" spans="2:10">
      <c r="B149" s="32">
        <v>26</v>
      </c>
      <c r="C149" s="33">
        <v>44469</v>
      </c>
      <c r="D149" s="26">
        <f t="shared" si="9"/>
        <v>19139848.6536511</v>
      </c>
      <c r="E149" s="26">
        <f t="shared" si="10"/>
        <v>47849.621634127747</v>
      </c>
      <c r="F149" s="26">
        <f t="shared" si="6"/>
        <v>278528.27992</v>
      </c>
      <c r="G149" s="26">
        <f t="shared" si="7"/>
        <v>18909169.995365229</v>
      </c>
      <c r="H149" s="26">
        <f t="shared" si="8"/>
        <v>230678.65828587225</v>
      </c>
    </row>
    <row r="150" spans="2:10">
      <c r="B150" s="32">
        <v>27</v>
      </c>
      <c r="C150" s="33">
        <v>44500</v>
      </c>
      <c r="D150" s="26">
        <f t="shared" si="9"/>
        <v>18909169.995365229</v>
      </c>
      <c r="E150" s="26">
        <f t="shared" si="10"/>
        <v>47272.92498841307</v>
      </c>
      <c r="F150" s="26">
        <f t="shared" si="6"/>
        <v>278528.27992</v>
      </c>
      <c r="G150" s="26">
        <f t="shared" si="7"/>
        <v>18677914.640433639</v>
      </c>
      <c r="H150" s="26">
        <f t="shared" si="8"/>
        <v>231255.35493158695</v>
      </c>
    </row>
    <row r="151" spans="2:10">
      <c r="B151" s="32">
        <v>28</v>
      </c>
      <c r="C151" s="33">
        <v>44530</v>
      </c>
      <c r="D151" s="26">
        <f t="shared" si="9"/>
        <v>18677914.640433639</v>
      </c>
      <c r="E151" s="26">
        <f t="shared" si="10"/>
        <v>46694.786601084103</v>
      </c>
      <c r="F151" s="26">
        <f t="shared" si="6"/>
        <v>278528.27992</v>
      </c>
      <c r="G151" s="26">
        <f t="shared" si="7"/>
        <v>18446081.147114724</v>
      </c>
      <c r="H151" s="26">
        <f t="shared" si="8"/>
        <v>231833.49331891589</v>
      </c>
    </row>
    <row r="152" spans="2:10">
      <c r="B152" s="32">
        <v>29</v>
      </c>
      <c r="C152" s="33">
        <v>44561</v>
      </c>
      <c r="D152" s="26">
        <f t="shared" si="9"/>
        <v>18446081.147114724</v>
      </c>
      <c r="E152" s="26">
        <f t="shared" si="10"/>
        <v>46115.202867786807</v>
      </c>
      <c r="F152" s="26">
        <f t="shared" si="6"/>
        <v>278528.27992</v>
      </c>
      <c r="G152" s="26">
        <f t="shared" si="7"/>
        <v>18213668.070062511</v>
      </c>
      <c r="H152" s="26">
        <f t="shared" si="8"/>
        <v>232413.07705221319</v>
      </c>
    </row>
    <row r="153" spans="2:10">
      <c r="B153" s="32">
        <v>30</v>
      </c>
      <c r="C153" s="33">
        <v>44592</v>
      </c>
      <c r="D153" s="26">
        <f t="shared" si="9"/>
        <v>18213668.070062511</v>
      </c>
      <c r="E153" s="26">
        <f t="shared" si="10"/>
        <v>45534.17017515628</v>
      </c>
      <c r="F153" s="26">
        <f t="shared" si="6"/>
        <v>278528.27992</v>
      </c>
      <c r="G153" s="26">
        <f t="shared" si="7"/>
        <v>17980673.960317668</v>
      </c>
      <c r="H153" s="26">
        <f t="shared" si="8"/>
        <v>232994.10974484374</v>
      </c>
    </row>
    <row r="154" spans="2:10">
      <c r="B154" s="32">
        <v>31</v>
      </c>
      <c r="C154" s="33">
        <v>44620</v>
      </c>
      <c r="D154" s="26">
        <f t="shared" si="9"/>
        <v>17980673.960317668</v>
      </c>
      <c r="E154" s="26">
        <f t="shared" si="10"/>
        <v>44951.684900794171</v>
      </c>
      <c r="F154" s="26">
        <f t="shared" si="6"/>
        <v>278528.27992</v>
      </c>
      <c r="G154" s="26">
        <f t="shared" si="7"/>
        <v>17747097.365298461</v>
      </c>
      <c r="H154" s="26">
        <f t="shared" si="8"/>
        <v>233576.59501920582</v>
      </c>
    </row>
    <row r="155" spans="2:10">
      <c r="B155" s="32">
        <v>32</v>
      </c>
      <c r="C155" s="33">
        <v>44651</v>
      </c>
      <c r="D155" s="26">
        <f t="shared" si="9"/>
        <v>17747097.365298461</v>
      </c>
      <c r="E155" s="26">
        <f t="shared" si="10"/>
        <v>44367.743413246157</v>
      </c>
      <c r="F155" s="26">
        <f t="shared" ref="F155:F186" si="11">E56</f>
        <v>278528.27992</v>
      </c>
      <c r="G155" s="26">
        <f t="shared" ref="G155:G186" si="12">D155+E155-F155</f>
        <v>17512936.828791708</v>
      </c>
      <c r="H155" s="26">
        <f t="shared" ref="H155:H186" si="13">F155-E155</f>
        <v>234160.53650675385</v>
      </c>
    </row>
    <row r="156" spans="2:10">
      <c r="B156" s="32">
        <v>33</v>
      </c>
      <c r="C156" s="33">
        <v>44681</v>
      </c>
      <c r="D156" s="26">
        <f t="shared" ref="D156:D187" si="14">G155</f>
        <v>17512936.828791708</v>
      </c>
      <c r="E156" s="26">
        <f t="shared" ref="E156:E187" si="15">D156*$C$18</f>
        <v>43782.34207197927</v>
      </c>
      <c r="F156" s="26">
        <f t="shared" si="11"/>
        <v>278528.27992</v>
      </c>
      <c r="G156" s="26">
        <f t="shared" si="12"/>
        <v>17278190.890943687</v>
      </c>
      <c r="H156" s="26">
        <f t="shared" si="13"/>
        <v>234745.93784802072</v>
      </c>
    </row>
    <row r="157" spans="2:10">
      <c r="B157" s="32">
        <v>34</v>
      </c>
      <c r="C157" s="33">
        <v>44712</v>
      </c>
      <c r="D157" s="26">
        <f t="shared" si="14"/>
        <v>17278190.890943687</v>
      </c>
      <c r="E157" s="26">
        <f t="shared" si="15"/>
        <v>43195.477227359217</v>
      </c>
      <c r="F157" s="26">
        <f t="shared" si="11"/>
        <v>278528.27992</v>
      </c>
      <c r="G157" s="26">
        <f t="shared" si="12"/>
        <v>17042858.088251047</v>
      </c>
      <c r="H157" s="26">
        <f t="shared" si="13"/>
        <v>235332.80269264078</v>
      </c>
    </row>
    <row r="158" spans="2:10">
      <c r="B158" s="32">
        <v>35</v>
      </c>
      <c r="C158" s="33">
        <v>44742</v>
      </c>
      <c r="D158" s="26">
        <f t="shared" si="14"/>
        <v>17042858.088251047</v>
      </c>
      <c r="E158" s="26">
        <f t="shared" si="15"/>
        <v>42607.145220627615</v>
      </c>
      <c r="F158" s="26">
        <f t="shared" si="11"/>
        <v>278528.27992</v>
      </c>
      <c r="G158" s="26">
        <f t="shared" si="12"/>
        <v>16806936.953551672</v>
      </c>
      <c r="H158" s="26">
        <f t="shared" si="13"/>
        <v>235921.1346993724</v>
      </c>
      <c r="J158" s="18"/>
    </row>
    <row r="159" spans="2:10" s="77" customFormat="1">
      <c r="B159" s="75">
        <v>36</v>
      </c>
      <c r="C159" s="76">
        <v>44773</v>
      </c>
      <c r="D159" s="46">
        <f t="shared" si="14"/>
        <v>16806936.953551672</v>
      </c>
      <c r="E159" s="34">
        <f t="shared" si="15"/>
        <v>42017.342383879179</v>
      </c>
      <c r="F159" s="46">
        <f t="shared" si="11"/>
        <v>278528.27992</v>
      </c>
      <c r="G159" s="46">
        <f t="shared" si="12"/>
        <v>16570426.016015552</v>
      </c>
      <c r="H159" s="46">
        <f t="shared" si="13"/>
        <v>236510.93753612082</v>
      </c>
      <c r="J159" s="88"/>
    </row>
    <row r="160" spans="2:10">
      <c r="B160" s="32">
        <v>37</v>
      </c>
      <c r="C160" s="33">
        <v>44804</v>
      </c>
      <c r="D160" s="26">
        <f t="shared" si="14"/>
        <v>16570426.016015552</v>
      </c>
      <c r="E160" s="34">
        <f t="shared" si="15"/>
        <v>41426.065040038884</v>
      </c>
      <c r="F160" s="26">
        <f t="shared" si="11"/>
        <v>278528.27992</v>
      </c>
      <c r="G160" s="26">
        <f t="shared" si="12"/>
        <v>16333323.80113559</v>
      </c>
      <c r="H160" s="26">
        <f t="shared" si="13"/>
        <v>237102.2148799611</v>
      </c>
      <c r="J160" s="18"/>
    </row>
    <row r="161" spans="2:10">
      <c r="B161" s="32">
        <v>38</v>
      </c>
      <c r="C161" s="33">
        <v>44834</v>
      </c>
      <c r="D161" s="26">
        <f t="shared" si="14"/>
        <v>16333323.80113559</v>
      </c>
      <c r="E161" s="34">
        <f t="shared" si="15"/>
        <v>40833.30950283898</v>
      </c>
      <c r="F161" s="26">
        <f t="shared" si="11"/>
        <v>278528.27992</v>
      </c>
      <c r="G161" s="26">
        <f t="shared" si="12"/>
        <v>16095628.830718428</v>
      </c>
      <c r="H161" s="26">
        <f t="shared" si="13"/>
        <v>237694.97041716101</v>
      </c>
    </row>
    <row r="162" spans="2:10">
      <c r="B162" s="32">
        <v>39</v>
      </c>
      <c r="C162" s="33">
        <v>44865</v>
      </c>
      <c r="D162" s="26">
        <f t="shared" si="14"/>
        <v>16095628.830718428</v>
      </c>
      <c r="E162" s="34">
        <f t="shared" si="15"/>
        <v>40239.072076796074</v>
      </c>
      <c r="F162" s="26">
        <f t="shared" si="11"/>
        <v>278528.27992</v>
      </c>
      <c r="G162" s="26">
        <f t="shared" si="12"/>
        <v>15857339.622875223</v>
      </c>
      <c r="H162" s="26">
        <f t="shared" si="13"/>
        <v>238289.20784320391</v>
      </c>
    </row>
    <row r="163" spans="2:10">
      <c r="B163" s="32">
        <v>40</v>
      </c>
      <c r="C163" s="33">
        <v>44895</v>
      </c>
      <c r="D163" s="26">
        <f t="shared" si="14"/>
        <v>15857339.622875223</v>
      </c>
      <c r="E163" s="34">
        <f t="shared" si="15"/>
        <v>39643.349057188061</v>
      </c>
      <c r="F163" s="26">
        <f t="shared" si="11"/>
        <v>278528.27992</v>
      </c>
      <c r="G163" s="26">
        <f t="shared" si="12"/>
        <v>15618454.692012411</v>
      </c>
      <c r="H163" s="26">
        <f t="shared" si="13"/>
        <v>238884.93086281195</v>
      </c>
    </row>
    <row r="164" spans="2:10">
      <c r="B164" s="32">
        <v>41</v>
      </c>
      <c r="C164" s="33">
        <v>44926</v>
      </c>
      <c r="D164" s="26">
        <f t="shared" si="14"/>
        <v>15618454.692012411</v>
      </c>
      <c r="E164" s="34">
        <f t="shared" si="15"/>
        <v>39046.13673003103</v>
      </c>
      <c r="F164" s="26">
        <f t="shared" si="11"/>
        <v>278528.27992</v>
      </c>
      <c r="G164" s="26">
        <f t="shared" si="12"/>
        <v>15378972.54882244</v>
      </c>
      <c r="H164" s="26">
        <f t="shared" si="13"/>
        <v>239482.14318996898</v>
      </c>
    </row>
    <row r="165" spans="2:10">
      <c r="B165" s="32">
        <v>42</v>
      </c>
      <c r="C165" s="33">
        <v>44957</v>
      </c>
      <c r="D165" s="26">
        <f t="shared" si="14"/>
        <v>15378972.54882244</v>
      </c>
      <c r="E165" s="34">
        <f t="shared" si="15"/>
        <v>38447.431372056104</v>
      </c>
      <c r="F165" s="26">
        <f t="shared" si="11"/>
        <v>278528.27992</v>
      </c>
      <c r="G165" s="26">
        <f t="shared" si="12"/>
        <v>15138891.700274495</v>
      </c>
      <c r="H165" s="26">
        <f t="shared" si="13"/>
        <v>240080.8485479439</v>
      </c>
    </row>
    <row r="166" spans="2:10">
      <c r="B166" s="32">
        <v>43</v>
      </c>
      <c r="C166" s="33">
        <v>44985</v>
      </c>
      <c r="D166" s="26">
        <f t="shared" si="14"/>
        <v>15138891.700274495</v>
      </c>
      <c r="E166" s="34">
        <f t="shared" si="15"/>
        <v>37847.229250686236</v>
      </c>
      <c r="F166" s="26">
        <f t="shared" si="11"/>
        <v>278528.27992</v>
      </c>
      <c r="G166" s="26">
        <f t="shared" si="12"/>
        <v>14898210.649605181</v>
      </c>
      <c r="H166" s="26">
        <f t="shared" si="13"/>
        <v>240681.05066931376</v>
      </c>
    </row>
    <row r="167" spans="2:10">
      <c r="B167" s="32">
        <v>44</v>
      </c>
      <c r="C167" s="33">
        <v>45016</v>
      </c>
      <c r="D167" s="26">
        <f t="shared" si="14"/>
        <v>14898210.649605181</v>
      </c>
      <c r="E167" s="34">
        <f t="shared" si="15"/>
        <v>37245.526624012957</v>
      </c>
      <c r="F167" s="26">
        <f t="shared" si="11"/>
        <v>278528.27992</v>
      </c>
      <c r="G167" s="26">
        <f t="shared" si="12"/>
        <v>14656927.896309193</v>
      </c>
      <c r="H167" s="26">
        <f t="shared" si="13"/>
        <v>241282.75329598703</v>
      </c>
    </row>
    <row r="168" spans="2:10">
      <c r="B168" s="32">
        <v>45</v>
      </c>
      <c r="C168" s="33">
        <v>45046</v>
      </c>
      <c r="D168" s="26">
        <f t="shared" si="14"/>
        <v>14656927.896309193</v>
      </c>
      <c r="E168" s="34">
        <f t="shared" si="15"/>
        <v>36642.319740772982</v>
      </c>
      <c r="F168" s="26">
        <f t="shared" si="11"/>
        <v>278528.27992</v>
      </c>
      <c r="G168" s="26">
        <f t="shared" si="12"/>
        <v>14415041.936129965</v>
      </c>
      <c r="H168" s="26">
        <f t="shared" si="13"/>
        <v>241885.96017922703</v>
      </c>
    </row>
    <row r="169" spans="2:10">
      <c r="B169" s="32">
        <v>46</v>
      </c>
      <c r="C169" s="33">
        <v>45077</v>
      </c>
      <c r="D169" s="26">
        <f t="shared" si="14"/>
        <v>14415041.936129965</v>
      </c>
      <c r="E169" s="34">
        <f t="shared" si="15"/>
        <v>36037.604840324915</v>
      </c>
      <c r="F169" s="26">
        <f t="shared" si="11"/>
        <v>278528.27992</v>
      </c>
      <c r="G169" s="26">
        <f t="shared" si="12"/>
        <v>14172551.261050289</v>
      </c>
      <c r="H169" s="26">
        <f t="shared" si="13"/>
        <v>242490.6750796751</v>
      </c>
    </row>
    <row r="170" spans="2:10">
      <c r="B170" s="32">
        <v>47</v>
      </c>
      <c r="C170" s="33">
        <v>45107</v>
      </c>
      <c r="D170" s="26">
        <f t="shared" si="14"/>
        <v>14172551.261050289</v>
      </c>
      <c r="E170" s="34">
        <f t="shared" si="15"/>
        <v>35431.378152625723</v>
      </c>
      <c r="F170" s="26">
        <f t="shared" si="11"/>
        <v>306381.10791199998</v>
      </c>
      <c r="G170" s="35">
        <f t="shared" si="12"/>
        <v>13901601.531290915</v>
      </c>
      <c r="H170" s="26">
        <f t="shared" si="13"/>
        <v>270949.72975937428</v>
      </c>
      <c r="J170" s="18"/>
    </row>
    <row r="171" spans="2:10">
      <c r="B171" s="32">
        <v>48</v>
      </c>
      <c r="C171" s="33">
        <v>45138</v>
      </c>
      <c r="D171" s="26">
        <f t="shared" si="14"/>
        <v>13901601.531290915</v>
      </c>
      <c r="E171" s="26">
        <f t="shared" si="15"/>
        <v>34754.003828227287</v>
      </c>
      <c r="F171" s="26">
        <f t="shared" si="11"/>
        <v>306381.10791199998</v>
      </c>
      <c r="G171" s="26">
        <f t="shared" si="12"/>
        <v>13629974.427207142</v>
      </c>
      <c r="H171" s="26">
        <f t="shared" si="13"/>
        <v>271627.10408377269</v>
      </c>
    </row>
    <row r="172" spans="2:10">
      <c r="B172" s="32">
        <v>49</v>
      </c>
      <c r="C172" s="33">
        <v>45169</v>
      </c>
      <c r="D172" s="26">
        <f t="shared" si="14"/>
        <v>13629974.427207142</v>
      </c>
      <c r="E172" s="26">
        <f t="shared" si="15"/>
        <v>34074.936068017858</v>
      </c>
      <c r="F172" s="26">
        <f t="shared" si="11"/>
        <v>306381.10791199998</v>
      </c>
      <c r="G172" s="26">
        <f t="shared" si="12"/>
        <v>13357668.255363159</v>
      </c>
      <c r="H172" s="26">
        <f t="shared" si="13"/>
        <v>272306.17184398213</v>
      </c>
    </row>
    <row r="173" spans="2:10">
      <c r="B173" s="32">
        <v>50</v>
      </c>
      <c r="C173" s="33">
        <v>45199</v>
      </c>
      <c r="D173" s="26">
        <f t="shared" si="14"/>
        <v>13357668.255363159</v>
      </c>
      <c r="E173" s="26">
        <f t="shared" si="15"/>
        <v>33394.170638407901</v>
      </c>
      <c r="F173" s="26">
        <f t="shared" si="11"/>
        <v>306381.10791199998</v>
      </c>
      <c r="G173" s="26">
        <f t="shared" si="12"/>
        <v>13084681.318089567</v>
      </c>
      <c r="H173" s="26">
        <f t="shared" si="13"/>
        <v>272986.93727359211</v>
      </c>
    </row>
    <row r="174" spans="2:10">
      <c r="B174" s="32">
        <v>51</v>
      </c>
      <c r="C174" s="33">
        <v>45230</v>
      </c>
      <c r="D174" s="26">
        <f t="shared" si="14"/>
        <v>13084681.318089567</v>
      </c>
      <c r="E174" s="26">
        <f t="shared" si="15"/>
        <v>32711.703295223917</v>
      </c>
      <c r="F174" s="26">
        <f t="shared" si="11"/>
        <v>306381.10791199998</v>
      </c>
      <c r="G174" s="26">
        <f t="shared" si="12"/>
        <v>12811011.91347279</v>
      </c>
      <c r="H174" s="26">
        <f t="shared" si="13"/>
        <v>273669.40461677604</v>
      </c>
    </row>
    <row r="175" spans="2:10">
      <c r="B175" s="32">
        <v>52</v>
      </c>
      <c r="C175" s="33">
        <v>45260</v>
      </c>
      <c r="D175" s="26">
        <f t="shared" si="14"/>
        <v>12811011.91347279</v>
      </c>
      <c r="E175" s="26">
        <f t="shared" si="15"/>
        <v>32027.529783681977</v>
      </c>
      <c r="F175" s="26">
        <f t="shared" si="11"/>
        <v>306381.10791199998</v>
      </c>
      <c r="G175" s="26">
        <f t="shared" si="12"/>
        <v>12536658.335344473</v>
      </c>
      <c r="H175" s="26">
        <f t="shared" si="13"/>
        <v>274353.57812831801</v>
      </c>
    </row>
    <row r="176" spans="2:10">
      <c r="B176" s="32">
        <v>53</v>
      </c>
      <c r="C176" s="33">
        <v>45291</v>
      </c>
      <c r="D176" s="26">
        <f t="shared" si="14"/>
        <v>12536658.335344473</v>
      </c>
      <c r="E176" s="26">
        <f t="shared" si="15"/>
        <v>31341.645838361183</v>
      </c>
      <c r="F176" s="26">
        <f t="shared" si="11"/>
        <v>306381.10791199998</v>
      </c>
      <c r="G176" s="26">
        <f t="shared" si="12"/>
        <v>12261618.873270834</v>
      </c>
      <c r="H176" s="26">
        <f t="shared" si="13"/>
        <v>275039.4620736388</v>
      </c>
    </row>
    <row r="177" spans="2:8">
      <c r="B177" s="32">
        <v>54</v>
      </c>
      <c r="C177" s="33">
        <v>45322</v>
      </c>
      <c r="D177" s="26">
        <f t="shared" si="14"/>
        <v>12261618.873270834</v>
      </c>
      <c r="E177" s="26">
        <f t="shared" si="15"/>
        <v>30654.047183177085</v>
      </c>
      <c r="F177" s="26">
        <f t="shared" si="11"/>
        <v>306381.10791199998</v>
      </c>
      <c r="G177" s="26">
        <f t="shared" si="12"/>
        <v>11985891.81254201</v>
      </c>
      <c r="H177" s="26">
        <f t="shared" si="13"/>
        <v>275727.06072882289</v>
      </c>
    </row>
    <row r="178" spans="2:8">
      <c r="B178" s="32">
        <v>55</v>
      </c>
      <c r="C178" s="33">
        <v>45351</v>
      </c>
      <c r="D178" s="26">
        <f t="shared" si="14"/>
        <v>11985891.81254201</v>
      </c>
      <c r="E178" s="26">
        <f t="shared" si="15"/>
        <v>29964.729531355028</v>
      </c>
      <c r="F178" s="26">
        <f t="shared" si="11"/>
        <v>306381.10791199998</v>
      </c>
      <c r="G178" s="26">
        <f t="shared" si="12"/>
        <v>11709475.434161365</v>
      </c>
      <c r="H178" s="26">
        <f t="shared" si="13"/>
        <v>276416.37838064495</v>
      </c>
    </row>
    <row r="179" spans="2:8">
      <c r="B179" s="32">
        <v>56</v>
      </c>
      <c r="C179" s="33">
        <v>45382</v>
      </c>
      <c r="D179" s="26">
        <f t="shared" si="14"/>
        <v>11709475.434161365</v>
      </c>
      <c r="E179" s="26">
        <f t="shared" si="15"/>
        <v>29273.688585403412</v>
      </c>
      <c r="F179" s="26">
        <f t="shared" si="11"/>
        <v>306381.10791199998</v>
      </c>
      <c r="G179" s="26">
        <f t="shared" si="12"/>
        <v>11432368.014834769</v>
      </c>
      <c r="H179" s="26">
        <f t="shared" si="13"/>
        <v>277107.41932659654</v>
      </c>
    </row>
    <row r="180" spans="2:8">
      <c r="B180" s="32">
        <v>57</v>
      </c>
      <c r="C180" s="33">
        <v>45412</v>
      </c>
      <c r="D180" s="26">
        <f t="shared" si="14"/>
        <v>11432368.014834769</v>
      </c>
      <c r="E180" s="26">
        <f t="shared" si="15"/>
        <v>28580.920037086922</v>
      </c>
      <c r="F180" s="26">
        <f t="shared" si="11"/>
        <v>306381.10791199998</v>
      </c>
      <c r="G180" s="26">
        <f t="shared" si="12"/>
        <v>11154567.826959856</v>
      </c>
      <c r="H180" s="26">
        <f t="shared" si="13"/>
        <v>277800.18787491304</v>
      </c>
    </row>
    <row r="181" spans="2:8">
      <c r="B181" s="32">
        <v>58</v>
      </c>
      <c r="C181" s="33">
        <v>45443</v>
      </c>
      <c r="D181" s="26">
        <f t="shared" si="14"/>
        <v>11154567.826959856</v>
      </c>
      <c r="E181" s="26">
        <f t="shared" si="15"/>
        <v>27886.41956739964</v>
      </c>
      <c r="F181" s="26">
        <f t="shared" si="11"/>
        <v>306381.10791199998</v>
      </c>
      <c r="G181" s="26">
        <f t="shared" si="12"/>
        <v>10876073.138615254</v>
      </c>
      <c r="H181" s="26">
        <f t="shared" si="13"/>
        <v>278494.68834460032</v>
      </c>
    </row>
    <row r="182" spans="2:8">
      <c r="B182" s="32">
        <v>59</v>
      </c>
      <c r="C182" s="33">
        <v>45473</v>
      </c>
      <c r="D182" s="26">
        <f t="shared" si="14"/>
        <v>10876073.138615254</v>
      </c>
      <c r="E182" s="26">
        <f t="shared" si="15"/>
        <v>27190.182846538137</v>
      </c>
      <c r="F182" s="26">
        <f t="shared" si="11"/>
        <v>306381.10791199998</v>
      </c>
      <c r="G182" s="35">
        <f t="shared" si="12"/>
        <v>10596882.213549793</v>
      </c>
      <c r="H182" s="26">
        <f t="shared" si="13"/>
        <v>279190.92506546184</v>
      </c>
    </row>
    <row r="183" spans="2:8">
      <c r="B183" s="32">
        <v>60</v>
      </c>
      <c r="C183" s="33">
        <v>45504</v>
      </c>
      <c r="D183" s="26">
        <f t="shared" si="14"/>
        <v>10596882.213549793</v>
      </c>
      <c r="E183" s="26">
        <f t="shared" si="15"/>
        <v>26492.205533874483</v>
      </c>
      <c r="F183" s="26">
        <f t="shared" si="11"/>
        <v>306381.10791199998</v>
      </c>
      <c r="G183" s="26">
        <f t="shared" si="12"/>
        <v>10316993.311171668</v>
      </c>
      <c r="H183" s="26">
        <f t="shared" si="13"/>
        <v>279888.90237812547</v>
      </c>
    </row>
    <row r="184" spans="2:8">
      <c r="B184" s="32">
        <v>61</v>
      </c>
      <c r="C184" s="33">
        <v>45535</v>
      </c>
      <c r="D184" s="26">
        <f t="shared" si="14"/>
        <v>10316993.311171668</v>
      </c>
      <c r="E184" s="26">
        <f t="shared" si="15"/>
        <v>25792.483277929168</v>
      </c>
      <c r="F184" s="26">
        <f t="shared" si="11"/>
        <v>306381.10791199998</v>
      </c>
      <c r="G184" s="26">
        <f t="shared" si="12"/>
        <v>10036404.686537597</v>
      </c>
      <c r="H184" s="26">
        <f t="shared" si="13"/>
        <v>280588.62463407079</v>
      </c>
    </row>
    <row r="185" spans="2:8">
      <c r="B185" s="32">
        <v>62</v>
      </c>
      <c r="C185" s="33">
        <v>45565</v>
      </c>
      <c r="D185" s="26">
        <f t="shared" si="14"/>
        <v>10036404.686537597</v>
      </c>
      <c r="E185" s="26">
        <f t="shared" si="15"/>
        <v>25091.011716343994</v>
      </c>
      <c r="F185" s="26">
        <f t="shared" si="11"/>
        <v>306381.10791199998</v>
      </c>
      <c r="G185" s="26">
        <f t="shared" si="12"/>
        <v>9755114.5903419405</v>
      </c>
      <c r="H185" s="26">
        <f t="shared" si="13"/>
        <v>281290.09619565599</v>
      </c>
    </row>
    <row r="186" spans="2:8">
      <c r="B186" s="32">
        <v>63</v>
      </c>
      <c r="C186" s="33">
        <v>45596</v>
      </c>
      <c r="D186" s="26">
        <f t="shared" si="14"/>
        <v>9755114.5903419405</v>
      </c>
      <c r="E186" s="26">
        <f t="shared" si="15"/>
        <v>24387.786475854853</v>
      </c>
      <c r="F186" s="26">
        <f t="shared" si="11"/>
        <v>306381.10791199998</v>
      </c>
      <c r="G186" s="26">
        <f t="shared" si="12"/>
        <v>9473121.2689057942</v>
      </c>
      <c r="H186" s="26">
        <f t="shared" si="13"/>
        <v>281993.32143614511</v>
      </c>
    </row>
    <row r="187" spans="2:8">
      <c r="B187" s="32">
        <v>64</v>
      </c>
      <c r="C187" s="33">
        <v>45626</v>
      </c>
      <c r="D187" s="26">
        <f t="shared" si="14"/>
        <v>9473121.2689057942</v>
      </c>
      <c r="E187" s="26">
        <f t="shared" si="15"/>
        <v>23682.803172264485</v>
      </c>
      <c r="F187" s="26">
        <f t="shared" ref="F187:F217" si="16">E88</f>
        <v>306381.10791199998</v>
      </c>
      <c r="G187" s="26">
        <f t="shared" ref="G187:G217" si="17">D187+E187-F187</f>
        <v>9190422.9641660582</v>
      </c>
      <c r="H187" s="26">
        <f t="shared" ref="H187:H217" si="18">F187-E187</f>
        <v>282698.3047397355</v>
      </c>
    </row>
    <row r="188" spans="2:8">
      <c r="B188" s="32">
        <v>65</v>
      </c>
      <c r="C188" s="33">
        <v>45657</v>
      </c>
      <c r="D188" s="26">
        <f t="shared" ref="D188:D217" si="19">G187</f>
        <v>9190422.9641660582</v>
      </c>
      <c r="E188" s="26">
        <f t="shared" ref="E188:E217" si="20">D188*$C$18</f>
        <v>22976.057410415146</v>
      </c>
      <c r="F188" s="26">
        <f t="shared" si="16"/>
        <v>306381.10791199998</v>
      </c>
      <c r="G188" s="26">
        <f t="shared" si="17"/>
        <v>8907017.9136644732</v>
      </c>
      <c r="H188" s="26">
        <f t="shared" si="18"/>
        <v>283405.05050158483</v>
      </c>
    </row>
    <row r="189" spans="2:8">
      <c r="B189" s="32">
        <v>66</v>
      </c>
      <c r="C189" s="33">
        <v>45688</v>
      </c>
      <c r="D189" s="26">
        <f t="shared" si="19"/>
        <v>8907017.9136644732</v>
      </c>
      <c r="E189" s="26">
        <f t="shared" si="20"/>
        <v>22267.544784161182</v>
      </c>
      <c r="F189" s="26">
        <f t="shared" si="16"/>
        <v>306381.10791199998</v>
      </c>
      <c r="G189" s="26">
        <f t="shared" si="17"/>
        <v>8622904.3505366333</v>
      </c>
      <c r="H189" s="26">
        <f t="shared" si="18"/>
        <v>284113.56312783877</v>
      </c>
    </row>
    <row r="190" spans="2:8">
      <c r="B190" s="32">
        <v>67</v>
      </c>
      <c r="C190" s="33">
        <v>45716</v>
      </c>
      <c r="D190" s="26">
        <f t="shared" si="19"/>
        <v>8622904.3505366333</v>
      </c>
      <c r="E190" s="26">
        <f t="shared" si="20"/>
        <v>21557.260876341585</v>
      </c>
      <c r="F190" s="26">
        <f t="shared" si="16"/>
        <v>306381.10791199998</v>
      </c>
      <c r="G190" s="26">
        <f t="shared" si="17"/>
        <v>8338080.5035009738</v>
      </c>
      <c r="H190" s="26">
        <f t="shared" si="18"/>
        <v>284823.84703565837</v>
      </c>
    </row>
    <row r="191" spans="2:8">
      <c r="B191" s="32">
        <v>68</v>
      </c>
      <c r="C191" s="33">
        <v>45747</v>
      </c>
      <c r="D191" s="26">
        <f t="shared" si="19"/>
        <v>8338080.5035009738</v>
      </c>
      <c r="E191" s="26">
        <f t="shared" si="20"/>
        <v>20845.201258752433</v>
      </c>
      <c r="F191" s="26">
        <f t="shared" si="16"/>
        <v>306381.10791199998</v>
      </c>
      <c r="G191" s="26">
        <f t="shared" si="17"/>
        <v>8052544.596847726</v>
      </c>
      <c r="H191" s="26">
        <f t="shared" si="18"/>
        <v>285535.90665324754</v>
      </c>
    </row>
    <row r="192" spans="2:8">
      <c r="B192" s="32">
        <v>69</v>
      </c>
      <c r="C192" s="33">
        <v>45777</v>
      </c>
      <c r="D192" s="26">
        <f t="shared" si="19"/>
        <v>8052544.596847726</v>
      </c>
      <c r="E192" s="26">
        <f t="shared" si="20"/>
        <v>20131.361492119315</v>
      </c>
      <c r="F192" s="26">
        <f t="shared" si="16"/>
        <v>306381.10791199998</v>
      </c>
      <c r="G192" s="26">
        <f t="shared" si="17"/>
        <v>7766294.8504278455</v>
      </c>
      <c r="H192" s="26">
        <f t="shared" si="18"/>
        <v>286249.74641988066</v>
      </c>
    </row>
    <row r="193" spans="2:8">
      <c r="B193" s="32">
        <v>70</v>
      </c>
      <c r="C193" s="33">
        <v>45808</v>
      </c>
      <c r="D193" s="26">
        <f t="shared" si="19"/>
        <v>7766294.8504278455</v>
      </c>
      <c r="E193" s="26">
        <f t="shared" si="20"/>
        <v>19415.737126069613</v>
      </c>
      <c r="F193" s="26">
        <f t="shared" si="16"/>
        <v>306381.10791199998</v>
      </c>
      <c r="G193" s="26">
        <f t="shared" si="17"/>
        <v>7479329.4796419153</v>
      </c>
      <c r="H193" s="26">
        <f t="shared" si="18"/>
        <v>286965.37078593037</v>
      </c>
    </row>
    <row r="194" spans="2:8">
      <c r="B194" s="32">
        <v>71</v>
      </c>
      <c r="C194" s="33">
        <v>45838</v>
      </c>
      <c r="D194" s="26">
        <f t="shared" si="19"/>
        <v>7479329.4796419153</v>
      </c>
      <c r="E194" s="26">
        <f t="shared" si="20"/>
        <v>18698.323699104789</v>
      </c>
      <c r="F194" s="26">
        <f t="shared" si="16"/>
        <v>306381.10791199998</v>
      </c>
      <c r="G194" s="26">
        <f t="shared" si="17"/>
        <v>7191646.6954290196</v>
      </c>
      <c r="H194" s="26">
        <f t="shared" si="18"/>
        <v>287682.7842128952</v>
      </c>
    </row>
    <row r="195" spans="2:8">
      <c r="B195" s="32">
        <v>72</v>
      </c>
      <c r="C195" s="33">
        <v>45869</v>
      </c>
      <c r="D195" s="26">
        <f t="shared" si="19"/>
        <v>7191646.6954290196</v>
      </c>
      <c r="E195" s="26">
        <f t="shared" si="20"/>
        <v>17979.116738572549</v>
      </c>
      <c r="F195" s="26">
        <f t="shared" si="16"/>
        <v>306381.10791199998</v>
      </c>
      <c r="G195" s="26">
        <f t="shared" si="17"/>
        <v>6903244.7042555921</v>
      </c>
      <c r="H195" s="26">
        <f t="shared" si="18"/>
        <v>288401.99117342744</v>
      </c>
    </row>
    <row r="196" spans="2:8">
      <c r="B196" s="32">
        <v>73</v>
      </c>
      <c r="C196" s="33">
        <v>45900</v>
      </c>
      <c r="D196" s="26">
        <f t="shared" si="19"/>
        <v>6903244.7042555921</v>
      </c>
      <c r="E196" s="26">
        <f t="shared" si="20"/>
        <v>17258.111760638982</v>
      </c>
      <c r="F196" s="26">
        <f t="shared" si="16"/>
        <v>306381.10791199998</v>
      </c>
      <c r="G196" s="26">
        <f t="shared" si="17"/>
        <v>6614121.7081042305</v>
      </c>
      <c r="H196" s="26">
        <f t="shared" si="18"/>
        <v>289122.99615136097</v>
      </c>
    </row>
    <row r="197" spans="2:8">
      <c r="B197" s="32">
        <v>74</v>
      </c>
      <c r="C197" s="33">
        <v>45930</v>
      </c>
      <c r="D197" s="26">
        <f t="shared" si="19"/>
        <v>6614121.7081042305</v>
      </c>
      <c r="E197" s="26">
        <f t="shared" si="20"/>
        <v>16535.304270260578</v>
      </c>
      <c r="F197" s="26">
        <f t="shared" si="16"/>
        <v>306381.10791199998</v>
      </c>
      <c r="G197" s="26">
        <f t="shared" si="17"/>
        <v>6324275.9044624912</v>
      </c>
      <c r="H197" s="26">
        <f t="shared" si="18"/>
        <v>289845.80364173942</v>
      </c>
    </row>
    <row r="198" spans="2:8">
      <c r="B198" s="32">
        <v>75</v>
      </c>
      <c r="C198" s="33">
        <v>45961</v>
      </c>
      <c r="D198" s="26">
        <f t="shared" si="19"/>
        <v>6324275.9044624912</v>
      </c>
      <c r="E198" s="26">
        <f t="shared" si="20"/>
        <v>15810.689761156229</v>
      </c>
      <c r="F198" s="26">
        <f t="shared" si="16"/>
        <v>306381.10791199998</v>
      </c>
      <c r="G198" s="26">
        <f t="shared" si="17"/>
        <v>6033705.4863116471</v>
      </c>
      <c r="H198" s="26">
        <f t="shared" si="18"/>
        <v>290570.41815084376</v>
      </c>
    </row>
    <row r="199" spans="2:8">
      <c r="B199" s="32">
        <v>76</v>
      </c>
      <c r="C199" s="33">
        <v>45991</v>
      </c>
      <c r="D199" s="26">
        <f t="shared" si="19"/>
        <v>6033705.4863116471</v>
      </c>
      <c r="E199" s="26">
        <f t="shared" si="20"/>
        <v>15084.263715779118</v>
      </c>
      <c r="F199" s="26">
        <f t="shared" si="16"/>
        <v>306381.10791199998</v>
      </c>
      <c r="G199" s="26">
        <f t="shared" si="17"/>
        <v>5742408.6421154262</v>
      </c>
      <c r="H199" s="26">
        <f t="shared" si="18"/>
        <v>291296.84419622086</v>
      </c>
    </row>
    <row r="200" spans="2:8">
      <c r="B200" s="32">
        <v>77</v>
      </c>
      <c r="C200" s="33">
        <v>46022</v>
      </c>
      <c r="D200" s="26">
        <f t="shared" si="19"/>
        <v>5742408.6421154262</v>
      </c>
      <c r="E200" s="26">
        <f t="shared" si="20"/>
        <v>14356.021605288566</v>
      </c>
      <c r="F200" s="26">
        <f t="shared" si="16"/>
        <v>306381.10791199998</v>
      </c>
      <c r="G200" s="26">
        <f t="shared" si="17"/>
        <v>5450383.5558087146</v>
      </c>
      <c r="H200" s="26">
        <f t="shared" si="18"/>
        <v>292025.08630671143</v>
      </c>
    </row>
    <row r="201" spans="2:8">
      <c r="B201" s="32">
        <v>78</v>
      </c>
      <c r="C201" s="33">
        <v>46053</v>
      </c>
      <c r="D201" s="26">
        <f t="shared" si="19"/>
        <v>5450383.5558087146</v>
      </c>
      <c r="E201" s="26">
        <f t="shared" si="20"/>
        <v>13625.958889521788</v>
      </c>
      <c r="F201" s="26">
        <f t="shared" si="16"/>
        <v>306381.10791199998</v>
      </c>
      <c r="G201" s="26">
        <f t="shared" si="17"/>
        <v>5157628.406786236</v>
      </c>
      <c r="H201" s="26">
        <f t="shared" si="18"/>
        <v>292755.1490224782</v>
      </c>
    </row>
    <row r="202" spans="2:8">
      <c r="B202" s="32">
        <v>79</v>
      </c>
      <c r="C202" s="33">
        <v>46081</v>
      </c>
      <c r="D202" s="26">
        <f t="shared" si="19"/>
        <v>5157628.406786236</v>
      </c>
      <c r="E202" s="26">
        <f t="shared" si="20"/>
        <v>12894.07101696559</v>
      </c>
      <c r="F202" s="26">
        <f t="shared" si="16"/>
        <v>306381.10791199998</v>
      </c>
      <c r="G202" s="26">
        <f t="shared" si="17"/>
        <v>4864141.3698912011</v>
      </c>
      <c r="H202" s="26">
        <f t="shared" si="18"/>
        <v>293487.03689503437</v>
      </c>
    </row>
    <row r="203" spans="2:8">
      <c r="B203" s="32">
        <v>80</v>
      </c>
      <c r="C203" s="33">
        <v>46112</v>
      </c>
      <c r="D203" s="26">
        <f t="shared" si="19"/>
        <v>4864141.3698912011</v>
      </c>
      <c r="E203" s="26">
        <f t="shared" si="20"/>
        <v>12160.353424728002</v>
      </c>
      <c r="F203" s="26">
        <f t="shared" si="16"/>
        <v>306381.10791199998</v>
      </c>
      <c r="G203" s="26">
        <f t="shared" si="17"/>
        <v>4569920.6154039288</v>
      </c>
      <c r="H203" s="26">
        <f t="shared" si="18"/>
        <v>294220.754487272</v>
      </c>
    </row>
    <row r="204" spans="2:8">
      <c r="B204" s="32">
        <v>81</v>
      </c>
      <c r="C204" s="33">
        <v>46142</v>
      </c>
      <c r="D204" s="26">
        <f t="shared" si="19"/>
        <v>4569920.6154039288</v>
      </c>
      <c r="E204" s="26">
        <f t="shared" si="20"/>
        <v>11424.801538509822</v>
      </c>
      <c r="F204" s="26">
        <f t="shared" si="16"/>
        <v>306381.10791199998</v>
      </c>
      <c r="G204" s="26">
        <f t="shared" si="17"/>
        <v>4274964.3090304388</v>
      </c>
      <c r="H204" s="26">
        <f t="shared" si="18"/>
        <v>294956.30637349014</v>
      </c>
    </row>
    <row r="205" spans="2:8">
      <c r="B205" s="32">
        <v>82</v>
      </c>
      <c r="C205" s="33">
        <v>46173</v>
      </c>
      <c r="D205" s="26">
        <f t="shared" si="19"/>
        <v>4274964.3090304388</v>
      </c>
      <c r="E205" s="26">
        <f t="shared" si="20"/>
        <v>10687.410772576097</v>
      </c>
      <c r="F205" s="26">
        <f t="shared" si="16"/>
        <v>306381.10791199998</v>
      </c>
      <c r="G205" s="26">
        <f t="shared" si="17"/>
        <v>3979270.611891015</v>
      </c>
      <c r="H205" s="26">
        <f t="shared" si="18"/>
        <v>295693.69713942386</v>
      </c>
    </row>
    <row r="206" spans="2:8">
      <c r="B206" s="32">
        <v>83</v>
      </c>
      <c r="C206" s="33">
        <v>46203</v>
      </c>
      <c r="D206" s="26">
        <f t="shared" si="19"/>
        <v>3979270.611891015</v>
      </c>
      <c r="E206" s="26">
        <f t="shared" si="20"/>
        <v>9948.1765297275379</v>
      </c>
      <c r="F206" s="26">
        <f t="shared" si="16"/>
        <v>337019.14648200001</v>
      </c>
      <c r="G206" s="26">
        <f t="shared" si="17"/>
        <v>3652199.6419387423</v>
      </c>
      <c r="H206" s="26">
        <f t="shared" si="18"/>
        <v>327070.96995227248</v>
      </c>
    </row>
    <row r="207" spans="2:8">
      <c r="B207" s="32">
        <v>84</v>
      </c>
      <c r="C207" s="33">
        <v>46234</v>
      </c>
      <c r="D207" s="26">
        <f t="shared" si="19"/>
        <v>3652199.6419387423</v>
      </c>
      <c r="E207" s="26">
        <f t="shared" si="20"/>
        <v>9130.4991048468564</v>
      </c>
      <c r="F207" s="26">
        <f t="shared" si="16"/>
        <v>337019.14648200001</v>
      </c>
      <c r="G207" s="26">
        <f t="shared" si="17"/>
        <v>3324310.9945615889</v>
      </c>
      <c r="H207" s="26">
        <f t="shared" si="18"/>
        <v>327888.64737715316</v>
      </c>
    </row>
    <row r="208" spans="2:8">
      <c r="B208" s="32">
        <v>85</v>
      </c>
      <c r="C208" s="33">
        <v>46265</v>
      </c>
      <c r="D208" s="26">
        <f t="shared" si="19"/>
        <v>3324310.9945615889</v>
      </c>
      <c r="E208" s="26">
        <f t="shared" si="20"/>
        <v>8310.7774864039729</v>
      </c>
      <c r="F208" s="26">
        <f t="shared" si="16"/>
        <v>337019.14648200001</v>
      </c>
      <c r="G208" s="26">
        <f t="shared" si="17"/>
        <v>2995602.6255659927</v>
      </c>
      <c r="H208" s="26">
        <f t="shared" si="18"/>
        <v>328708.36899559601</v>
      </c>
    </row>
    <row r="209" spans="2:8">
      <c r="B209" s="32">
        <v>86</v>
      </c>
      <c r="C209" s="33">
        <v>46295</v>
      </c>
      <c r="D209" s="26">
        <f t="shared" si="19"/>
        <v>2995602.6255659927</v>
      </c>
      <c r="E209" s="26">
        <f t="shared" si="20"/>
        <v>7489.0065639149816</v>
      </c>
      <c r="F209" s="26">
        <f t="shared" si="16"/>
        <v>337019.14648200001</v>
      </c>
      <c r="G209" s="26">
        <f t="shared" si="17"/>
        <v>2666072.4856479075</v>
      </c>
      <c r="H209" s="26">
        <f t="shared" si="18"/>
        <v>329530.13991808501</v>
      </c>
    </row>
    <row r="210" spans="2:8">
      <c r="B210" s="32">
        <v>87</v>
      </c>
      <c r="C210" s="33">
        <v>46326</v>
      </c>
      <c r="D210" s="26">
        <f t="shared" si="19"/>
        <v>2666072.4856479075</v>
      </c>
      <c r="E210" s="26">
        <f t="shared" si="20"/>
        <v>6665.1812141197688</v>
      </c>
      <c r="F210" s="26">
        <f t="shared" si="16"/>
        <v>337019.14648200001</v>
      </c>
      <c r="G210" s="26">
        <f t="shared" si="17"/>
        <v>2335718.5203800271</v>
      </c>
      <c r="H210" s="26">
        <f t="shared" si="18"/>
        <v>330353.96526788024</v>
      </c>
    </row>
    <row r="211" spans="2:8">
      <c r="B211" s="32">
        <v>88</v>
      </c>
      <c r="C211" s="33">
        <v>46356</v>
      </c>
      <c r="D211" s="26">
        <f t="shared" si="19"/>
        <v>2335718.5203800271</v>
      </c>
      <c r="E211" s="26">
        <f t="shared" si="20"/>
        <v>5839.2963009500681</v>
      </c>
      <c r="F211" s="26">
        <f t="shared" si="16"/>
        <v>337019.14648200001</v>
      </c>
      <c r="G211" s="26">
        <f t="shared" si="17"/>
        <v>2004538.670198977</v>
      </c>
      <c r="H211" s="26">
        <f t="shared" si="18"/>
        <v>331179.85018104996</v>
      </c>
    </row>
    <row r="212" spans="2:8">
      <c r="B212" s="32">
        <v>89</v>
      </c>
      <c r="C212" s="33">
        <v>46387</v>
      </c>
      <c r="D212" s="26">
        <f t="shared" si="19"/>
        <v>2004538.670198977</v>
      </c>
      <c r="E212" s="26">
        <f t="shared" si="20"/>
        <v>5011.3466754974424</v>
      </c>
      <c r="F212" s="26">
        <f t="shared" si="16"/>
        <v>337019.14648200001</v>
      </c>
      <c r="G212" s="26">
        <f t="shared" si="17"/>
        <v>1672530.8703924743</v>
      </c>
      <c r="H212" s="26">
        <f t="shared" si="18"/>
        <v>332007.79980650259</v>
      </c>
    </row>
    <row r="213" spans="2:8">
      <c r="B213" s="32">
        <v>90</v>
      </c>
      <c r="C213" s="33">
        <v>46418</v>
      </c>
      <c r="D213" s="26">
        <f t="shared" si="19"/>
        <v>1672530.8703924743</v>
      </c>
      <c r="E213" s="26">
        <f t="shared" si="20"/>
        <v>4181.327175981186</v>
      </c>
      <c r="F213" s="26">
        <f t="shared" si="16"/>
        <v>337019.14648200001</v>
      </c>
      <c r="G213" s="26">
        <f t="shared" si="17"/>
        <v>1339693.0510864556</v>
      </c>
      <c r="H213" s="26">
        <f t="shared" si="18"/>
        <v>332837.81930601882</v>
      </c>
    </row>
    <row r="214" spans="2:8">
      <c r="B214" s="32">
        <v>91</v>
      </c>
      <c r="C214" s="33">
        <v>46446</v>
      </c>
      <c r="D214" s="26">
        <f t="shared" si="19"/>
        <v>1339693.0510864556</v>
      </c>
      <c r="E214" s="26">
        <f t="shared" si="20"/>
        <v>3349.2326277161392</v>
      </c>
      <c r="F214" s="26">
        <f t="shared" si="16"/>
        <v>337019.14648200001</v>
      </c>
      <c r="G214" s="26">
        <f t="shared" si="17"/>
        <v>1006023.1372321717</v>
      </c>
      <c r="H214" s="26">
        <f t="shared" si="18"/>
        <v>333669.91385428386</v>
      </c>
    </row>
    <row r="215" spans="2:8">
      <c r="B215" s="32">
        <v>92</v>
      </c>
      <c r="C215" s="33">
        <v>46477</v>
      </c>
      <c r="D215" s="26">
        <f t="shared" si="19"/>
        <v>1006023.1372321717</v>
      </c>
      <c r="E215" s="26">
        <f t="shared" si="20"/>
        <v>2515.0578430804294</v>
      </c>
      <c r="F215" s="26">
        <f t="shared" si="16"/>
        <v>337019.14648200001</v>
      </c>
      <c r="G215" s="26">
        <f t="shared" si="17"/>
        <v>671519.04859325208</v>
      </c>
      <c r="H215" s="26">
        <f t="shared" si="18"/>
        <v>334504.08863891958</v>
      </c>
    </row>
    <row r="216" spans="2:8">
      <c r="B216" s="32">
        <v>93</v>
      </c>
      <c r="C216" s="33">
        <v>46507</v>
      </c>
      <c r="D216" s="26">
        <f t="shared" si="19"/>
        <v>671519.04859325208</v>
      </c>
      <c r="E216" s="26">
        <f t="shared" si="20"/>
        <v>1678.7976214831303</v>
      </c>
      <c r="F216" s="26">
        <f t="shared" si="16"/>
        <v>337019.14648200001</v>
      </c>
      <c r="G216" s="26">
        <f t="shared" si="17"/>
        <v>336178.69973273517</v>
      </c>
      <c r="H216" s="26">
        <f t="shared" si="18"/>
        <v>335340.34886051685</v>
      </c>
    </row>
    <row r="217" spans="2:8">
      <c r="B217" s="32">
        <v>94</v>
      </c>
      <c r="C217" s="33">
        <v>46538</v>
      </c>
      <c r="D217" s="26">
        <f t="shared" si="19"/>
        <v>336178.69973273517</v>
      </c>
      <c r="E217" s="26">
        <f t="shared" si="20"/>
        <v>840.44674933183796</v>
      </c>
      <c r="F217" s="26">
        <f t="shared" si="16"/>
        <v>337019.14648200001</v>
      </c>
      <c r="G217" s="26">
        <f t="shared" si="17"/>
        <v>6.6997017711400986E-8</v>
      </c>
      <c r="H217" s="26">
        <f t="shared" si="18"/>
        <v>336178.69973266817</v>
      </c>
    </row>
    <row r="218" spans="2:8" ht="13">
      <c r="B218" s="36"/>
      <c r="C218" s="37"/>
      <c r="D218" s="37"/>
      <c r="E218" s="38">
        <f>SUM(E123:E217)</f>
        <v>3159270.3976879185</v>
      </c>
      <c r="F218" s="38">
        <f t="shared" ref="F218" si="21">SUM(F123:F217)</f>
        <v>27886250.518935993</v>
      </c>
      <c r="G218" s="37"/>
      <c r="H218" s="38">
        <f>SUM(H123:H217)</f>
        <v>24726980.121248078</v>
      </c>
    </row>
    <row r="220" spans="2:8">
      <c r="B220" s="82"/>
    </row>
    <row r="221" spans="2:8" ht="13">
      <c r="B221" s="157" t="s">
        <v>50</v>
      </c>
      <c r="C221" s="158"/>
      <c r="D221" s="159"/>
      <c r="E221" s="36" t="s">
        <v>36</v>
      </c>
      <c r="F221" s="83" t="s">
        <v>37</v>
      </c>
    </row>
    <row r="222" spans="2:8" ht="14.5">
      <c r="B222" s="155" t="s">
        <v>38</v>
      </c>
      <c r="C222" s="155"/>
      <c r="D222" s="155"/>
      <c r="E222" s="25">
        <f>SUM(E159:E170)</f>
        <v>464856.76477125112</v>
      </c>
      <c r="F222" s="26"/>
    </row>
    <row r="223" spans="2:8" ht="14.5">
      <c r="B223" s="156" t="s">
        <v>39</v>
      </c>
      <c r="C223" s="156"/>
      <c r="D223" s="156"/>
      <c r="E223" s="25">
        <f>G170-G182</f>
        <v>3304719.3177411221</v>
      </c>
      <c r="F223" s="26"/>
    </row>
    <row r="224" spans="2:8" ht="14.5">
      <c r="B224" s="156" t="s">
        <v>40</v>
      </c>
      <c r="C224" s="156"/>
      <c r="D224" s="156"/>
      <c r="E224" s="25">
        <f>G182</f>
        <v>10596882.213549793</v>
      </c>
      <c r="F224" s="26"/>
    </row>
    <row r="225" spans="2:12">
      <c r="B225" s="82"/>
    </row>
    <row r="226" spans="2:12">
      <c r="B226" s="82"/>
    </row>
    <row r="227" spans="2:12" ht="13">
      <c r="B227" s="154" t="s">
        <v>41</v>
      </c>
      <c r="C227" s="154"/>
      <c r="D227" s="154"/>
      <c r="E227" s="154"/>
      <c r="F227" s="154"/>
      <c r="G227" s="154"/>
      <c r="I227" s="154" t="s">
        <v>79</v>
      </c>
      <c r="J227" s="154"/>
      <c r="K227" s="154"/>
      <c r="L227" s="154"/>
    </row>
    <row r="228" spans="2:12" ht="39">
      <c r="B228" s="39" t="s">
        <v>25</v>
      </c>
      <c r="C228" s="40" t="s">
        <v>42</v>
      </c>
      <c r="D228" s="41" t="s">
        <v>43</v>
      </c>
      <c r="E228" s="42" t="s">
        <v>44</v>
      </c>
      <c r="F228" s="41" t="s">
        <v>45</v>
      </c>
      <c r="G228" s="41" t="s">
        <v>46</v>
      </c>
      <c r="H228" s="6"/>
      <c r="I228" s="41" t="s">
        <v>43</v>
      </c>
      <c r="J228" s="42" t="s">
        <v>44</v>
      </c>
      <c r="K228" s="41" t="s">
        <v>45</v>
      </c>
      <c r="L228" s="41" t="s">
        <v>46</v>
      </c>
    </row>
    <row r="229" spans="2:12">
      <c r="B229" s="32">
        <v>0</v>
      </c>
      <c r="C229" s="33">
        <v>43677</v>
      </c>
      <c r="D229" s="43">
        <f>F119</f>
        <v>24726980.121248152</v>
      </c>
      <c r="E229" s="44"/>
      <c r="F229" s="26"/>
      <c r="G229" s="43">
        <f>D229-E229</f>
        <v>24726980.121248152</v>
      </c>
      <c r="I229" s="26">
        <f>D229/84.95</f>
        <v>291076.87017360976</v>
      </c>
      <c r="J229" s="26"/>
      <c r="K229" s="26"/>
      <c r="L229" s="26">
        <f>I229</f>
        <v>291076.87017360976</v>
      </c>
    </row>
    <row r="230" spans="2:12">
      <c r="B230" s="32">
        <v>1</v>
      </c>
      <c r="C230" s="33">
        <v>43708</v>
      </c>
      <c r="D230" s="43">
        <f t="shared" ref="D230:D261" si="22">G229</f>
        <v>24726980.121248152</v>
      </c>
      <c r="E230" s="26">
        <f>$D$230/95</f>
        <v>260284.00127629633</v>
      </c>
      <c r="F230" s="26">
        <f t="shared" ref="F230:F261" si="23">F229+E230</f>
        <v>260284.00127629633</v>
      </c>
      <c r="G230" s="43">
        <f t="shared" ref="G230:G260" si="24">D230-E230</f>
        <v>24466696.119971856</v>
      </c>
      <c r="I230" s="26">
        <f>L229</f>
        <v>291076.87017360976</v>
      </c>
      <c r="J230" s="26">
        <f>$I$229/95</f>
        <v>3063.9670544590499</v>
      </c>
      <c r="K230" s="26">
        <f>J230</f>
        <v>3063.9670544590499</v>
      </c>
      <c r="L230" s="26">
        <f>I230-J230</f>
        <v>288012.90311915072</v>
      </c>
    </row>
    <row r="231" spans="2:12">
      <c r="B231" s="32">
        <v>2</v>
      </c>
      <c r="C231" s="33">
        <v>43738</v>
      </c>
      <c r="D231" s="43">
        <f t="shared" si="22"/>
        <v>24466696.119971856</v>
      </c>
      <c r="E231" s="26">
        <f t="shared" ref="E231:E294" si="25">$D$230/95</f>
        <v>260284.00127629633</v>
      </c>
      <c r="F231" s="26">
        <f t="shared" si="23"/>
        <v>520568.00255259266</v>
      </c>
      <c r="G231" s="43">
        <f t="shared" si="24"/>
        <v>24206412.118695561</v>
      </c>
      <c r="I231" s="26">
        <f t="shared" ref="I231:I294" si="26">L230</f>
        <v>288012.90311915072</v>
      </c>
      <c r="J231" s="26">
        <f t="shared" ref="J231:J294" si="27">$I$229/95</f>
        <v>3063.9670544590499</v>
      </c>
      <c r="K231" s="26">
        <f>K230+J231</f>
        <v>6127.9341089180998</v>
      </c>
      <c r="L231" s="26">
        <f t="shared" ref="L231:L294" si="28">I231-J231</f>
        <v>284948.93606469169</v>
      </c>
    </row>
    <row r="232" spans="2:12">
      <c r="B232" s="32">
        <v>3</v>
      </c>
      <c r="C232" s="33">
        <v>43769</v>
      </c>
      <c r="D232" s="43">
        <f t="shared" si="22"/>
        <v>24206412.118695561</v>
      </c>
      <c r="E232" s="26">
        <f t="shared" si="25"/>
        <v>260284.00127629633</v>
      </c>
      <c r="F232" s="26">
        <f t="shared" si="23"/>
        <v>780852.00382888899</v>
      </c>
      <c r="G232" s="43">
        <f t="shared" si="24"/>
        <v>23946128.117419265</v>
      </c>
      <c r="I232" s="26">
        <f t="shared" si="26"/>
        <v>284948.93606469169</v>
      </c>
      <c r="J232" s="26">
        <f t="shared" si="27"/>
        <v>3063.9670544590499</v>
      </c>
      <c r="K232" s="26">
        <f t="shared" ref="K232:K295" si="29">K231+J232</f>
        <v>9191.9011633771497</v>
      </c>
      <c r="L232" s="26">
        <f t="shared" si="28"/>
        <v>281884.96901023266</v>
      </c>
    </row>
    <row r="233" spans="2:12">
      <c r="B233" s="32">
        <v>4</v>
      </c>
      <c r="C233" s="33">
        <v>43799</v>
      </c>
      <c r="D233" s="43">
        <f t="shared" si="22"/>
        <v>23946128.117419265</v>
      </c>
      <c r="E233" s="26">
        <f t="shared" si="25"/>
        <v>260284.00127629633</v>
      </c>
      <c r="F233" s="26">
        <f t="shared" si="23"/>
        <v>1041136.0051051853</v>
      </c>
      <c r="G233" s="43">
        <f t="shared" si="24"/>
        <v>23685844.11614297</v>
      </c>
      <c r="I233" s="26">
        <f t="shared" si="26"/>
        <v>281884.96901023266</v>
      </c>
      <c r="J233" s="26">
        <f t="shared" si="27"/>
        <v>3063.9670544590499</v>
      </c>
      <c r="K233" s="26">
        <f t="shared" si="29"/>
        <v>12255.8682178362</v>
      </c>
      <c r="L233" s="26">
        <f t="shared" si="28"/>
        <v>278821.00195577362</v>
      </c>
    </row>
    <row r="234" spans="2:12">
      <c r="B234" s="32">
        <v>5</v>
      </c>
      <c r="C234" s="33">
        <v>43830</v>
      </c>
      <c r="D234" s="43">
        <f t="shared" si="22"/>
        <v>23685844.11614297</v>
      </c>
      <c r="E234" s="26">
        <f t="shared" si="25"/>
        <v>260284.00127629633</v>
      </c>
      <c r="F234" s="26">
        <f t="shared" si="23"/>
        <v>1301420.0063814817</v>
      </c>
      <c r="G234" s="43">
        <f t="shared" si="24"/>
        <v>23425560.114866674</v>
      </c>
      <c r="I234" s="26">
        <f t="shared" si="26"/>
        <v>278821.00195577362</v>
      </c>
      <c r="J234" s="26">
        <f t="shared" si="27"/>
        <v>3063.9670544590499</v>
      </c>
      <c r="K234" s="26">
        <f t="shared" si="29"/>
        <v>15319.83527229525</v>
      </c>
      <c r="L234" s="26">
        <f t="shared" si="28"/>
        <v>275757.03490131459</v>
      </c>
    </row>
    <row r="235" spans="2:12">
      <c r="B235" s="32">
        <v>6</v>
      </c>
      <c r="C235" s="33">
        <v>43861</v>
      </c>
      <c r="D235" s="43">
        <f t="shared" si="22"/>
        <v>23425560.114866674</v>
      </c>
      <c r="E235" s="26">
        <f t="shared" si="25"/>
        <v>260284.00127629633</v>
      </c>
      <c r="F235" s="26">
        <f t="shared" si="23"/>
        <v>1561704.007657778</v>
      </c>
      <c r="G235" s="43">
        <f t="shared" si="24"/>
        <v>23165276.113590378</v>
      </c>
      <c r="I235" s="26">
        <f t="shared" si="26"/>
        <v>275757.03490131459</v>
      </c>
      <c r="J235" s="26">
        <f t="shared" si="27"/>
        <v>3063.9670544590499</v>
      </c>
      <c r="K235" s="26">
        <f t="shared" si="29"/>
        <v>18383.802326754299</v>
      </c>
      <c r="L235" s="26">
        <f t="shared" si="28"/>
        <v>272693.06784685556</v>
      </c>
    </row>
    <row r="236" spans="2:12">
      <c r="B236" s="32">
        <v>7</v>
      </c>
      <c r="C236" s="33">
        <v>43890</v>
      </c>
      <c r="D236" s="43">
        <f t="shared" si="22"/>
        <v>23165276.113590378</v>
      </c>
      <c r="E236" s="26">
        <f t="shared" si="25"/>
        <v>260284.00127629633</v>
      </c>
      <c r="F236" s="26">
        <f t="shared" si="23"/>
        <v>1821988.0089340743</v>
      </c>
      <c r="G236" s="43">
        <f t="shared" si="24"/>
        <v>22904992.112314083</v>
      </c>
      <c r="I236" s="26">
        <f t="shared" si="26"/>
        <v>272693.06784685556</v>
      </c>
      <c r="J236" s="26">
        <f t="shared" si="27"/>
        <v>3063.9670544590499</v>
      </c>
      <c r="K236" s="26">
        <f t="shared" si="29"/>
        <v>21447.769381213351</v>
      </c>
      <c r="L236" s="26">
        <f t="shared" si="28"/>
        <v>269629.10079239652</v>
      </c>
    </row>
    <row r="237" spans="2:12">
      <c r="B237" s="32">
        <v>8</v>
      </c>
      <c r="C237" s="33">
        <v>43921</v>
      </c>
      <c r="D237" s="43">
        <f t="shared" si="22"/>
        <v>22904992.112314083</v>
      </c>
      <c r="E237" s="26">
        <f t="shared" si="25"/>
        <v>260284.00127629633</v>
      </c>
      <c r="F237" s="26">
        <f t="shared" si="23"/>
        <v>2082272.0102103706</v>
      </c>
      <c r="G237" s="43">
        <f t="shared" si="24"/>
        <v>22644708.111037787</v>
      </c>
      <c r="I237" s="26">
        <f t="shared" si="26"/>
        <v>269629.10079239652</v>
      </c>
      <c r="J237" s="26">
        <f t="shared" si="27"/>
        <v>3063.9670544590499</v>
      </c>
      <c r="K237" s="26">
        <f t="shared" si="29"/>
        <v>24511.736435672399</v>
      </c>
      <c r="L237" s="26">
        <f t="shared" si="28"/>
        <v>266565.13373793749</v>
      </c>
    </row>
    <row r="238" spans="2:12">
      <c r="B238" s="32">
        <v>9</v>
      </c>
      <c r="C238" s="33">
        <v>43951</v>
      </c>
      <c r="D238" s="43">
        <f t="shared" si="22"/>
        <v>22644708.111037787</v>
      </c>
      <c r="E238" s="26">
        <f t="shared" si="25"/>
        <v>260284.00127629633</v>
      </c>
      <c r="F238" s="26">
        <f t="shared" si="23"/>
        <v>2342556.0114866672</v>
      </c>
      <c r="G238" s="43">
        <f t="shared" si="24"/>
        <v>22384424.109761491</v>
      </c>
      <c r="I238" s="26">
        <f t="shared" si="26"/>
        <v>266565.13373793749</v>
      </c>
      <c r="J238" s="26">
        <f t="shared" si="27"/>
        <v>3063.9670544590499</v>
      </c>
      <c r="K238" s="26">
        <f t="shared" si="29"/>
        <v>27575.703490131447</v>
      </c>
      <c r="L238" s="26">
        <f t="shared" si="28"/>
        <v>263501.16668347846</v>
      </c>
    </row>
    <row r="239" spans="2:12">
      <c r="B239" s="32">
        <v>10</v>
      </c>
      <c r="C239" s="33">
        <v>43982</v>
      </c>
      <c r="D239" s="43">
        <f t="shared" si="22"/>
        <v>22384424.109761491</v>
      </c>
      <c r="E239" s="26">
        <f t="shared" si="25"/>
        <v>260284.00127629633</v>
      </c>
      <c r="F239" s="26">
        <f t="shared" si="23"/>
        <v>2602840.0127629638</v>
      </c>
      <c r="G239" s="43">
        <f t="shared" si="24"/>
        <v>22124140.108485196</v>
      </c>
      <c r="I239" s="26">
        <f t="shared" si="26"/>
        <v>263501.16668347846</v>
      </c>
      <c r="J239" s="26">
        <f t="shared" si="27"/>
        <v>3063.9670544590499</v>
      </c>
      <c r="K239" s="26">
        <f t="shared" si="29"/>
        <v>30639.670544590495</v>
      </c>
      <c r="L239" s="26">
        <f t="shared" si="28"/>
        <v>260437.19962901939</v>
      </c>
    </row>
    <row r="240" spans="2:12">
      <c r="B240" s="32">
        <v>11</v>
      </c>
      <c r="C240" s="33">
        <v>44012</v>
      </c>
      <c r="D240" s="43">
        <f t="shared" si="22"/>
        <v>22124140.108485196</v>
      </c>
      <c r="E240" s="26">
        <f t="shared" si="25"/>
        <v>260284.00127629633</v>
      </c>
      <c r="F240" s="26">
        <f t="shared" si="23"/>
        <v>2863124.0140392603</v>
      </c>
      <c r="G240" s="43">
        <f t="shared" si="24"/>
        <v>21863856.1072089</v>
      </c>
      <c r="I240" s="26">
        <f t="shared" si="26"/>
        <v>260437.19962901939</v>
      </c>
      <c r="J240" s="26">
        <f t="shared" si="27"/>
        <v>3063.9670544590499</v>
      </c>
      <c r="K240" s="26">
        <f t="shared" si="29"/>
        <v>33703.637599049543</v>
      </c>
      <c r="L240" s="26">
        <f t="shared" si="28"/>
        <v>257373.23257456033</v>
      </c>
    </row>
    <row r="241" spans="2:12">
      <c r="B241" s="32">
        <v>12</v>
      </c>
      <c r="C241" s="33">
        <v>44043</v>
      </c>
      <c r="D241" s="43">
        <f t="shared" si="22"/>
        <v>21863856.1072089</v>
      </c>
      <c r="E241" s="26">
        <f t="shared" si="25"/>
        <v>260284.00127629633</v>
      </c>
      <c r="F241" s="26">
        <f t="shared" si="23"/>
        <v>3123408.0153155569</v>
      </c>
      <c r="G241" s="43">
        <f t="shared" si="24"/>
        <v>21603572.105932605</v>
      </c>
      <c r="I241" s="26">
        <f t="shared" si="26"/>
        <v>257373.23257456033</v>
      </c>
      <c r="J241" s="26">
        <f t="shared" si="27"/>
        <v>3063.9670544590499</v>
      </c>
      <c r="K241" s="26">
        <f t="shared" si="29"/>
        <v>36767.604653508592</v>
      </c>
      <c r="L241" s="26">
        <f t="shared" si="28"/>
        <v>254309.26552010127</v>
      </c>
    </row>
    <row r="242" spans="2:12">
      <c r="B242" s="32">
        <v>13</v>
      </c>
      <c r="C242" s="33">
        <v>44074</v>
      </c>
      <c r="D242" s="43">
        <f t="shared" si="22"/>
        <v>21603572.105932605</v>
      </c>
      <c r="E242" s="26">
        <f t="shared" si="25"/>
        <v>260284.00127629633</v>
      </c>
      <c r="F242" s="26">
        <f t="shared" si="23"/>
        <v>3383692.0165918535</v>
      </c>
      <c r="G242" s="43">
        <f t="shared" si="24"/>
        <v>21343288.104656309</v>
      </c>
      <c r="I242" s="26">
        <f t="shared" si="26"/>
        <v>254309.26552010127</v>
      </c>
      <c r="J242" s="26">
        <f t="shared" si="27"/>
        <v>3063.9670544590499</v>
      </c>
      <c r="K242" s="26">
        <f t="shared" si="29"/>
        <v>39831.57170796764</v>
      </c>
      <c r="L242" s="26">
        <f t="shared" si="28"/>
        <v>251245.2984656422</v>
      </c>
    </row>
    <row r="243" spans="2:12">
      <c r="B243" s="32">
        <v>14</v>
      </c>
      <c r="C243" s="33">
        <v>44104</v>
      </c>
      <c r="D243" s="43">
        <f t="shared" si="22"/>
        <v>21343288.104656309</v>
      </c>
      <c r="E243" s="26">
        <f t="shared" si="25"/>
        <v>260284.00127629633</v>
      </c>
      <c r="F243" s="26">
        <f t="shared" si="23"/>
        <v>3643976.01786815</v>
      </c>
      <c r="G243" s="43">
        <f t="shared" si="24"/>
        <v>21083004.103380013</v>
      </c>
      <c r="I243" s="26">
        <f t="shared" si="26"/>
        <v>251245.2984656422</v>
      </c>
      <c r="J243" s="26">
        <f t="shared" si="27"/>
        <v>3063.9670544590499</v>
      </c>
      <c r="K243" s="26">
        <f t="shared" si="29"/>
        <v>42895.538762426688</v>
      </c>
      <c r="L243" s="26">
        <f t="shared" si="28"/>
        <v>248181.33141118314</v>
      </c>
    </row>
    <row r="244" spans="2:12">
      <c r="B244" s="32">
        <v>15</v>
      </c>
      <c r="C244" s="33">
        <v>44135</v>
      </c>
      <c r="D244" s="43">
        <f t="shared" si="22"/>
        <v>21083004.103380013</v>
      </c>
      <c r="E244" s="26">
        <f t="shared" si="25"/>
        <v>260284.00127629633</v>
      </c>
      <c r="F244" s="26">
        <f t="shared" si="23"/>
        <v>3904260.0191444466</v>
      </c>
      <c r="G244" s="43">
        <f t="shared" si="24"/>
        <v>20822720.102103718</v>
      </c>
      <c r="I244" s="26">
        <f t="shared" si="26"/>
        <v>248181.33141118314</v>
      </c>
      <c r="J244" s="26">
        <f t="shared" si="27"/>
        <v>3063.9670544590499</v>
      </c>
      <c r="K244" s="26">
        <f t="shared" si="29"/>
        <v>45959.505816885736</v>
      </c>
      <c r="L244" s="26">
        <f t="shared" si="28"/>
        <v>245117.36435672408</v>
      </c>
    </row>
    <row r="245" spans="2:12">
      <c r="B245" s="32">
        <v>16</v>
      </c>
      <c r="C245" s="33">
        <v>44165</v>
      </c>
      <c r="D245" s="43">
        <f t="shared" si="22"/>
        <v>20822720.102103718</v>
      </c>
      <c r="E245" s="26">
        <f t="shared" si="25"/>
        <v>260284.00127629633</v>
      </c>
      <c r="F245" s="26">
        <f t="shared" si="23"/>
        <v>4164544.0204207432</v>
      </c>
      <c r="G245" s="43">
        <f t="shared" si="24"/>
        <v>20562436.100827422</v>
      </c>
      <c r="I245" s="26">
        <f t="shared" si="26"/>
        <v>245117.36435672408</v>
      </c>
      <c r="J245" s="26">
        <f t="shared" si="27"/>
        <v>3063.9670544590499</v>
      </c>
      <c r="K245" s="26">
        <f t="shared" si="29"/>
        <v>49023.472871344784</v>
      </c>
      <c r="L245" s="26">
        <f t="shared" si="28"/>
        <v>242053.39730226502</v>
      </c>
    </row>
    <row r="246" spans="2:12">
      <c r="B246" s="32">
        <v>17</v>
      </c>
      <c r="C246" s="33">
        <v>44196</v>
      </c>
      <c r="D246" s="43">
        <f t="shared" si="22"/>
        <v>20562436.100827422</v>
      </c>
      <c r="E246" s="26">
        <f t="shared" si="25"/>
        <v>260284.00127629633</v>
      </c>
      <c r="F246" s="26">
        <f t="shared" si="23"/>
        <v>4424828.0216970397</v>
      </c>
      <c r="G246" s="43">
        <f t="shared" si="24"/>
        <v>20302152.099551126</v>
      </c>
      <c r="I246" s="26">
        <f t="shared" si="26"/>
        <v>242053.39730226502</v>
      </c>
      <c r="J246" s="26">
        <f t="shared" si="27"/>
        <v>3063.9670544590499</v>
      </c>
      <c r="K246" s="26">
        <f t="shared" si="29"/>
        <v>52087.439925803832</v>
      </c>
      <c r="L246" s="26">
        <f t="shared" si="28"/>
        <v>238989.43024780595</v>
      </c>
    </row>
    <row r="247" spans="2:12">
      <c r="B247" s="32">
        <v>18</v>
      </c>
      <c r="C247" s="33">
        <v>44227</v>
      </c>
      <c r="D247" s="43">
        <f t="shared" si="22"/>
        <v>20302152.099551126</v>
      </c>
      <c r="E247" s="26">
        <f t="shared" si="25"/>
        <v>260284.00127629633</v>
      </c>
      <c r="F247" s="26">
        <f t="shared" si="23"/>
        <v>4685112.0229733363</v>
      </c>
      <c r="G247" s="43">
        <f t="shared" si="24"/>
        <v>20041868.098274831</v>
      </c>
      <c r="I247" s="26">
        <f t="shared" si="26"/>
        <v>238989.43024780595</v>
      </c>
      <c r="J247" s="26">
        <f t="shared" si="27"/>
        <v>3063.9670544590499</v>
      </c>
      <c r="K247" s="26">
        <f t="shared" si="29"/>
        <v>55151.40698026288</v>
      </c>
      <c r="L247" s="26">
        <f t="shared" si="28"/>
        <v>235925.46319334689</v>
      </c>
    </row>
    <row r="248" spans="2:12">
      <c r="B248" s="32">
        <v>19</v>
      </c>
      <c r="C248" s="33">
        <v>44255</v>
      </c>
      <c r="D248" s="43">
        <f t="shared" si="22"/>
        <v>20041868.098274831</v>
      </c>
      <c r="E248" s="26">
        <f t="shared" si="25"/>
        <v>260284.00127629633</v>
      </c>
      <c r="F248" s="26">
        <f t="shared" si="23"/>
        <v>4945396.0242496328</v>
      </c>
      <c r="G248" s="43">
        <f t="shared" si="24"/>
        <v>19781584.096998535</v>
      </c>
      <c r="I248" s="26">
        <f t="shared" si="26"/>
        <v>235925.46319334689</v>
      </c>
      <c r="J248" s="26">
        <f t="shared" si="27"/>
        <v>3063.9670544590499</v>
      </c>
      <c r="K248" s="26">
        <f t="shared" si="29"/>
        <v>58215.374034721928</v>
      </c>
      <c r="L248" s="26">
        <f t="shared" si="28"/>
        <v>232861.49613888783</v>
      </c>
    </row>
    <row r="249" spans="2:12">
      <c r="B249" s="32">
        <v>20</v>
      </c>
      <c r="C249" s="33">
        <v>44286</v>
      </c>
      <c r="D249" s="43">
        <f t="shared" si="22"/>
        <v>19781584.096998535</v>
      </c>
      <c r="E249" s="26">
        <f t="shared" si="25"/>
        <v>260284.00127629633</v>
      </c>
      <c r="F249" s="26">
        <f t="shared" si="23"/>
        <v>5205680.0255259294</v>
      </c>
      <c r="G249" s="43">
        <f t="shared" si="24"/>
        <v>19521300.095722239</v>
      </c>
      <c r="I249" s="26">
        <f t="shared" si="26"/>
        <v>232861.49613888783</v>
      </c>
      <c r="J249" s="26">
        <f t="shared" si="27"/>
        <v>3063.9670544590499</v>
      </c>
      <c r="K249" s="26">
        <f t="shared" si="29"/>
        <v>61279.341089180976</v>
      </c>
      <c r="L249" s="26">
        <f t="shared" si="28"/>
        <v>229797.52908442877</v>
      </c>
    </row>
    <row r="250" spans="2:12">
      <c r="B250" s="32">
        <v>21</v>
      </c>
      <c r="C250" s="33">
        <v>44316</v>
      </c>
      <c r="D250" s="43">
        <f t="shared" si="22"/>
        <v>19521300.095722239</v>
      </c>
      <c r="E250" s="26">
        <f t="shared" si="25"/>
        <v>260284.00127629633</v>
      </c>
      <c r="F250" s="26">
        <f t="shared" si="23"/>
        <v>5465964.026802226</v>
      </c>
      <c r="G250" s="43">
        <f t="shared" si="24"/>
        <v>19261016.094445944</v>
      </c>
      <c r="I250" s="26">
        <f t="shared" si="26"/>
        <v>229797.52908442877</v>
      </c>
      <c r="J250" s="26">
        <f t="shared" si="27"/>
        <v>3063.9670544590499</v>
      </c>
      <c r="K250" s="26">
        <f t="shared" si="29"/>
        <v>64343.308143640024</v>
      </c>
      <c r="L250" s="26">
        <f t="shared" si="28"/>
        <v>226733.5620299697</v>
      </c>
    </row>
    <row r="251" spans="2:12">
      <c r="B251" s="32">
        <v>22</v>
      </c>
      <c r="C251" s="33">
        <v>44347</v>
      </c>
      <c r="D251" s="43">
        <f t="shared" si="22"/>
        <v>19261016.094445944</v>
      </c>
      <c r="E251" s="26">
        <f t="shared" si="25"/>
        <v>260284.00127629633</v>
      </c>
      <c r="F251" s="26">
        <f t="shared" si="23"/>
        <v>5726248.0280785225</v>
      </c>
      <c r="G251" s="43">
        <f t="shared" si="24"/>
        <v>19000732.093169648</v>
      </c>
      <c r="I251" s="26">
        <f t="shared" si="26"/>
        <v>226733.5620299697</v>
      </c>
      <c r="J251" s="26">
        <f t="shared" si="27"/>
        <v>3063.9670544590499</v>
      </c>
      <c r="K251" s="26">
        <f t="shared" si="29"/>
        <v>67407.275198099072</v>
      </c>
      <c r="L251" s="26">
        <f t="shared" si="28"/>
        <v>223669.59497551064</v>
      </c>
    </row>
    <row r="252" spans="2:12">
      <c r="B252" s="32">
        <v>23</v>
      </c>
      <c r="C252" s="33">
        <v>44377</v>
      </c>
      <c r="D252" s="43">
        <f t="shared" si="22"/>
        <v>19000732.093169648</v>
      </c>
      <c r="E252" s="26">
        <f t="shared" si="25"/>
        <v>260284.00127629633</v>
      </c>
      <c r="F252" s="26">
        <f t="shared" si="23"/>
        <v>5986532.0293548191</v>
      </c>
      <c r="G252" s="43">
        <f t="shared" si="24"/>
        <v>18740448.091893353</v>
      </c>
      <c r="I252" s="26">
        <f t="shared" si="26"/>
        <v>223669.59497551064</v>
      </c>
      <c r="J252" s="26">
        <f t="shared" si="27"/>
        <v>3063.9670544590499</v>
      </c>
      <c r="K252" s="26">
        <f t="shared" si="29"/>
        <v>70471.242252558121</v>
      </c>
      <c r="L252" s="26">
        <f t="shared" si="28"/>
        <v>220605.62792105158</v>
      </c>
    </row>
    <row r="253" spans="2:12">
      <c r="B253" s="32">
        <v>24</v>
      </c>
      <c r="C253" s="33">
        <v>44408</v>
      </c>
      <c r="D253" s="43">
        <f t="shared" si="22"/>
        <v>18740448.091893353</v>
      </c>
      <c r="E253" s="26">
        <f t="shared" si="25"/>
        <v>260284.00127629633</v>
      </c>
      <c r="F253" s="26">
        <f t="shared" si="23"/>
        <v>6246816.0306311157</v>
      </c>
      <c r="G253" s="43">
        <f t="shared" si="24"/>
        <v>18480164.090617057</v>
      </c>
      <c r="I253" s="26">
        <f t="shared" si="26"/>
        <v>220605.62792105158</v>
      </c>
      <c r="J253" s="26">
        <f t="shared" si="27"/>
        <v>3063.9670544590499</v>
      </c>
      <c r="K253" s="26">
        <f t="shared" si="29"/>
        <v>73535.209307017169</v>
      </c>
      <c r="L253" s="26">
        <f t="shared" si="28"/>
        <v>217541.66086659252</v>
      </c>
    </row>
    <row r="254" spans="2:12">
      <c r="B254" s="32">
        <v>25</v>
      </c>
      <c r="C254" s="33">
        <v>44439</v>
      </c>
      <c r="D254" s="43">
        <f t="shared" si="22"/>
        <v>18480164.090617057</v>
      </c>
      <c r="E254" s="26">
        <f t="shared" si="25"/>
        <v>260284.00127629633</v>
      </c>
      <c r="F254" s="26">
        <f t="shared" si="23"/>
        <v>6507100.0319074122</v>
      </c>
      <c r="G254" s="43">
        <f t="shared" si="24"/>
        <v>18219880.089340761</v>
      </c>
      <c r="I254" s="26">
        <f t="shared" si="26"/>
        <v>217541.66086659252</v>
      </c>
      <c r="J254" s="26">
        <f t="shared" si="27"/>
        <v>3063.9670544590499</v>
      </c>
      <c r="K254" s="26">
        <f t="shared" si="29"/>
        <v>76599.176361476217</v>
      </c>
      <c r="L254" s="26">
        <f t="shared" si="28"/>
        <v>214477.69381213345</v>
      </c>
    </row>
    <row r="255" spans="2:12">
      <c r="B255" s="32">
        <v>26</v>
      </c>
      <c r="C255" s="33">
        <v>44469</v>
      </c>
      <c r="D255" s="43">
        <f t="shared" si="22"/>
        <v>18219880.089340761</v>
      </c>
      <c r="E255" s="26">
        <f t="shared" si="25"/>
        <v>260284.00127629633</v>
      </c>
      <c r="F255" s="26">
        <f t="shared" si="23"/>
        <v>6767384.0331837088</v>
      </c>
      <c r="G255" s="43">
        <f t="shared" si="24"/>
        <v>17959596.088064466</v>
      </c>
      <c r="I255" s="26">
        <f t="shared" si="26"/>
        <v>214477.69381213345</v>
      </c>
      <c r="J255" s="26">
        <f t="shared" si="27"/>
        <v>3063.9670544590499</v>
      </c>
      <c r="K255" s="26">
        <f t="shared" si="29"/>
        <v>79663.143415935265</v>
      </c>
      <c r="L255" s="26">
        <f t="shared" si="28"/>
        <v>211413.72675767439</v>
      </c>
    </row>
    <row r="256" spans="2:12">
      <c r="B256" s="32">
        <v>27</v>
      </c>
      <c r="C256" s="33">
        <v>44500</v>
      </c>
      <c r="D256" s="43">
        <f t="shared" si="22"/>
        <v>17959596.088064466</v>
      </c>
      <c r="E256" s="26">
        <f t="shared" si="25"/>
        <v>260284.00127629633</v>
      </c>
      <c r="F256" s="26">
        <f t="shared" si="23"/>
        <v>7027668.0344600054</v>
      </c>
      <c r="G256" s="43">
        <f t="shared" si="24"/>
        <v>17699312.08678817</v>
      </c>
      <c r="I256" s="26">
        <f t="shared" si="26"/>
        <v>211413.72675767439</v>
      </c>
      <c r="J256" s="26">
        <f t="shared" si="27"/>
        <v>3063.9670544590499</v>
      </c>
      <c r="K256" s="26">
        <f t="shared" si="29"/>
        <v>82727.110470394313</v>
      </c>
      <c r="L256" s="26">
        <f t="shared" si="28"/>
        <v>208349.75970321533</v>
      </c>
    </row>
    <row r="257" spans="2:12">
      <c r="B257" s="32">
        <v>28</v>
      </c>
      <c r="C257" s="33">
        <v>44530</v>
      </c>
      <c r="D257" s="43">
        <f t="shared" si="22"/>
        <v>17699312.08678817</v>
      </c>
      <c r="E257" s="26">
        <f t="shared" si="25"/>
        <v>260284.00127629633</v>
      </c>
      <c r="F257" s="26">
        <f t="shared" si="23"/>
        <v>7287952.0357363019</v>
      </c>
      <c r="G257" s="43">
        <f t="shared" si="24"/>
        <v>17439028.085511874</v>
      </c>
      <c r="I257" s="26">
        <f t="shared" si="26"/>
        <v>208349.75970321533</v>
      </c>
      <c r="J257" s="26">
        <f t="shared" si="27"/>
        <v>3063.9670544590499</v>
      </c>
      <c r="K257" s="26">
        <f t="shared" si="29"/>
        <v>85791.077524853361</v>
      </c>
      <c r="L257" s="26">
        <f t="shared" si="28"/>
        <v>205285.79264875627</v>
      </c>
    </row>
    <row r="258" spans="2:12">
      <c r="B258" s="32">
        <v>29</v>
      </c>
      <c r="C258" s="33">
        <v>44561</v>
      </c>
      <c r="D258" s="43">
        <f t="shared" si="22"/>
        <v>17439028.085511874</v>
      </c>
      <c r="E258" s="26">
        <f t="shared" si="25"/>
        <v>260284.00127629633</v>
      </c>
      <c r="F258" s="26">
        <f t="shared" si="23"/>
        <v>7548236.0370125985</v>
      </c>
      <c r="G258" s="43">
        <f t="shared" si="24"/>
        <v>17178744.084235579</v>
      </c>
      <c r="I258" s="26">
        <f t="shared" si="26"/>
        <v>205285.79264875627</v>
      </c>
      <c r="J258" s="26">
        <f t="shared" si="27"/>
        <v>3063.9670544590499</v>
      </c>
      <c r="K258" s="26">
        <f t="shared" si="29"/>
        <v>88855.044579312409</v>
      </c>
      <c r="L258" s="26">
        <f t="shared" si="28"/>
        <v>202221.8255942972</v>
      </c>
    </row>
    <row r="259" spans="2:12">
      <c r="B259" s="32">
        <v>30</v>
      </c>
      <c r="C259" s="33">
        <v>44592</v>
      </c>
      <c r="D259" s="43">
        <f t="shared" si="22"/>
        <v>17178744.084235579</v>
      </c>
      <c r="E259" s="26">
        <f t="shared" si="25"/>
        <v>260284.00127629633</v>
      </c>
      <c r="F259" s="26">
        <f t="shared" si="23"/>
        <v>7808520.038288895</v>
      </c>
      <c r="G259" s="43">
        <f t="shared" si="24"/>
        <v>16918460.082959283</v>
      </c>
      <c r="I259" s="26">
        <f t="shared" si="26"/>
        <v>202221.8255942972</v>
      </c>
      <c r="J259" s="26">
        <f t="shared" si="27"/>
        <v>3063.9670544590499</v>
      </c>
      <c r="K259" s="26">
        <f t="shared" si="29"/>
        <v>91919.011633771457</v>
      </c>
      <c r="L259" s="26">
        <f t="shared" si="28"/>
        <v>199157.85853983814</v>
      </c>
    </row>
    <row r="260" spans="2:12">
      <c r="B260" s="32">
        <v>31</v>
      </c>
      <c r="C260" s="33">
        <v>44620</v>
      </c>
      <c r="D260" s="43">
        <f t="shared" si="22"/>
        <v>16918460.082959283</v>
      </c>
      <c r="E260" s="26">
        <f t="shared" si="25"/>
        <v>260284.00127629633</v>
      </c>
      <c r="F260" s="26">
        <f t="shared" si="23"/>
        <v>8068804.0395651916</v>
      </c>
      <c r="G260" s="43">
        <f t="shared" si="24"/>
        <v>16658176.081682988</v>
      </c>
      <c r="I260" s="26">
        <f t="shared" si="26"/>
        <v>199157.85853983814</v>
      </c>
      <c r="J260" s="26">
        <f t="shared" si="27"/>
        <v>3063.9670544590499</v>
      </c>
      <c r="K260" s="26">
        <f t="shared" si="29"/>
        <v>94982.978688230505</v>
      </c>
      <c r="L260" s="26">
        <f t="shared" si="28"/>
        <v>196093.89148537908</v>
      </c>
    </row>
    <row r="261" spans="2:12">
      <c r="B261" s="32">
        <v>32</v>
      </c>
      <c r="C261" s="33">
        <v>44651</v>
      </c>
      <c r="D261" s="43">
        <f t="shared" si="22"/>
        <v>16658176.081682988</v>
      </c>
      <c r="E261" s="26">
        <f t="shared" si="25"/>
        <v>260284.00127629633</v>
      </c>
      <c r="F261" s="26">
        <f t="shared" si="23"/>
        <v>8329088.0408414882</v>
      </c>
      <c r="G261" s="43">
        <f t="shared" ref="G261:G292" si="30">D261-E261</f>
        <v>16397892.080406692</v>
      </c>
      <c r="I261" s="26">
        <f t="shared" si="26"/>
        <v>196093.89148537908</v>
      </c>
      <c r="J261" s="26">
        <f t="shared" si="27"/>
        <v>3063.9670544590499</v>
      </c>
      <c r="K261" s="26">
        <f t="shared" si="29"/>
        <v>98046.945742689553</v>
      </c>
      <c r="L261" s="26">
        <f t="shared" si="28"/>
        <v>193029.92443092001</v>
      </c>
    </row>
    <row r="262" spans="2:12">
      <c r="B262" s="32">
        <v>33</v>
      </c>
      <c r="C262" s="33">
        <v>44681</v>
      </c>
      <c r="D262" s="43">
        <f t="shared" ref="D262:D293" si="31">G261</f>
        <v>16397892.080406692</v>
      </c>
      <c r="E262" s="26">
        <f t="shared" si="25"/>
        <v>260284.00127629633</v>
      </c>
      <c r="F262" s="26">
        <f t="shared" ref="F262:F293" si="32">F261+E262</f>
        <v>8589372.0421177838</v>
      </c>
      <c r="G262" s="43">
        <f t="shared" si="30"/>
        <v>16137608.079130396</v>
      </c>
      <c r="I262" s="26">
        <f t="shared" si="26"/>
        <v>193029.92443092001</v>
      </c>
      <c r="J262" s="26">
        <f t="shared" si="27"/>
        <v>3063.9670544590499</v>
      </c>
      <c r="K262" s="26">
        <f t="shared" si="29"/>
        <v>101110.9127971486</v>
      </c>
      <c r="L262" s="26">
        <f t="shared" si="28"/>
        <v>189965.95737646095</v>
      </c>
    </row>
    <row r="263" spans="2:12">
      <c r="B263" s="32">
        <v>34</v>
      </c>
      <c r="C263" s="33">
        <v>44712</v>
      </c>
      <c r="D263" s="43">
        <f t="shared" si="31"/>
        <v>16137608.079130396</v>
      </c>
      <c r="E263" s="26">
        <f t="shared" si="25"/>
        <v>260284.00127629633</v>
      </c>
      <c r="F263" s="26">
        <f t="shared" si="32"/>
        <v>8849656.0433940794</v>
      </c>
      <c r="G263" s="43">
        <f t="shared" si="30"/>
        <v>15877324.077854101</v>
      </c>
      <c r="I263" s="26">
        <f t="shared" si="26"/>
        <v>189965.95737646095</v>
      </c>
      <c r="J263" s="26">
        <f t="shared" si="27"/>
        <v>3063.9670544590499</v>
      </c>
      <c r="K263" s="26">
        <f t="shared" si="29"/>
        <v>104174.87985160765</v>
      </c>
      <c r="L263" s="26">
        <f t="shared" si="28"/>
        <v>186901.99032200189</v>
      </c>
    </row>
    <row r="264" spans="2:12">
      <c r="B264" s="32">
        <v>35</v>
      </c>
      <c r="C264" s="33">
        <v>44742</v>
      </c>
      <c r="D264" s="43">
        <f t="shared" si="31"/>
        <v>15877324.077854101</v>
      </c>
      <c r="E264" s="26">
        <f t="shared" si="25"/>
        <v>260284.00127629633</v>
      </c>
      <c r="F264" s="26">
        <f t="shared" si="32"/>
        <v>9109940.0446703751</v>
      </c>
      <c r="G264" s="43">
        <f t="shared" si="30"/>
        <v>15617040.076577805</v>
      </c>
      <c r="I264" s="26">
        <f t="shared" si="26"/>
        <v>186901.99032200189</v>
      </c>
      <c r="J264" s="26">
        <f t="shared" si="27"/>
        <v>3063.9670544590499</v>
      </c>
      <c r="K264" s="26">
        <f t="shared" si="29"/>
        <v>107238.8469060667</v>
      </c>
      <c r="L264" s="90">
        <f t="shared" si="28"/>
        <v>183838.02326754283</v>
      </c>
    </row>
    <row r="265" spans="2:12">
      <c r="B265" s="32">
        <v>36</v>
      </c>
      <c r="C265" s="33">
        <v>44773</v>
      </c>
      <c r="D265" s="45">
        <f t="shared" si="31"/>
        <v>15617040.076577805</v>
      </c>
      <c r="E265" s="34">
        <f t="shared" si="25"/>
        <v>260284.00127629633</v>
      </c>
      <c r="F265" s="26">
        <f t="shared" si="32"/>
        <v>9370224.0459466707</v>
      </c>
      <c r="G265" s="43">
        <f t="shared" si="30"/>
        <v>15356756.075301509</v>
      </c>
      <c r="I265" s="26">
        <f t="shared" si="26"/>
        <v>183838.02326754283</v>
      </c>
      <c r="J265" s="26">
        <f t="shared" si="27"/>
        <v>3063.9670544590499</v>
      </c>
      <c r="K265" s="26">
        <f t="shared" si="29"/>
        <v>110302.81396052575</v>
      </c>
      <c r="L265" s="26">
        <f t="shared" si="28"/>
        <v>180774.05621308376</v>
      </c>
    </row>
    <row r="266" spans="2:12">
      <c r="B266" s="32">
        <v>37</v>
      </c>
      <c r="C266" s="33">
        <v>44804</v>
      </c>
      <c r="D266" s="43">
        <f t="shared" si="31"/>
        <v>15356756.075301509</v>
      </c>
      <c r="E266" s="34">
        <f t="shared" si="25"/>
        <v>260284.00127629633</v>
      </c>
      <c r="F266" s="26">
        <f t="shared" si="32"/>
        <v>9630508.0472229663</v>
      </c>
      <c r="G266" s="43">
        <f t="shared" si="30"/>
        <v>15096472.074025214</v>
      </c>
      <c r="I266" s="26">
        <f t="shared" si="26"/>
        <v>180774.05621308376</v>
      </c>
      <c r="J266" s="26">
        <f t="shared" si="27"/>
        <v>3063.9670544590499</v>
      </c>
      <c r="K266" s="26">
        <f t="shared" si="29"/>
        <v>113366.78101498479</v>
      </c>
      <c r="L266" s="26">
        <f t="shared" si="28"/>
        <v>177710.0891586247</v>
      </c>
    </row>
    <row r="267" spans="2:12">
      <c r="B267" s="32">
        <v>38</v>
      </c>
      <c r="C267" s="33">
        <v>44834</v>
      </c>
      <c r="D267" s="43">
        <f t="shared" si="31"/>
        <v>15096472.074025214</v>
      </c>
      <c r="E267" s="34">
        <f t="shared" si="25"/>
        <v>260284.00127629633</v>
      </c>
      <c r="F267" s="26">
        <f t="shared" si="32"/>
        <v>9890792.048499262</v>
      </c>
      <c r="G267" s="43">
        <f t="shared" si="30"/>
        <v>14836188.072748918</v>
      </c>
      <c r="I267" s="26">
        <f t="shared" si="26"/>
        <v>177710.0891586247</v>
      </c>
      <c r="J267" s="26">
        <f t="shared" si="27"/>
        <v>3063.9670544590499</v>
      </c>
      <c r="K267" s="26">
        <f t="shared" si="29"/>
        <v>116430.74806944384</v>
      </c>
      <c r="L267" s="26">
        <f t="shared" si="28"/>
        <v>174646.12210416564</v>
      </c>
    </row>
    <row r="268" spans="2:12">
      <c r="B268" s="32">
        <v>39</v>
      </c>
      <c r="C268" s="33">
        <v>44865</v>
      </c>
      <c r="D268" s="43">
        <f t="shared" si="31"/>
        <v>14836188.072748918</v>
      </c>
      <c r="E268" s="34">
        <f t="shared" si="25"/>
        <v>260284.00127629633</v>
      </c>
      <c r="F268" s="26">
        <f t="shared" si="32"/>
        <v>10151076.049775558</v>
      </c>
      <c r="G268" s="43">
        <f t="shared" si="30"/>
        <v>14575904.071472622</v>
      </c>
      <c r="I268" s="26">
        <f t="shared" si="26"/>
        <v>174646.12210416564</v>
      </c>
      <c r="J268" s="26">
        <f t="shared" si="27"/>
        <v>3063.9670544590499</v>
      </c>
      <c r="K268" s="26">
        <f t="shared" si="29"/>
        <v>119494.71512390289</v>
      </c>
      <c r="L268" s="26">
        <f t="shared" si="28"/>
        <v>171582.15504970658</v>
      </c>
    </row>
    <row r="269" spans="2:12">
      <c r="B269" s="32">
        <v>40</v>
      </c>
      <c r="C269" s="33">
        <v>44895</v>
      </c>
      <c r="D269" s="43">
        <f t="shared" si="31"/>
        <v>14575904.071472622</v>
      </c>
      <c r="E269" s="34">
        <f t="shared" si="25"/>
        <v>260284.00127629633</v>
      </c>
      <c r="F269" s="26">
        <f t="shared" si="32"/>
        <v>10411360.051051853</v>
      </c>
      <c r="G269" s="43">
        <f t="shared" si="30"/>
        <v>14315620.070196327</v>
      </c>
      <c r="I269" s="26">
        <f t="shared" si="26"/>
        <v>171582.15504970658</v>
      </c>
      <c r="J269" s="26">
        <f t="shared" si="27"/>
        <v>3063.9670544590499</v>
      </c>
      <c r="K269" s="26">
        <f t="shared" si="29"/>
        <v>122558.68217836194</v>
      </c>
      <c r="L269" s="26">
        <f t="shared" si="28"/>
        <v>168518.18799524751</v>
      </c>
    </row>
    <row r="270" spans="2:12">
      <c r="B270" s="32">
        <v>41</v>
      </c>
      <c r="C270" s="33">
        <v>44926</v>
      </c>
      <c r="D270" s="43">
        <f t="shared" si="31"/>
        <v>14315620.070196327</v>
      </c>
      <c r="E270" s="34">
        <f t="shared" si="25"/>
        <v>260284.00127629633</v>
      </c>
      <c r="F270" s="26">
        <f t="shared" si="32"/>
        <v>10671644.052328149</v>
      </c>
      <c r="G270" s="43">
        <f t="shared" si="30"/>
        <v>14055336.068920031</v>
      </c>
      <c r="I270" s="26">
        <f t="shared" si="26"/>
        <v>168518.18799524751</v>
      </c>
      <c r="J270" s="26">
        <f t="shared" si="27"/>
        <v>3063.9670544590499</v>
      </c>
      <c r="K270" s="26">
        <f t="shared" si="29"/>
        <v>125622.64923282099</v>
      </c>
      <c r="L270" s="26">
        <f t="shared" si="28"/>
        <v>165454.22094078845</v>
      </c>
    </row>
    <row r="271" spans="2:12">
      <c r="B271" s="32">
        <v>42</v>
      </c>
      <c r="C271" s="33">
        <v>44957</v>
      </c>
      <c r="D271" s="43">
        <f t="shared" si="31"/>
        <v>14055336.068920031</v>
      </c>
      <c r="E271" s="34">
        <f t="shared" si="25"/>
        <v>260284.00127629633</v>
      </c>
      <c r="F271" s="26">
        <f t="shared" si="32"/>
        <v>10931928.053604444</v>
      </c>
      <c r="G271" s="43">
        <f t="shared" si="30"/>
        <v>13795052.067643736</v>
      </c>
      <c r="I271" s="26">
        <f t="shared" si="26"/>
        <v>165454.22094078845</v>
      </c>
      <c r="J271" s="26">
        <f t="shared" si="27"/>
        <v>3063.9670544590499</v>
      </c>
      <c r="K271" s="26">
        <f t="shared" si="29"/>
        <v>128686.61628728003</v>
      </c>
      <c r="L271" s="26">
        <f t="shared" si="28"/>
        <v>162390.25388632939</v>
      </c>
    </row>
    <row r="272" spans="2:12">
      <c r="B272" s="32">
        <v>43</v>
      </c>
      <c r="C272" s="33">
        <v>44985</v>
      </c>
      <c r="D272" s="43">
        <f t="shared" si="31"/>
        <v>13795052.067643736</v>
      </c>
      <c r="E272" s="34">
        <f t="shared" si="25"/>
        <v>260284.00127629633</v>
      </c>
      <c r="F272" s="26">
        <f t="shared" si="32"/>
        <v>11192212.05488074</v>
      </c>
      <c r="G272" s="43">
        <f t="shared" si="30"/>
        <v>13534768.06636744</v>
      </c>
      <c r="I272" s="26">
        <f t="shared" si="26"/>
        <v>162390.25388632939</v>
      </c>
      <c r="J272" s="26">
        <f t="shared" si="27"/>
        <v>3063.9670544590499</v>
      </c>
      <c r="K272" s="26">
        <f t="shared" si="29"/>
        <v>131750.58334173908</v>
      </c>
      <c r="L272" s="26">
        <f t="shared" si="28"/>
        <v>159326.28683187033</v>
      </c>
    </row>
    <row r="273" spans="2:12">
      <c r="B273" s="32">
        <v>44</v>
      </c>
      <c r="C273" s="33">
        <v>45016</v>
      </c>
      <c r="D273" s="43">
        <f t="shared" si="31"/>
        <v>13534768.06636744</v>
      </c>
      <c r="E273" s="34">
        <f t="shared" si="25"/>
        <v>260284.00127629633</v>
      </c>
      <c r="F273" s="26">
        <f t="shared" si="32"/>
        <v>11452496.056157036</v>
      </c>
      <c r="G273" s="43">
        <f t="shared" si="30"/>
        <v>13274484.065091144</v>
      </c>
      <c r="I273" s="26">
        <f t="shared" si="26"/>
        <v>159326.28683187033</v>
      </c>
      <c r="J273" s="26">
        <f t="shared" si="27"/>
        <v>3063.9670544590499</v>
      </c>
      <c r="K273" s="26">
        <f t="shared" si="29"/>
        <v>134814.55039619814</v>
      </c>
      <c r="L273" s="26">
        <f t="shared" si="28"/>
        <v>156262.31977741126</v>
      </c>
    </row>
    <row r="274" spans="2:12">
      <c r="B274" s="32">
        <v>45</v>
      </c>
      <c r="C274" s="33">
        <v>45046</v>
      </c>
      <c r="D274" s="43">
        <f t="shared" si="31"/>
        <v>13274484.065091144</v>
      </c>
      <c r="E274" s="34">
        <f t="shared" si="25"/>
        <v>260284.00127629633</v>
      </c>
      <c r="F274" s="26">
        <f t="shared" si="32"/>
        <v>11712780.057433331</v>
      </c>
      <c r="G274" s="43">
        <f t="shared" si="30"/>
        <v>13014200.063814849</v>
      </c>
      <c r="I274" s="26">
        <f t="shared" si="26"/>
        <v>156262.31977741126</v>
      </c>
      <c r="J274" s="26">
        <f t="shared" si="27"/>
        <v>3063.9670544590499</v>
      </c>
      <c r="K274" s="26">
        <f t="shared" si="29"/>
        <v>137878.51745065721</v>
      </c>
      <c r="L274" s="26">
        <f t="shared" si="28"/>
        <v>153198.3527229522</v>
      </c>
    </row>
    <row r="275" spans="2:12">
      <c r="B275" s="32">
        <v>46</v>
      </c>
      <c r="C275" s="33">
        <v>45077</v>
      </c>
      <c r="D275" s="43">
        <f t="shared" si="31"/>
        <v>13014200.063814849</v>
      </c>
      <c r="E275" s="34">
        <f t="shared" si="25"/>
        <v>260284.00127629633</v>
      </c>
      <c r="F275" s="26">
        <f t="shared" si="32"/>
        <v>11973064.058709627</v>
      </c>
      <c r="G275" s="43">
        <f t="shared" si="30"/>
        <v>12753916.062538553</v>
      </c>
      <c r="I275" s="26">
        <f t="shared" si="26"/>
        <v>153198.3527229522</v>
      </c>
      <c r="J275" s="26">
        <f t="shared" si="27"/>
        <v>3063.9670544590499</v>
      </c>
      <c r="K275" s="26">
        <f t="shared" si="29"/>
        <v>140942.48450511627</v>
      </c>
      <c r="L275" s="26">
        <f t="shared" si="28"/>
        <v>150134.38566849314</v>
      </c>
    </row>
    <row r="276" spans="2:12">
      <c r="B276" s="32">
        <v>47</v>
      </c>
      <c r="C276" s="33">
        <v>45107</v>
      </c>
      <c r="D276" s="43">
        <f t="shared" si="31"/>
        <v>12753916.062538553</v>
      </c>
      <c r="E276" s="34">
        <f t="shared" si="25"/>
        <v>260284.00127629633</v>
      </c>
      <c r="F276" s="34">
        <f t="shared" si="32"/>
        <v>12233348.059985923</v>
      </c>
      <c r="G276" s="45">
        <f t="shared" si="30"/>
        <v>12493632.061262257</v>
      </c>
      <c r="I276" s="26">
        <f t="shared" si="26"/>
        <v>150134.38566849314</v>
      </c>
      <c r="J276" s="26">
        <f t="shared" si="27"/>
        <v>3063.9670544590499</v>
      </c>
      <c r="K276" s="26">
        <f t="shared" si="29"/>
        <v>144006.45155957533</v>
      </c>
      <c r="L276" s="90">
        <f t="shared" si="28"/>
        <v>147070.41861403408</v>
      </c>
    </row>
    <row r="277" spans="2:12">
      <c r="B277" s="32">
        <v>48</v>
      </c>
      <c r="C277" s="33">
        <v>45138</v>
      </c>
      <c r="D277" s="43">
        <f t="shared" si="31"/>
        <v>12493632.061262257</v>
      </c>
      <c r="E277" s="46">
        <f t="shared" si="25"/>
        <v>260284.00127629633</v>
      </c>
      <c r="F277" s="26">
        <f t="shared" si="32"/>
        <v>12493632.061262218</v>
      </c>
      <c r="G277" s="43">
        <f t="shared" si="30"/>
        <v>12233348.059985962</v>
      </c>
      <c r="I277" s="26">
        <f t="shared" si="26"/>
        <v>147070.41861403408</v>
      </c>
      <c r="J277" s="26">
        <f t="shared" si="27"/>
        <v>3063.9670544590499</v>
      </c>
      <c r="K277" s="26">
        <f t="shared" si="29"/>
        <v>147070.4186140344</v>
      </c>
      <c r="L277" s="26">
        <f t="shared" si="28"/>
        <v>144006.45155957501</v>
      </c>
    </row>
    <row r="278" spans="2:12">
      <c r="B278" s="32">
        <v>49</v>
      </c>
      <c r="C278" s="33">
        <v>45169</v>
      </c>
      <c r="D278" s="43">
        <f t="shared" si="31"/>
        <v>12233348.059985962</v>
      </c>
      <c r="E278" s="26">
        <f t="shared" si="25"/>
        <v>260284.00127629633</v>
      </c>
      <c r="F278" s="26">
        <f t="shared" si="32"/>
        <v>12753916.062538514</v>
      </c>
      <c r="G278" s="43">
        <f t="shared" si="30"/>
        <v>11973064.058709666</v>
      </c>
      <c r="I278" s="26">
        <f t="shared" si="26"/>
        <v>144006.45155957501</v>
      </c>
      <c r="J278" s="26">
        <f t="shared" si="27"/>
        <v>3063.9670544590499</v>
      </c>
      <c r="K278" s="26">
        <f t="shared" si="29"/>
        <v>150134.38566849346</v>
      </c>
      <c r="L278" s="26">
        <f t="shared" si="28"/>
        <v>140942.48450511595</v>
      </c>
    </row>
    <row r="279" spans="2:12">
      <c r="B279" s="32">
        <v>50</v>
      </c>
      <c r="C279" s="33">
        <v>45199</v>
      </c>
      <c r="D279" s="43">
        <f t="shared" si="31"/>
        <v>11973064.058709666</v>
      </c>
      <c r="E279" s="26">
        <f t="shared" si="25"/>
        <v>260284.00127629633</v>
      </c>
      <c r="F279" s="26">
        <f t="shared" si="32"/>
        <v>13014200.06381481</v>
      </c>
      <c r="G279" s="43">
        <f t="shared" si="30"/>
        <v>11712780.057433371</v>
      </c>
      <c r="I279" s="26">
        <f t="shared" si="26"/>
        <v>140942.48450511595</v>
      </c>
      <c r="J279" s="26">
        <f t="shared" si="27"/>
        <v>3063.9670544590499</v>
      </c>
      <c r="K279" s="26">
        <f t="shared" si="29"/>
        <v>153198.35272295252</v>
      </c>
      <c r="L279" s="26">
        <f t="shared" si="28"/>
        <v>137878.51745065689</v>
      </c>
    </row>
    <row r="280" spans="2:12">
      <c r="B280" s="32">
        <v>51</v>
      </c>
      <c r="C280" s="33">
        <v>45230</v>
      </c>
      <c r="D280" s="43">
        <f t="shared" si="31"/>
        <v>11712780.057433371</v>
      </c>
      <c r="E280" s="26">
        <f t="shared" si="25"/>
        <v>260284.00127629633</v>
      </c>
      <c r="F280" s="26">
        <f t="shared" si="32"/>
        <v>13274484.065091105</v>
      </c>
      <c r="G280" s="43">
        <f t="shared" si="30"/>
        <v>11452496.056157075</v>
      </c>
      <c r="I280" s="26">
        <f t="shared" si="26"/>
        <v>137878.51745065689</v>
      </c>
      <c r="J280" s="26">
        <f t="shared" si="27"/>
        <v>3063.9670544590499</v>
      </c>
      <c r="K280" s="26">
        <f t="shared" si="29"/>
        <v>156262.31977741158</v>
      </c>
      <c r="L280" s="26">
        <f t="shared" si="28"/>
        <v>134814.55039619782</v>
      </c>
    </row>
    <row r="281" spans="2:12">
      <c r="B281" s="32">
        <v>52</v>
      </c>
      <c r="C281" s="33">
        <v>45260</v>
      </c>
      <c r="D281" s="43">
        <f t="shared" si="31"/>
        <v>11452496.056157075</v>
      </c>
      <c r="E281" s="26">
        <f t="shared" si="25"/>
        <v>260284.00127629633</v>
      </c>
      <c r="F281" s="26">
        <f t="shared" si="32"/>
        <v>13534768.066367401</v>
      </c>
      <c r="G281" s="43">
        <f t="shared" si="30"/>
        <v>11192212.054880779</v>
      </c>
      <c r="I281" s="26">
        <f t="shared" si="26"/>
        <v>134814.55039619782</v>
      </c>
      <c r="J281" s="26">
        <f t="shared" si="27"/>
        <v>3063.9670544590499</v>
      </c>
      <c r="K281" s="26">
        <f t="shared" si="29"/>
        <v>159326.28683187065</v>
      </c>
      <c r="L281" s="26">
        <f t="shared" si="28"/>
        <v>131750.58334173876</v>
      </c>
    </row>
    <row r="282" spans="2:12">
      <c r="B282" s="32">
        <v>53</v>
      </c>
      <c r="C282" s="33">
        <v>45291</v>
      </c>
      <c r="D282" s="43">
        <f t="shared" si="31"/>
        <v>11192212.054880779</v>
      </c>
      <c r="E282" s="26">
        <f t="shared" si="25"/>
        <v>260284.00127629633</v>
      </c>
      <c r="F282" s="26">
        <f t="shared" si="32"/>
        <v>13795052.067643696</v>
      </c>
      <c r="G282" s="43">
        <f t="shared" si="30"/>
        <v>10931928.053604484</v>
      </c>
      <c r="I282" s="26">
        <f t="shared" si="26"/>
        <v>131750.58334173876</v>
      </c>
      <c r="J282" s="26">
        <f t="shared" si="27"/>
        <v>3063.9670544590499</v>
      </c>
      <c r="K282" s="26">
        <f t="shared" si="29"/>
        <v>162390.25388632971</v>
      </c>
      <c r="L282" s="26">
        <f t="shared" si="28"/>
        <v>128686.61628727971</v>
      </c>
    </row>
    <row r="283" spans="2:12">
      <c r="B283" s="32">
        <v>54</v>
      </c>
      <c r="C283" s="33">
        <v>45322</v>
      </c>
      <c r="D283" s="43">
        <f t="shared" si="31"/>
        <v>10931928.053604484</v>
      </c>
      <c r="E283" s="26">
        <f t="shared" si="25"/>
        <v>260284.00127629633</v>
      </c>
      <c r="F283" s="26">
        <f t="shared" si="32"/>
        <v>14055336.068919992</v>
      </c>
      <c r="G283" s="43">
        <f t="shared" si="30"/>
        <v>10671644.052328188</v>
      </c>
      <c r="I283" s="26">
        <f t="shared" si="26"/>
        <v>128686.61628727971</v>
      </c>
      <c r="J283" s="26">
        <f t="shared" si="27"/>
        <v>3063.9670544590499</v>
      </c>
      <c r="K283" s="26">
        <f t="shared" si="29"/>
        <v>165454.22094078877</v>
      </c>
      <c r="L283" s="26">
        <f t="shared" si="28"/>
        <v>125622.64923282067</v>
      </c>
    </row>
    <row r="284" spans="2:12">
      <c r="B284" s="32">
        <v>55</v>
      </c>
      <c r="C284" s="33">
        <v>45351</v>
      </c>
      <c r="D284" s="43">
        <f t="shared" si="31"/>
        <v>10671644.052328188</v>
      </c>
      <c r="E284" s="26">
        <f t="shared" si="25"/>
        <v>260284.00127629633</v>
      </c>
      <c r="F284" s="26">
        <f t="shared" si="32"/>
        <v>14315620.070196288</v>
      </c>
      <c r="G284" s="43">
        <f t="shared" si="30"/>
        <v>10411360.051051892</v>
      </c>
      <c r="I284" s="26">
        <f t="shared" si="26"/>
        <v>125622.64923282067</v>
      </c>
      <c r="J284" s="26">
        <f t="shared" si="27"/>
        <v>3063.9670544590499</v>
      </c>
      <c r="K284" s="26">
        <f t="shared" si="29"/>
        <v>168518.18799524783</v>
      </c>
      <c r="L284" s="26">
        <f t="shared" si="28"/>
        <v>122558.68217836162</v>
      </c>
    </row>
    <row r="285" spans="2:12">
      <c r="B285" s="32">
        <v>56</v>
      </c>
      <c r="C285" s="33">
        <v>45382</v>
      </c>
      <c r="D285" s="43">
        <f t="shared" si="31"/>
        <v>10411360.051051892</v>
      </c>
      <c r="E285" s="26">
        <f t="shared" si="25"/>
        <v>260284.00127629633</v>
      </c>
      <c r="F285" s="26">
        <f t="shared" si="32"/>
        <v>14575904.071472583</v>
      </c>
      <c r="G285" s="43">
        <f t="shared" si="30"/>
        <v>10151076.049775597</v>
      </c>
      <c r="I285" s="26">
        <f t="shared" si="26"/>
        <v>122558.68217836162</v>
      </c>
      <c r="J285" s="26">
        <f t="shared" si="27"/>
        <v>3063.9670544590499</v>
      </c>
      <c r="K285" s="26">
        <f t="shared" si="29"/>
        <v>171582.1550497069</v>
      </c>
      <c r="L285" s="26">
        <f t="shared" si="28"/>
        <v>119494.71512390257</v>
      </c>
    </row>
    <row r="286" spans="2:12">
      <c r="B286" s="32">
        <v>57</v>
      </c>
      <c r="C286" s="33">
        <v>45412</v>
      </c>
      <c r="D286" s="43">
        <f t="shared" si="31"/>
        <v>10151076.049775597</v>
      </c>
      <c r="E286" s="26">
        <f t="shared" si="25"/>
        <v>260284.00127629633</v>
      </c>
      <c r="F286" s="26">
        <f t="shared" si="32"/>
        <v>14836188.072748879</v>
      </c>
      <c r="G286" s="43">
        <f t="shared" si="30"/>
        <v>9890792.0484993011</v>
      </c>
      <c r="I286" s="26">
        <f t="shared" si="26"/>
        <v>119494.71512390257</v>
      </c>
      <c r="J286" s="26">
        <f t="shared" si="27"/>
        <v>3063.9670544590499</v>
      </c>
      <c r="K286" s="26">
        <f t="shared" si="29"/>
        <v>174646.12210416596</v>
      </c>
      <c r="L286" s="26">
        <f t="shared" si="28"/>
        <v>116430.74806944352</v>
      </c>
    </row>
    <row r="287" spans="2:12">
      <c r="B287" s="32">
        <v>58</v>
      </c>
      <c r="C287" s="33">
        <v>45443</v>
      </c>
      <c r="D287" s="43">
        <f t="shared" si="31"/>
        <v>9890792.0484993011</v>
      </c>
      <c r="E287" s="26">
        <f t="shared" si="25"/>
        <v>260284.00127629633</v>
      </c>
      <c r="F287" s="26">
        <f t="shared" si="32"/>
        <v>15096472.074025175</v>
      </c>
      <c r="G287" s="43">
        <f t="shared" si="30"/>
        <v>9630508.0472230054</v>
      </c>
      <c r="I287" s="26">
        <f t="shared" si="26"/>
        <v>116430.74806944352</v>
      </c>
      <c r="J287" s="26">
        <f t="shared" si="27"/>
        <v>3063.9670544590499</v>
      </c>
      <c r="K287" s="26">
        <f t="shared" si="29"/>
        <v>177710.08915862502</v>
      </c>
      <c r="L287" s="26">
        <f t="shared" si="28"/>
        <v>113366.78101498447</v>
      </c>
    </row>
    <row r="288" spans="2:12">
      <c r="B288" s="32">
        <v>59</v>
      </c>
      <c r="C288" s="33">
        <v>45473</v>
      </c>
      <c r="D288" s="43">
        <f t="shared" si="31"/>
        <v>9630508.0472230054</v>
      </c>
      <c r="E288" s="26">
        <f t="shared" si="25"/>
        <v>260284.00127629633</v>
      </c>
      <c r="F288" s="26">
        <f t="shared" si="32"/>
        <v>15356756.07530147</v>
      </c>
      <c r="G288" s="43">
        <f t="shared" si="30"/>
        <v>9370224.0459467098</v>
      </c>
      <c r="I288" s="26">
        <f t="shared" si="26"/>
        <v>113366.78101498447</v>
      </c>
      <c r="J288" s="26">
        <f t="shared" si="27"/>
        <v>3063.9670544590499</v>
      </c>
      <c r="K288" s="26">
        <f t="shared" si="29"/>
        <v>180774.05621308408</v>
      </c>
      <c r="L288" s="26">
        <f t="shared" si="28"/>
        <v>110302.81396052543</v>
      </c>
    </row>
    <row r="289" spans="2:12">
      <c r="B289" s="32">
        <v>60</v>
      </c>
      <c r="C289" s="33">
        <v>45504</v>
      </c>
      <c r="D289" s="43">
        <f t="shared" si="31"/>
        <v>9370224.0459467098</v>
      </c>
      <c r="E289" s="26">
        <f t="shared" si="25"/>
        <v>260284.00127629633</v>
      </c>
      <c r="F289" s="26">
        <f t="shared" si="32"/>
        <v>15617040.076577766</v>
      </c>
      <c r="G289" s="43">
        <f t="shared" si="30"/>
        <v>9109940.0446704142</v>
      </c>
      <c r="I289" s="26">
        <f t="shared" si="26"/>
        <v>110302.81396052543</v>
      </c>
      <c r="J289" s="26">
        <f t="shared" si="27"/>
        <v>3063.9670544590499</v>
      </c>
      <c r="K289" s="26">
        <f t="shared" si="29"/>
        <v>183838.02326754315</v>
      </c>
      <c r="L289" s="26">
        <f t="shared" si="28"/>
        <v>107238.84690606638</v>
      </c>
    </row>
    <row r="290" spans="2:12">
      <c r="B290" s="32">
        <v>61</v>
      </c>
      <c r="C290" s="33">
        <v>45535</v>
      </c>
      <c r="D290" s="43">
        <f t="shared" si="31"/>
        <v>9109940.0446704142</v>
      </c>
      <c r="E290" s="26">
        <f t="shared" si="25"/>
        <v>260284.00127629633</v>
      </c>
      <c r="F290" s="26">
        <f t="shared" si="32"/>
        <v>15877324.077854061</v>
      </c>
      <c r="G290" s="43">
        <f t="shared" si="30"/>
        <v>8849656.0433941185</v>
      </c>
      <c r="I290" s="26">
        <f t="shared" si="26"/>
        <v>107238.84690606638</v>
      </c>
      <c r="J290" s="26">
        <f t="shared" si="27"/>
        <v>3063.9670544590499</v>
      </c>
      <c r="K290" s="26">
        <f t="shared" si="29"/>
        <v>186901.99032200221</v>
      </c>
      <c r="L290" s="26">
        <f t="shared" si="28"/>
        <v>104174.87985160733</v>
      </c>
    </row>
    <row r="291" spans="2:12">
      <c r="B291" s="32">
        <v>62</v>
      </c>
      <c r="C291" s="33">
        <v>45565</v>
      </c>
      <c r="D291" s="43">
        <f t="shared" si="31"/>
        <v>8849656.0433941185</v>
      </c>
      <c r="E291" s="26">
        <f t="shared" si="25"/>
        <v>260284.00127629633</v>
      </c>
      <c r="F291" s="26">
        <f t="shared" si="32"/>
        <v>16137608.079130357</v>
      </c>
      <c r="G291" s="43">
        <f t="shared" si="30"/>
        <v>8589372.0421178229</v>
      </c>
      <c r="I291" s="26">
        <f t="shared" si="26"/>
        <v>104174.87985160733</v>
      </c>
      <c r="J291" s="26">
        <f t="shared" si="27"/>
        <v>3063.9670544590499</v>
      </c>
      <c r="K291" s="26">
        <f t="shared" si="29"/>
        <v>189965.95737646127</v>
      </c>
      <c r="L291" s="26">
        <f t="shared" si="28"/>
        <v>101110.91279714828</v>
      </c>
    </row>
    <row r="292" spans="2:12">
      <c r="B292" s="32">
        <v>63</v>
      </c>
      <c r="C292" s="33">
        <v>45596</v>
      </c>
      <c r="D292" s="43">
        <f t="shared" si="31"/>
        <v>8589372.0421178229</v>
      </c>
      <c r="E292" s="26">
        <f t="shared" si="25"/>
        <v>260284.00127629633</v>
      </c>
      <c r="F292" s="26">
        <f t="shared" si="32"/>
        <v>16397892.080406653</v>
      </c>
      <c r="G292" s="43">
        <f t="shared" si="30"/>
        <v>8329088.0408415264</v>
      </c>
      <c r="I292" s="26">
        <f t="shared" si="26"/>
        <v>101110.91279714828</v>
      </c>
      <c r="J292" s="26">
        <f t="shared" si="27"/>
        <v>3063.9670544590499</v>
      </c>
      <c r="K292" s="26">
        <f t="shared" si="29"/>
        <v>193029.92443092033</v>
      </c>
      <c r="L292" s="26">
        <f t="shared" si="28"/>
        <v>98046.945742689233</v>
      </c>
    </row>
    <row r="293" spans="2:12">
      <c r="B293" s="32">
        <v>64</v>
      </c>
      <c r="C293" s="33">
        <v>45626</v>
      </c>
      <c r="D293" s="43">
        <f t="shared" si="31"/>
        <v>8329088.0408415264</v>
      </c>
      <c r="E293" s="26">
        <f t="shared" si="25"/>
        <v>260284.00127629633</v>
      </c>
      <c r="F293" s="26">
        <f t="shared" si="32"/>
        <v>16658176.081682948</v>
      </c>
      <c r="G293" s="43">
        <f t="shared" ref="G293:G324" si="33">D293-E293</f>
        <v>8068804.0395652298</v>
      </c>
      <c r="I293" s="26">
        <f t="shared" si="26"/>
        <v>98046.945742689233</v>
      </c>
      <c r="J293" s="26">
        <f t="shared" si="27"/>
        <v>3063.9670544590499</v>
      </c>
      <c r="K293" s="26">
        <f t="shared" si="29"/>
        <v>196093.8914853794</v>
      </c>
      <c r="L293" s="26">
        <f t="shared" si="28"/>
        <v>94982.978688230185</v>
      </c>
    </row>
    <row r="294" spans="2:12">
      <c r="B294" s="32">
        <v>65</v>
      </c>
      <c r="C294" s="33">
        <v>45657</v>
      </c>
      <c r="D294" s="43">
        <f t="shared" ref="D294:D324" si="34">G293</f>
        <v>8068804.0395652298</v>
      </c>
      <c r="E294" s="26">
        <f t="shared" si="25"/>
        <v>260284.00127629633</v>
      </c>
      <c r="F294" s="26">
        <f t="shared" ref="F294:F324" si="35">F293+E294</f>
        <v>16918460.082959246</v>
      </c>
      <c r="G294" s="43">
        <f t="shared" si="33"/>
        <v>7808520.0382889332</v>
      </c>
      <c r="I294" s="26">
        <f t="shared" si="26"/>
        <v>94982.978688230185</v>
      </c>
      <c r="J294" s="26">
        <f t="shared" si="27"/>
        <v>3063.9670544590499</v>
      </c>
      <c r="K294" s="26">
        <f t="shared" si="29"/>
        <v>199157.85853983846</v>
      </c>
      <c r="L294" s="26">
        <f t="shared" si="28"/>
        <v>91919.011633771137</v>
      </c>
    </row>
    <row r="295" spans="2:12">
      <c r="B295" s="32">
        <v>66</v>
      </c>
      <c r="C295" s="33">
        <v>45688</v>
      </c>
      <c r="D295" s="43">
        <f t="shared" si="34"/>
        <v>7808520.0382889332</v>
      </c>
      <c r="E295" s="26">
        <f t="shared" ref="E295:E324" si="36">$D$230/95</f>
        <v>260284.00127629633</v>
      </c>
      <c r="F295" s="26">
        <f t="shared" si="35"/>
        <v>17178744.084235542</v>
      </c>
      <c r="G295" s="43">
        <f t="shared" si="33"/>
        <v>7548236.0370126367</v>
      </c>
      <c r="I295" s="26">
        <f t="shared" ref="I295:I324" si="37">L294</f>
        <v>91919.011633771137</v>
      </c>
      <c r="J295" s="26">
        <f t="shared" ref="J295:J324" si="38">$I$229/95</f>
        <v>3063.9670544590499</v>
      </c>
      <c r="K295" s="26">
        <f t="shared" si="29"/>
        <v>202221.82559429752</v>
      </c>
      <c r="L295" s="26">
        <f t="shared" ref="L295:L324" si="39">I295-J295</f>
        <v>88855.044579312089</v>
      </c>
    </row>
    <row r="296" spans="2:12">
      <c r="B296" s="32">
        <v>67</v>
      </c>
      <c r="C296" s="33">
        <v>45716</v>
      </c>
      <c r="D296" s="43">
        <f t="shared" si="34"/>
        <v>7548236.0370126367</v>
      </c>
      <c r="E296" s="26">
        <f t="shared" si="36"/>
        <v>260284.00127629633</v>
      </c>
      <c r="F296" s="26">
        <f t="shared" si="35"/>
        <v>17439028.085511837</v>
      </c>
      <c r="G296" s="43">
        <f t="shared" si="33"/>
        <v>7287952.0357363401</v>
      </c>
      <c r="I296" s="26">
        <f t="shared" si="37"/>
        <v>88855.044579312089</v>
      </c>
      <c r="J296" s="26">
        <f t="shared" si="38"/>
        <v>3063.9670544590499</v>
      </c>
      <c r="K296" s="26">
        <f t="shared" ref="K296:K324" si="40">K295+J296</f>
        <v>205285.79264875659</v>
      </c>
      <c r="L296" s="26">
        <f t="shared" si="39"/>
        <v>85791.077524853041</v>
      </c>
    </row>
    <row r="297" spans="2:12">
      <c r="B297" s="32">
        <v>68</v>
      </c>
      <c r="C297" s="33">
        <v>45747</v>
      </c>
      <c r="D297" s="43">
        <f t="shared" si="34"/>
        <v>7287952.0357363401</v>
      </c>
      <c r="E297" s="26">
        <f t="shared" si="36"/>
        <v>260284.00127629633</v>
      </c>
      <c r="F297" s="26">
        <f t="shared" si="35"/>
        <v>17699312.086788133</v>
      </c>
      <c r="G297" s="43">
        <f t="shared" si="33"/>
        <v>7027668.0344600435</v>
      </c>
      <c r="I297" s="26">
        <f t="shared" si="37"/>
        <v>85791.077524853041</v>
      </c>
      <c r="J297" s="26">
        <f t="shared" si="38"/>
        <v>3063.9670544590499</v>
      </c>
      <c r="K297" s="26">
        <f t="shared" si="40"/>
        <v>208349.75970321565</v>
      </c>
      <c r="L297" s="26">
        <f t="shared" si="39"/>
        <v>82727.110470393993</v>
      </c>
    </row>
    <row r="298" spans="2:12">
      <c r="B298" s="32">
        <v>69</v>
      </c>
      <c r="C298" s="33">
        <v>45777</v>
      </c>
      <c r="D298" s="43">
        <f t="shared" si="34"/>
        <v>7027668.0344600435</v>
      </c>
      <c r="E298" s="26">
        <f t="shared" si="36"/>
        <v>260284.00127629633</v>
      </c>
      <c r="F298" s="26">
        <f t="shared" si="35"/>
        <v>17959596.088064428</v>
      </c>
      <c r="G298" s="43">
        <f t="shared" si="33"/>
        <v>6767384.033183747</v>
      </c>
      <c r="I298" s="26">
        <f t="shared" si="37"/>
        <v>82727.110470393993</v>
      </c>
      <c r="J298" s="26">
        <f t="shared" si="38"/>
        <v>3063.9670544590499</v>
      </c>
      <c r="K298" s="26">
        <f t="shared" si="40"/>
        <v>211413.72675767471</v>
      </c>
      <c r="L298" s="26">
        <f t="shared" si="39"/>
        <v>79663.143415934945</v>
      </c>
    </row>
    <row r="299" spans="2:12">
      <c r="B299" s="32">
        <v>70</v>
      </c>
      <c r="C299" s="33">
        <v>45808</v>
      </c>
      <c r="D299" s="43">
        <f t="shared" si="34"/>
        <v>6767384.033183747</v>
      </c>
      <c r="E299" s="26">
        <f t="shared" si="36"/>
        <v>260284.00127629633</v>
      </c>
      <c r="F299" s="26">
        <f t="shared" si="35"/>
        <v>18219880.089340724</v>
      </c>
      <c r="G299" s="43">
        <f t="shared" si="33"/>
        <v>6507100.0319074504</v>
      </c>
      <c r="I299" s="26">
        <f t="shared" si="37"/>
        <v>79663.143415934945</v>
      </c>
      <c r="J299" s="26">
        <f t="shared" si="38"/>
        <v>3063.9670544590499</v>
      </c>
      <c r="K299" s="26">
        <f t="shared" si="40"/>
        <v>214477.69381213377</v>
      </c>
      <c r="L299" s="26">
        <f t="shared" si="39"/>
        <v>76599.176361475897</v>
      </c>
    </row>
    <row r="300" spans="2:12">
      <c r="B300" s="32">
        <v>71</v>
      </c>
      <c r="C300" s="33">
        <v>45838</v>
      </c>
      <c r="D300" s="43">
        <f t="shared" si="34"/>
        <v>6507100.0319074504</v>
      </c>
      <c r="E300" s="26">
        <f t="shared" si="36"/>
        <v>260284.00127629633</v>
      </c>
      <c r="F300" s="26">
        <f t="shared" si="35"/>
        <v>18480164.09061702</v>
      </c>
      <c r="G300" s="43">
        <f t="shared" si="33"/>
        <v>6246816.0306311538</v>
      </c>
      <c r="I300" s="26">
        <f t="shared" si="37"/>
        <v>76599.176361475897</v>
      </c>
      <c r="J300" s="26">
        <f t="shared" si="38"/>
        <v>3063.9670544590499</v>
      </c>
      <c r="K300" s="26">
        <f t="shared" si="40"/>
        <v>217541.66086659284</v>
      </c>
      <c r="L300" s="26">
        <f t="shared" si="39"/>
        <v>73535.209307016848</v>
      </c>
    </row>
    <row r="301" spans="2:12">
      <c r="B301" s="32">
        <v>72</v>
      </c>
      <c r="C301" s="33">
        <v>45869</v>
      </c>
      <c r="D301" s="43">
        <f t="shared" si="34"/>
        <v>6246816.0306311538</v>
      </c>
      <c r="E301" s="26">
        <f t="shared" si="36"/>
        <v>260284.00127629633</v>
      </c>
      <c r="F301" s="26">
        <f t="shared" si="35"/>
        <v>18740448.091893315</v>
      </c>
      <c r="G301" s="43">
        <f t="shared" si="33"/>
        <v>5986532.0293548573</v>
      </c>
      <c r="I301" s="26">
        <f t="shared" si="37"/>
        <v>73535.209307016848</v>
      </c>
      <c r="J301" s="26">
        <f t="shared" si="38"/>
        <v>3063.9670544590499</v>
      </c>
      <c r="K301" s="26">
        <f t="shared" si="40"/>
        <v>220605.6279210519</v>
      </c>
      <c r="L301" s="26">
        <f t="shared" si="39"/>
        <v>70471.2422525578</v>
      </c>
    </row>
    <row r="302" spans="2:12">
      <c r="B302" s="32">
        <v>73</v>
      </c>
      <c r="C302" s="33">
        <v>45900</v>
      </c>
      <c r="D302" s="43">
        <f t="shared" si="34"/>
        <v>5986532.0293548573</v>
      </c>
      <c r="E302" s="26">
        <f t="shared" si="36"/>
        <v>260284.00127629633</v>
      </c>
      <c r="F302" s="26">
        <f t="shared" si="35"/>
        <v>19000732.093169611</v>
      </c>
      <c r="G302" s="43">
        <f t="shared" si="33"/>
        <v>5726248.0280785607</v>
      </c>
      <c r="I302" s="26">
        <f t="shared" si="37"/>
        <v>70471.2422525578</v>
      </c>
      <c r="J302" s="26">
        <f t="shared" si="38"/>
        <v>3063.9670544590499</v>
      </c>
      <c r="K302" s="26">
        <f t="shared" si="40"/>
        <v>223669.59497551096</v>
      </c>
      <c r="L302" s="26">
        <f t="shared" si="39"/>
        <v>67407.275198098752</v>
      </c>
    </row>
    <row r="303" spans="2:12">
      <c r="B303" s="32">
        <v>74</v>
      </c>
      <c r="C303" s="33">
        <v>45930</v>
      </c>
      <c r="D303" s="43">
        <f t="shared" si="34"/>
        <v>5726248.0280785607</v>
      </c>
      <c r="E303" s="26">
        <f t="shared" si="36"/>
        <v>260284.00127629633</v>
      </c>
      <c r="F303" s="26">
        <f t="shared" si="35"/>
        <v>19261016.094445907</v>
      </c>
      <c r="G303" s="43">
        <f t="shared" si="33"/>
        <v>5465964.0268022642</v>
      </c>
      <c r="I303" s="26">
        <f t="shared" si="37"/>
        <v>67407.275198098752</v>
      </c>
      <c r="J303" s="26">
        <f t="shared" si="38"/>
        <v>3063.9670544590499</v>
      </c>
      <c r="K303" s="26">
        <f t="shared" si="40"/>
        <v>226733.56202997002</v>
      </c>
      <c r="L303" s="26">
        <f t="shared" si="39"/>
        <v>64343.308143639704</v>
      </c>
    </row>
    <row r="304" spans="2:12">
      <c r="B304" s="32">
        <v>75</v>
      </c>
      <c r="C304" s="33">
        <v>45961</v>
      </c>
      <c r="D304" s="43">
        <f t="shared" si="34"/>
        <v>5465964.0268022642</v>
      </c>
      <c r="E304" s="26">
        <f t="shared" si="36"/>
        <v>260284.00127629633</v>
      </c>
      <c r="F304" s="26">
        <f t="shared" si="35"/>
        <v>19521300.095722202</v>
      </c>
      <c r="G304" s="43">
        <f t="shared" si="33"/>
        <v>5205680.0255259676</v>
      </c>
      <c r="I304" s="26">
        <f t="shared" si="37"/>
        <v>64343.308143639704</v>
      </c>
      <c r="J304" s="26">
        <f t="shared" si="38"/>
        <v>3063.9670544590499</v>
      </c>
      <c r="K304" s="26">
        <f t="shared" si="40"/>
        <v>229797.52908442909</v>
      </c>
      <c r="L304" s="26">
        <f t="shared" si="39"/>
        <v>61279.341089180656</v>
      </c>
    </row>
    <row r="305" spans="2:12">
      <c r="B305" s="32">
        <v>76</v>
      </c>
      <c r="C305" s="33">
        <v>45991</v>
      </c>
      <c r="D305" s="43">
        <f t="shared" si="34"/>
        <v>5205680.0255259676</v>
      </c>
      <c r="E305" s="26">
        <f t="shared" si="36"/>
        <v>260284.00127629633</v>
      </c>
      <c r="F305" s="26">
        <f t="shared" si="35"/>
        <v>19781584.096998498</v>
      </c>
      <c r="G305" s="43">
        <f t="shared" si="33"/>
        <v>4945396.024249671</v>
      </c>
      <c r="I305" s="26">
        <f t="shared" si="37"/>
        <v>61279.341089180656</v>
      </c>
      <c r="J305" s="26">
        <f t="shared" si="38"/>
        <v>3063.9670544590499</v>
      </c>
      <c r="K305" s="26">
        <f t="shared" si="40"/>
        <v>232861.49613888815</v>
      </c>
      <c r="L305" s="26">
        <f t="shared" si="39"/>
        <v>58215.374034721608</v>
      </c>
    </row>
    <row r="306" spans="2:12">
      <c r="B306" s="32">
        <v>77</v>
      </c>
      <c r="C306" s="33">
        <v>46022</v>
      </c>
      <c r="D306" s="43">
        <f t="shared" si="34"/>
        <v>4945396.024249671</v>
      </c>
      <c r="E306" s="26">
        <f t="shared" si="36"/>
        <v>260284.00127629633</v>
      </c>
      <c r="F306" s="26">
        <f t="shared" si="35"/>
        <v>20041868.098274793</v>
      </c>
      <c r="G306" s="43">
        <f t="shared" si="33"/>
        <v>4685112.0229733745</v>
      </c>
      <c r="I306" s="26">
        <f t="shared" si="37"/>
        <v>58215.374034721608</v>
      </c>
      <c r="J306" s="26">
        <f t="shared" si="38"/>
        <v>3063.9670544590499</v>
      </c>
      <c r="K306" s="26">
        <f t="shared" si="40"/>
        <v>235925.46319334721</v>
      </c>
      <c r="L306" s="26">
        <f t="shared" si="39"/>
        <v>55151.40698026256</v>
      </c>
    </row>
    <row r="307" spans="2:12">
      <c r="B307" s="32">
        <v>78</v>
      </c>
      <c r="C307" s="33">
        <v>46053</v>
      </c>
      <c r="D307" s="43">
        <f t="shared" si="34"/>
        <v>4685112.0229733745</v>
      </c>
      <c r="E307" s="26">
        <f t="shared" si="36"/>
        <v>260284.00127629633</v>
      </c>
      <c r="F307" s="26">
        <f t="shared" si="35"/>
        <v>20302152.099551089</v>
      </c>
      <c r="G307" s="43">
        <f t="shared" si="33"/>
        <v>4424828.0216970779</v>
      </c>
      <c r="I307" s="26">
        <f t="shared" si="37"/>
        <v>55151.40698026256</v>
      </c>
      <c r="J307" s="26">
        <f t="shared" si="38"/>
        <v>3063.9670544590499</v>
      </c>
      <c r="K307" s="26">
        <f t="shared" si="40"/>
        <v>238989.43024780627</v>
      </c>
      <c r="L307" s="26">
        <f t="shared" si="39"/>
        <v>52087.439925803512</v>
      </c>
    </row>
    <row r="308" spans="2:12">
      <c r="B308" s="32">
        <v>79</v>
      </c>
      <c r="C308" s="33">
        <v>46081</v>
      </c>
      <c r="D308" s="43">
        <f t="shared" si="34"/>
        <v>4424828.0216970779</v>
      </c>
      <c r="E308" s="26">
        <f t="shared" si="36"/>
        <v>260284.00127629633</v>
      </c>
      <c r="F308" s="26">
        <f t="shared" si="35"/>
        <v>20562436.100827385</v>
      </c>
      <c r="G308" s="43">
        <f t="shared" si="33"/>
        <v>4164544.0204207813</v>
      </c>
      <c r="I308" s="26">
        <f t="shared" si="37"/>
        <v>52087.439925803512</v>
      </c>
      <c r="J308" s="26">
        <f t="shared" si="38"/>
        <v>3063.9670544590499</v>
      </c>
      <c r="K308" s="26">
        <f t="shared" si="40"/>
        <v>242053.39730226534</v>
      </c>
      <c r="L308" s="26">
        <f t="shared" si="39"/>
        <v>49023.472871344464</v>
      </c>
    </row>
    <row r="309" spans="2:12">
      <c r="B309" s="32">
        <v>80</v>
      </c>
      <c r="C309" s="33">
        <v>46112</v>
      </c>
      <c r="D309" s="43">
        <f t="shared" si="34"/>
        <v>4164544.0204207813</v>
      </c>
      <c r="E309" s="26">
        <f t="shared" si="36"/>
        <v>260284.00127629633</v>
      </c>
      <c r="F309" s="26">
        <f t="shared" si="35"/>
        <v>20822720.10210368</v>
      </c>
      <c r="G309" s="43">
        <f t="shared" si="33"/>
        <v>3904260.0191444848</v>
      </c>
      <c r="I309" s="26">
        <f t="shared" si="37"/>
        <v>49023.472871344464</v>
      </c>
      <c r="J309" s="26">
        <f t="shared" si="38"/>
        <v>3063.9670544590499</v>
      </c>
      <c r="K309" s="26">
        <f t="shared" si="40"/>
        <v>245117.3643567244</v>
      </c>
      <c r="L309" s="26">
        <f t="shared" si="39"/>
        <v>45959.505816885416</v>
      </c>
    </row>
    <row r="310" spans="2:12">
      <c r="B310" s="32">
        <v>81</v>
      </c>
      <c r="C310" s="33">
        <v>46142</v>
      </c>
      <c r="D310" s="43">
        <f t="shared" si="34"/>
        <v>3904260.0191444848</v>
      </c>
      <c r="E310" s="26">
        <f t="shared" si="36"/>
        <v>260284.00127629633</v>
      </c>
      <c r="F310" s="26">
        <f t="shared" si="35"/>
        <v>21083004.103379976</v>
      </c>
      <c r="G310" s="43">
        <f t="shared" si="33"/>
        <v>3643976.0178681882</v>
      </c>
      <c r="I310" s="26">
        <f t="shared" si="37"/>
        <v>45959.505816885416</v>
      </c>
      <c r="J310" s="26">
        <f t="shared" si="38"/>
        <v>3063.9670544590499</v>
      </c>
      <c r="K310" s="26">
        <f t="shared" si="40"/>
        <v>248181.33141118346</v>
      </c>
      <c r="L310" s="26">
        <f t="shared" si="39"/>
        <v>42895.538762426368</v>
      </c>
    </row>
    <row r="311" spans="2:12">
      <c r="B311" s="32">
        <v>82</v>
      </c>
      <c r="C311" s="33">
        <v>46173</v>
      </c>
      <c r="D311" s="43">
        <f t="shared" si="34"/>
        <v>3643976.0178681882</v>
      </c>
      <c r="E311" s="26">
        <f t="shared" si="36"/>
        <v>260284.00127629633</v>
      </c>
      <c r="F311" s="26">
        <f t="shared" si="35"/>
        <v>21343288.104656272</v>
      </c>
      <c r="G311" s="43">
        <f t="shared" si="33"/>
        <v>3383692.0165918916</v>
      </c>
      <c r="I311" s="26">
        <f t="shared" si="37"/>
        <v>42895.538762426368</v>
      </c>
      <c r="J311" s="26">
        <f t="shared" si="38"/>
        <v>3063.9670544590499</v>
      </c>
      <c r="K311" s="26">
        <f t="shared" si="40"/>
        <v>251245.29846564253</v>
      </c>
      <c r="L311" s="26">
        <f t="shared" si="39"/>
        <v>39831.57170796732</v>
      </c>
    </row>
    <row r="312" spans="2:12">
      <c r="B312" s="32">
        <v>83</v>
      </c>
      <c r="C312" s="33">
        <v>46203</v>
      </c>
      <c r="D312" s="43">
        <f t="shared" si="34"/>
        <v>3383692.0165918916</v>
      </c>
      <c r="E312" s="26">
        <f t="shared" si="36"/>
        <v>260284.00127629633</v>
      </c>
      <c r="F312" s="26">
        <f t="shared" si="35"/>
        <v>21603572.105932567</v>
      </c>
      <c r="G312" s="43">
        <f t="shared" si="33"/>
        <v>3123408.0153155951</v>
      </c>
      <c r="I312" s="26">
        <f t="shared" si="37"/>
        <v>39831.57170796732</v>
      </c>
      <c r="J312" s="26">
        <f t="shared" si="38"/>
        <v>3063.9670544590499</v>
      </c>
      <c r="K312" s="26">
        <f t="shared" si="40"/>
        <v>254309.26552010159</v>
      </c>
      <c r="L312" s="26">
        <f t="shared" si="39"/>
        <v>36767.604653508271</v>
      </c>
    </row>
    <row r="313" spans="2:12">
      <c r="B313" s="32">
        <v>84</v>
      </c>
      <c r="C313" s="33">
        <v>46234</v>
      </c>
      <c r="D313" s="43">
        <f t="shared" si="34"/>
        <v>3123408.0153155951</v>
      </c>
      <c r="E313" s="26">
        <f t="shared" si="36"/>
        <v>260284.00127629633</v>
      </c>
      <c r="F313" s="26">
        <f t="shared" si="35"/>
        <v>21863856.107208863</v>
      </c>
      <c r="G313" s="43">
        <f t="shared" si="33"/>
        <v>2863124.0140392985</v>
      </c>
      <c r="I313" s="26">
        <f t="shared" si="37"/>
        <v>36767.604653508271</v>
      </c>
      <c r="J313" s="26">
        <f t="shared" si="38"/>
        <v>3063.9670544590499</v>
      </c>
      <c r="K313" s="26">
        <f t="shared" si="40"/>
        <v>257373.23257456065</v>
      </c>
      <c r="L313" s="26">
        <f t="shared" si="39"/>
        <v>33703.637599049223</v>
      </c>
    </row>
    <row r="314" spans="2:12">
      <c r="B314" s="32">
        <v>85</v>
      </c>
      <c r="C314" s="33">
        <v>46265</v>
      </c>
      <c r="D314" s="43">
        <f t="shared" si="34"/>
        <v>2863124.0140392985</v>
      </c>
      <c r="E314" s="26">
        <f t="shared" si="36"/>
        <v>260284.00127629633</v>
      </c>
      <c r="F314" s="26">
        <f t="shared" si="35"/>
        <v>22124140.108485159</v>
      </c>
      <c r="G314" s="43">
        <f t="shared" si="33"/>
        <v>2602840.012763002</v>
      </c>
      <c r="I314" s="26">
        <f t="shared" si="37"/>
        <v>33703.637599049223</v>
      </c>
      <c r="J314" s="26">
        <f t="shared" si="38"/>
        <v>3063.9670544590499</v>
      </c>
      <c r="K314" s="26">
        <f t="shared" si="40"/>
        <v>260437.19962901971</v>
      </c>
      <c r="L314" s="26">
        <f t="shared" si="39"/>
        <v>30639.670544590175</v>
      </c>
    </row>
    <row r="315" spans="2:12">
      <c r="B315" s="32">
        <v>86</v>
      </c>
      <c r="C315" s="33">
        <v>46295</v>
      </c>
      <c r="D315" s="43">
        <f t="shared" si="34"/>
        <v>2602840.012763002</v>
      </c>
      <c r="E315" s="26">
        <f t="shared" si="36"/>
        <v>260284.00127629633</v>
      </c>
      <c r="F315" s="26">
        <f t="shared" si="35"/>
        <v>22384424.109761454</v>
      </c>
      <c r="G315" s="43">
        <f t="shared" si="33"/>
        <v>2342556.0114867054</v>
      </c>
      <c r="I315" s="26">
        <f t="shared" si="37"/>
        <v>30639.670544590175</v>
      </c>
      <c r="J315" s="26">
        <f t="shared" si="38"/>
        <v>3063.9670544590499</v>
      </c>
      <c r="K315" s="26">
        <f t="shared" si="40"/>
        <v>263501.16668347875</v>
      </c>
      <c r="L315" s="26">
        <f t="shared" si="39"/>
        <v>27575.703490131127</v>
      </c>
    </row>
    <row r="316" spans="2:12">
      <c r="B316" s="32">
        <v>87</v>
      </c>
      <c r="C316" s="33">
        <v>46326</v>
      </c>
      <c r="D316" s="43">
        <f t="shared" si="34"/>
        <v>2342556.0114867054</v>
      </c>
      <c r="E316" s="26">
        <f t="shared" si="36"/>
        <v>260284.00127629633</v>
      </c>
      <c r="F316" s="26">
        <f t="shared" si="35"/>
        <v>22644708.11103775</v>
      </c>
      <c r="G316" s="43">
        <f t="shared" si="33"/>
        <v>2082272.0102104091</v>
      </c>
      <c r="I316" s="26">
        <f t="shared" si="37"/>
        <v>27575.703490131127</v>
      </c>
      <c r="J316" s="26">
        <f t="shared" si="38"/>
        <v>3063.9670544590499</v>
      </c>
      <c r="K316" s="26">
        <f t="shared" si="40"/>
        <v>266565.13373793778</v>
      </c>
      <c r="L316" s="26">
        <f t="shared" si="39"/>
        <v>24511.736435672079</v>
      </c>
    </row>
    <row r="317" spans="2:12">
      <c r="B317" s="32">
        <v>88</v>
      </c>
      <c r="C317" s="33">
        <v>46356</v>
      </c>
      <c r="D317" s="43">
        <f t="shared" si="34"/>
        <v>2082272.0102104091</v>
      </c>
      <c r="E317" s="26">
        <f t="shared" si="36"/>
        <v>260284.00127629633</v>
      </c>
      <c r="F317" s="26">
        <f t="shared" si="35"/>
        <v>22904992.112314045</v>
      </c>
      <c r="G317" s="43">
        <f t="shared" si="33"/>
        <v>1821988.0089341127</v>
      </c>
      <c r="I317" s="26">
        <f t="shared" si="37"/>
        <v>24511.736435672079</v>
      </c>
      <c r="J317" s="26">
        <f t="shared" si="38"/>
        <v>3063.9670544590499</v>
      </c>
      <c r="K317" s="26">
        <f t="shared" si="40"/>
        <v>269629.10079239681</v>
      </c>
      <c r="L317" s="26">
        <f t="shared" si="39"/>
        <v>21447.769381213031</v>
      </c>
    </row>
    <row r="318" spans="2:12">
      <c r="B318" s="32">
        <v>89</v>
      </c>
      <c r="C318" s="33">
        <v>46387</v>
      </c>
      <c r="D318" s="43">
        <f t="shared" si="34"/>
        <v>1821988.0089341127</v>
      </c>
      <c r="E318" s="26">
        <f t="shared" si="36"/>
        <v>260284.00127629633</v>
      </c>
      <c r="F318" s="26">
        <f t="shared" si="35"/>
        <v>23165276.113590341</v>
      </c>
      <c r="G318" s="43">
        <f t="shared" si="33"/>
        <v>1561704.0076578164</v>
      </c>
      <c r="I318" s="26">
        <f t="shared" si="37"/>
        <v>21447.769381213031</v>
      </c>
      <c r="J318" s="26">
        <f t="shared" si="38"/>
        <v>3063.9670544590499</v>
      </c>
      <c r="K318" s="26">
        <f t="shared" si="40"/>
        <v>272693.06784685585</v>
      </c>
      <c r="L318" s="26">
        <f t="shared" si="39"/>
        <v>18383.802326753983</v>
      </c>
    </row>
    <row r="319" spans="2:12">
      <c r="B319" s="32">
        <v>90</v>
      </c>
      <c r="C319" s="33">
        <v>46418</v>
      </c>
      <c r="D319" s="43">
        <f t="shared" si="34"/>
        <v>1561704.0076578164</v>
      </c>
      <c r="E319" s="26">
        <f t="shared" si="36"/>
        <v>260284.00127629633</v>
      </c>
      <c r="F319" s="26">
        <f t="shared" si="35"/>
        <v>23425560.114866637</v>
      </c>
      <c r="G319" s="43">
        <f t="shared" si="33"/>
        <v>1301420.0063815201</v>
      </c>
      <c r="I319" s="26">
        <f t="shared" si="37"/>
        <v>18383.802326753983</v>
      </c>
      <c r="J319" s="26">
        <f t="shared" si="38"/>
        <v>3063.9670544590499</v>
      </c>
      <c r="K319" s="26">
        <f t="shared" si="40"/>
        <v>275757.03490131488</v>
      </c>
      <c r="L319" s="26">
        <f t="shared" si="39"/>
        <v>15319.835272294933</v>
      </c>
    </row>
    <row r="320" spans="2:12">
      <c r="B320" s="32">
        <v>91</v>
      </c>
      <c r="C320" s="33">
        <v>46446</v>
      </c>
      <c r="D320" s="43">
        <f t="shared" si="34"/>
        <v>1301420.0063815201</v>
      </c>
      <c r="E320" s="26">
        <f t="shared" si="36"/>
        <v>260284.00127629633</v>
      </c>
      <c r="F320" s="26">
        <f t="shared" si="35"/>
        <v>23685844.116142932</v>
      </c>
      <c r="G320" s="43">
        <f t="shared" si="33"/>
        <v>1041136.0051052237</v>
      </c>
      <c r="I320" s="26">
        <f t="shared" si="37"/>
        <v>15319.835272294933</v>
      </c>
      <c r="J320" s="26">
        <f t="shared" si="38"/>
        <v>3063.9670544590499</v>
      </c>
      <c r="K320" s="26">
        <f t="shared" si="40"/>
        <v>278821.00195577391</v>
      </c>
      <c r="L320" s="26">
        <f t="shared" si="39"/>
        <v>12255.868217835883</v>
      </c>
    </row>
    <row r="321" spans="2:12">
      <c r="B321" s="32">
        <v>92</v>
      </c>
      <c r="C321" s="33">
        <v>46477</v>
      </c>
      <c r="D321" s="43">
        <f t="shared" si="34"/>
        <v>1041136.0051052237</v>
      </c>
      <c r="E321" s="26">
        <f t="shared" si="36"/>
        <v>260284.00127629633</v>
      </c>
      <c r="F321" s="26">
        <f t="shared" si="35"/>
        <v>23946128.117419228</v>
      </c>
      <c r="G321" s="43">
        <f t="shared" si="33"/>
        <v>780852.00382892741</v>
      </c>
      <c r="I321" s="26">
        <f t="shared" si="37"/>
        <v>12255.868217835883</v>
      </c>
      <c r="J321" s="26">
        <f t="shared" si="38"/>
        <v>3063.9670544590499</v>
      </c>
      <c r="K321" s="26">
        <f t="shared" si="40"/>
        <v>281884.96901023295</v>
      </c>
      <c r="L321" s="26">
        <f t="shared" si="39"/>
        <v>9191.9011633768332</v>
      </c>
    </row>
    <row r="322" spans="2:12">
      <c r="B322" s="32">
        <v>93</v>
      </c>
      <c r="C322" s="33">
        <v>46507</v>
      </c>
      <c r="D322" s="43">
        <f t="shared" si="34"/>
        <v>780852.00382892741</v>
      </c>
      <c r="E322" s="26">
        <f t="shared" si="36"/>
        <v>260284.00127629633</v>
      </c>
      <c r="F322" s="26">
        <f t="shared" si="35"/>
        <v>24206412.118695524</v>
      </c>
      <c r="G322" s="43">
        <f t="shared" si="33"/>
        <v>520568.00255263108</v>
      </c>
      <c r="I322" s="26">
        <f t="shared" si="37"/>
        <v>9191.9011633768332</v>
      </c>
      <c r="J322" s="26">
        <f t="shared" si="38"/>
        <v>3063.9670544590499</v>
      </c>
      <c r="K322" s="26">
        <f t="shared" si="40"/>
        <v>284948.93606469198</v>
      </c>
      <c r="L322" s="26">
        <f t="shared" si="39"/>
        <v>6127.9341089177833</v>
      </c>
    </row>
    <row r="323" spans="2:12">
      <c r="B323" s="32">
        <v>94</v>
      </c>
      <c r="C323" s="33">
        <v>46538</v>
      </c>
      <c r="D323" s="43">
        <f t="shared" si="34"/>
        <v>520568.00255263108</v>
      </c>
      <c r="E323" s="26">
        <f t="shared" si="36"/>
        <v>260284.00127629633</v>
      </c>
      <c r="F323" s="26">
        <f t="shared" si="35"/>
        <v>24466696.119971819</v>
      </c>
      <c r="G323" s="43">
        <f t="shared" si="33"/>
        <v>260284.00127633475</v>
      </c>
      <c r="I323" s="26">
        <f t="shared" si="37"/>
        <v>6127.9341089177833</v>
      </c>
      <c r="J323" s="26">
        <f t="shared" si="38"/>
        <v>3063.9670544590499</v>
      </c>
      <c r="K323" s="26">
        <f t="shared" si="40"/>
        <v>288012.90311915101</v>
      </c>
      <c r="L323" s="26">
        <f t="shared" si="39"/>
        <v>3063.9670544587334</v>
      </c>
    </row>
    <row r="324" spans="2:12">
      <c r="B324" s="32">
        <v>95</v>
      </c>
      <c r="C324" s="33">
        <v>46538</v>
      </c>
      <c r="D324" s="43">
        <f t="shared" si="34"/>
        <v>260284.00127633475</v>
      </c>
      <c r="E324" s="26">
        <f t="shared" si="36"/>
        <v>260284.00127629633</v>
      </c>
      <c r="F324" s="26">
        <f t="shared" si="35"/>
        <v>24726980.121248115</v>
      </c>
      <c r="G324" s="43">
        <f t="shared" si="33"/>
        <v>3.8417056202888489E-8</v>
      </c>
      <c r="I324" s="26">
        <f t="shared" si="37"/>
        <v>3063.9670544587334</v>
      </c>
      <c r="J324" s="26">
        <f t="shared" si="38"/>
        <v>3063.9670544590499</v>
      </c>
      <c r="K324" s="26">
        <f t="shared" si="40"/>
        <v>291076.87017361005</v>
      </c>
      <c r="L324" s="26">
        <f t="shared" si="39"/>
        <v>-3.1650415621697903E-10</v>
      </c>
    </row>
  </sheetData>
  <mergeCells count="11">
    <mergeCell ref="B222:D222"/>
    <mergeCell ref="B223:D223"/>
    <mergeCell ref="B224:D224"/>
    <mergeCell ref="I227:L227"/>
    <mergeCell ref="B221:D221"/>
    <mergeCell ref="B227:G227"/>
    <mergeCell ref="A1:F1"/>
    <mergeCell ref="A2:F2"/>
    <mergeCell ref="B21:F21"/>
    <mergeCell ref="B22:F22"/>
    <mergeCell ref="B121:H121"/>
  </mergeCells>
  <conditionalFormatting sqref="A1:A2 A4">
    <cfRule type="duplicateValues" dxfId="14" priority="3"/>
  </conditionalFormatting>
  <conditionalFormatting sqref="A5">
    <cfRule type="duplicateValues" dxfId="13" priority="2"/>
  </conditionalFormatting>
  <conditionalFormatting sqref="A3">
    <cfRule type="duplicateValues" dxfId="12" priority="1"/>
  </conditionalFormatting>
  <pageMargins left="0.7" right="0.7" top="0.75" bottom="0.75" header="0.3" footer="0.3"/>
  <pageSetup scale="44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B16-D46D-4F51-9E74-52FC81AE5C3E}">
  <dimension ref="A1:N224"/>
  <sheetViews>
    <sheetView view="pageBreakPreview" topLeftCell="A60" zoomScale="70" zoomScaleNormal="98" zoomScaleSheetLayoutView="70" workbookViewId="0">
      <selection activeCell="L165" sqref="L165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3" width="17.7265625" style="1" customWidth="1"/>
    <col min="4" max="5" width="15" style="1" customWidth="1"/>
    <col min="6" max="6" width="16.453125" style="6" customWidth="1"/>
    <col min="7" max="7" width="19.81640625" style="1"/>
    <col min="8" max="8" width="16" style="1" customWidth="1"/>
    <col min="9" max="16384" width="19.81640625" style="1"/>
  </cols>
  <sheetData>
    <row r="1" spans="1:6" ht="13">
      <c r="A1" s="142" t="s">
        <v>0</v>
      </c>
      <c r="B1" s="142"/>
      <c r="C1" s="142"/>
      <c r="D1" s="142"/>
      <c r="E1" s="142"/>
      <c r="F1" s="142"/>
    </row>
    <row r="2" spans="1:6">
      <c r="A2" s="143" t="s">
        <v>1</v>
      </c>
      <c r="B2" s="143"/>
      <c r="C2" s="143"/>
      <c r="D2" s="143"/>
      <c r="E2" s="143"/>
      <c r="F2" s="143"/>
    </row>
    <row r="4" spans="1:6" ht="13">
      <c r="A4" s="2" t="s">
        <v>2</v>
      </c>
      <c r="B4" s="3" t="s">
        <v>3</v>
      </c>
      <c r="C4" s="78" t="s">
        <v>89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90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91</v>
      </c>
    </row>
    <row r="12" spans="1:6" ht="14.5">
      <c r="A12" t="s">
        <v>16</v>
      </c>
      <c r="B12" s="10" t="s">
        <v>3</v>
      </c>
      <c r="C12" s="78" t="s">
        <v>89</v>
      </c>
    </row>
    <row r="13" spans="1:6">
      <c r="A13" s="12" t="s">
        <v>17</v>
      </c>
      <c r="B13" s="13" t="s">
        <v>3</v>
      </c>
      <c r="C13" s="14" t="s">
        <v>92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44713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9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9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9">
      <c r="A19" s="12"/>
      <c r="B19" s="13"/>
      <c r="C19" s="17"/>
      <c r="D19" s="17"/>
      <c r="E19" s="17"/>
      <c r="F19" s="15"/>
      <c r="G19" s="18"/>
    </row>
    <row r="20" spans="1:9">
      <c r="C20" s="19"/>
      <c r="D20" s="19"/>
      <c r="E20" s="19"/>
    </row>
    <row r="21" spans="1:9" ht="13">
      <c r="B21" s="152" t="s">
        <v>24</v>
      </c>
      <c r="C21" s="152"/>
      <c r="D21" s="152"/>
      <c r="E21" s="152"/>
      <c r="F21" s="152"/>
      <c r="G21" s="152"/>
    </row>
    <row r="22" spans="1:9" ht="13">
      <c r="B22" s="153" t="s">
        <v>93</v>
      </c>
      <c r="C22" s="153"/>
      <c r="D22" s="153"/>
      <c r="E22" s="153"/>
      <c r="F22" s="153"/>
      <c r="G22" s="153"/>
    </row>
    <row r="23" spans="1:9" ht="65">
      <c r="B23" s="20" t="s">
        <v>25</v>
      </c>
      <c r="C23" s="20" t="s">
        <v>26</v>
      </c>
      <c r="D23" s="21" t="s">
        <v>27</v>
      </c>
      <c r="E23" s="21" t="s">
        <v>94</v>
      </c>
      <c r="F23" s="21" t="s">
        <v>95</v>
      </c>
      <c r="G23" s="21" t="s">
        <v>28</v>
      </c>
      <c r="I23" s="22"/>
    </row>
    <row r="24" spans="1:9" ht="14.5">
      <c r="B24" s="23">
        <v>0</v>
      </c>
      <c r="C24" s="99">
        <v>44713</v>
      </c>
      <c r="D24" s="25">
        <v>1630531</v>
      </c>
      <c r="E24" s="25">
        <f>SUM(E25:E83)</f>
        <v>16976707.200000018</v>
      </c>
      <c r="F24" s="25">
        <f>D24+E24</f>
        <v>18607238.200000018</v>
      </c>
      <c r="G24" s="26">
        <f>F24/(1+$C$18)^B24</f>
        <v>18607238.200000018</v>
      </c>
    </row>
    <row r="25" spans="1:9" ht="14.5">
      <c r="B25" s="23">
        <v>1</v>
      </c>
      <c r="C25" s="99">
        <v>44743</v>
      </c>
      <c r="D25" s="25">
        <v>1630531</v>
      </c>
      <c r="E25" s="25">
        <v>287740.79999999999</v>
      </c>
      <c r="F25" s="25">
        <f>D25-E25</f>
        <v>1342790.2</v>
      </c>
      <c r="G25" s="26">
        <f t="shared" ref="G25:G82" si="0">F25/(1+$C$18)^B25</f>
        <v>1339441.5960099751</v>
      </c>
    </row>
    <row r="26" spans="1:9" ht="14.5">
      <c r="B26" s="23">
        <v>2</v>
      </c>
      <c r="C26" s="99">
        <v>44774</v>
      </c>
      <c r="D26" s="25">
        <v>1630531</v>
      </c>
      <c r="E26" s="25">
        <v>287740.79999999999</v>
      </c>
      <c r="F26" s="25">
        <f t="shared" ref="F26:F83" si="1">D26-E26</f>
        <v>1342790.2</v>
      </c>
      <c r="G26" s="26">
        <f t="shared" si="0"/>
        <v>1336101.3426533418</v>
      </c>
    </row>
    <row r="27" spans="1:9" ht="14.5">
      <c r="B27" s="23">
        <v>3</v>
      </c>
      <c r="C27" s="99">
        <v>44805</v>
      </c>
      <c r="D27" s="25">
        <v>1630531</v>
      </c>
      <c r="E27" s="25">
        <v>287740.79999999999</v>
      </c>
      <c r="F27" s="25">
        <f t="shared" si="1"/>
        <v>1342790.2</v>
      </c>
      <c r="G27" s="26">
        <f t="shared" si="0"/>
        <v>1332769.419105578</v>
      </c>
    </row>
    <row r="28" spans="1:9" ht="14.5">
      <c r="B28" s="23">
        <v>4</v>
      </c>
      <c r="C28" s="99">
        <v>44835</v>
      </c>
      <c r="D28" s="25">
        <v>1630531</v>
      </c>
      <c r="E28" s="25">
        <v>287740.79999999999</v>
      </c>
      <c r="F28" s="25">
        <f t="shared" si="1"/>
        <v>1342790.2</v>
      </c>
      <c r="G28" s="26">
        <f t="shared" si="0"/>
        <v>1329445.8045940928</v>
      </c>
    </row>
    <row r="29" spans="1:9" ht="14.5">
      <c r="B29" s="23">
        <v>5</v>
      </c>
      <c r="C29" s="99">
        <v>44866</v>
      </c>
      <c r="D29" s="25">
        <v>1630531</v>
      </c>
      <c r="E29" s="25">
        <v>287740.79999999999</v>
      </c>
      <c r="F29" s="25">
        <f t="shared" si="1"/>
        <v>1342790.2</v>
      </c>
      <c r="G29" s="26">
        <f t="shared" si="0"/>
        <v>1326130.4783980974</v>
      </c>
    </row>
    <row r="30" spans="1:9" ht="14.5">
      <c r="B30" s="23">
        <v>6</v>
      </c>
      <c r="C30" s="99">
        <v>44896</v>
      </c>
      <c r="D30" s="25">
        <v>1630531</v>
      </c>
      <c r="E30" s="25">
        <v>287740.79999999999</v>
      </c>
      <c r="F30" s="25">
        <f t="shared" si="1"/>
        <v>1342790.2</v>
      </c>
      <c r="G30" s="26">
        <f t="shared" si="0"/>
        <v>1322823.4198484765</v>
      </c>
    </row>
    <row r="31" spans="1:9" ht="14.5">
      <c r="B31" s="23">
        <v>7</v>
      </c>
      <c r="C31" s="99">
        <v>44927</v>
      </c>
      <c r="D31" s="25">
        <v>1630531</v>
      </c>
      <c r="E31" s="25">
        <v>287740.79999999999</v>
      </c>
      <c r="F31" s="25">
        <f t="shared" si="1"/>
        <v>1342790.2</v>
      </c>
      <c r="G31" s="26">
        <f t="shared" si="0"/>
        <v>1319524.6083276574</v>
      </c>
    </row>
    <row r="32" spans="1:9" ht="14.5">
      <c r="B32" s="23">
        <v>8</v>
      </c>
      <c r="C32" s="99">
        <v>44958</v>
      </c>
      <c r="D32" s="25">
        <v>1630531</v>
      </c>
      <c r="E32" s="25">
        <v>287740.79999999999</v>
      </c>
      <c r="F32" s="25">
        <f t="shared" si="1"/>
        <v>1342790.2</v>
      </c>
      <c r="G32" s="26">
        <f t="shared" si="0"/>
        <v>1316234.0232694838</v>
      </c>
    </row>
    <row r="33" spans="2:11" ht="14.5">
      <c r="B33" s="23">
        <v>9</v>
      </c>
      <c r="C33" s="99">
        <v>44986</v>
      </c>
      <c r="D33" s="25">
        <v>1630531</v>
      </c>
      <c r="E33" s="25">
        <v>287740.79999999999</v>
      </c>
      <c r="F33" s="25">
        <f t="shared" si="1"/>
        <v>1342790.2</v>
      </c>
      <c r="G33" s="26">
        <f t="shared" si="0"/>
        <v>1312951.644159086</v>
      </c>
    </row>
    <row r="34" spans="2:11" ht="14.5">
      <c r="B34" s="23">
        <v>10</v>
      </c>
      <c r="C34" s="99">
        <v>45017</v>
      </c>
      <c r="D34" s="25">
        <v>1630531</v>
      </c>
      <c r="E34" s="25">
        <v>287740.79999999999</v>
      </c>
      <c r="F34" s="25">
        <f t="shared" si="1"/>
        <v>1342790.2</v>
      </c>
      <c r="G34" s="26">
        <f t="shared" si="0"/>
        <v>1309677.4505327542</v>
      </c>
    </row>
    <row r="35" spans="2:11" ht="14.5">
      <c r="B35" s="23">
        <v>11</v>
      </c>
      <c r="C35" s="99">
        <v>45047</v>
      </c>
      <c r="D35" s="25">
        <v>1630531</v>
      </c>
      <c r="E35" s="25">
        <v>287740.79999999999</v>
      </c>
      <c r="F35" s="25">
        <f t="shared" si="1"/>
        <v>1342790.2</v>
      </c>
      <c r="G35" s="26">
        <f t="shared" si="0"/>
        <v>1306411.4219778099</v>
      </c>
    </row>
    <row r="36" spans="2:11" ht="14.5">
      <c r="B36" s="23">
        <v>12</v>
      </c>
      <c r="C36" s="99">
        <v>45078</v>
      </c>
      <c r="D36" s="25">
        <v>1630531</v>
      </c>
      <c r="E36" s="25">
        <v>287740.79999999999</v>
      </c>
      <c r="F36" s="25">
        <f t="shared" si="1"/>
        <v>1342790.2</v>
      </c>
      <c r="G36" s="26">
        <f t="shared" si="0"/>
        <v>1303153.5381324787</v>
      </c>
    </row>
    <row r="37" spans="2:11" ht="14.5">
      <c r="B37" s="23">
        <v>13</v>
      </c>
      <c r="C37" s="99">
        <v>45108</v>
      </c>
      <c r="D37" s="25">
        <v>1630531</v>
      </c>
      <c r="E37" s="25">
        <v>287740.79999999999</v>
      </c>
      <c r="F37" s="25">
        <f t="shared" si="1"/>
        <v>1342790.2</v>
      </c>
      <c r="G37" s="26">
        <f t="shared" si="0"/>
        <v>1299903.7786857642</v>
      </c>
    </row>
    <row r="38" spans="2:11" ht="14.5">
      <c r="B38" s="23">
        <v>14</v>
      </c>
      <c r="C38" s="99">
        <v>45139</v>
      </c>
      <c r="D38" s="25">
        <v>1630531</v>
      </c>
      <c r="E38" s="25">
        <v>287740.79999999999</v>
      </c>
      <c r="F38" s="25">
        <f t="shared" si="1"/>
        <v>1342790.2</v>
      </c>
      <c r="G38" s="26">
        <f t="shared" si="0"/>
        <v>1296662.1233773211</v>
      </c>
    </row>
    <row r="39" spans="2:11" ht="14.5">
      <c r="B39" s="23">
        <v>15</v>
      </c>
      <c r="C39" s="99">
        <v>45170</v>
      </c>
      <c r="D39" s="25">
        <v>1630531</v>
      </c>
      <c r="E39" s="25">
        <v>287740.79999999999</v>
      </c>
      <c r="F39" s="25">
        <f t="shared" si="1"/>
        <v>1342790.2</v>
      </c>
      <c r="G39" s="26">
        <f t="shared" si="0"/>
        <v>1293428.5519973279</v>
      </c>
    </row>
    <row r="40" spans="2:11" ht="14.5">
      <c r="B40" s="23">
        <v>16</v>
      </c>
      <c r="C40" s="99">
        <v>45200</v>
      </c>
      <c r="D40" s="25">
        <v>1630531</v>
      </c>
      <c r="E40" s="25">
        <v>287740.79999999999</v>
      </c>
      <c r="F40" s="25">
        <f t="shared" si="1"/>
        <v>1342790.2</v>
      </c>
      <c r="G40" s="26">
        <f t="shared" si="0"/>
        <v>1290203.044386362</v>
      </c>
    </row>
    <row r="41" spans="2:11" ht="14.5">
      <c r="B41" s="23">
        <v>17</v>
      </c>
      <c r="C41" s="99">
        <v>45231</v>
      </c>
      <c r="D41" s="25">
        <v>1630531</v>
      </c>
      <c r="E41" s="25">
        <v>287740.79999999999</v>
      </c>
      <c r="F41" s="25">
        <f t="shared" si="1"/>
        <v>1342790.2</v>
      </c>
      <c r="G41" s="26">
        <f t="shared" si="0"/>
        <v>1286985.5804352739</v>
      </c>
    </row>
    <row r="42" spans="2:11" ht="14.5">
      <c r="B42" s="23">
        <v>18</v>
      </c>
      <c r="C42" s="99">
        <v>45261</v>
      </c>
      <c r="D42" s="25">
        <v>1630531</v>
      </c>
      <c r="E42" s="25">
        <v>287740.79999999999</v>
      </c>
      <c r="F42" s="25">
        <f t="shared" si="1"/>
        <v>1342790.2</v>
      </c>
      <c r="G42" s="26">
        <f t="shared" si="0"/>
        <v>1283776.1400850611</v>
      </c>
    </row>
    <row r="43" spans="2:11" ht="14.5">
      <c r="B43" s="23">
        <v>19</v>
      </c>
      <c r="C43" s="99">
        <v>45292</v>
      </c>
      <c r="D43" s="25">
        <v>1630531</v>
      </c>
      <c r="E43" s="25">
        <v>287740.79999999999</v>
      </c>
      <c r="F43" s="25">
        <f t="shared" si="1"/>
        <v>1342790.2</v>
      </c>
      <c r="G43" s="26">
        <f t="shared" si="0"/>
        <v>1280574.7033267445</v>
      </c>
    </row>
    <row r="44" spans="2:11" ht="14.5">
      <c r="B44" s="23">
        <v>20</v>
      </c>
      <c r="C44" s="99">
        <v>45323</v>
      </c>
      <c r="D44" s="25">
        <v>1630531</v>
      </c>
      <c r="E44" s="25">
        <v>287740.79999999999</v>
      </c>
      <c r="F44" s="25">
        <f t="shared" si="1"/>
        <v>1342790.2</v>
      </c>
      <c r="G44" s="26">
        <f t="shared" si="0"/>
        <v>1277381.2502012413</v>
      </c>
    </row>
    <row r="45" spans="2:11" ht="14.5">
      <c r="B45" s="23">
        <v>21</v>
      </c>
      <c r="C45" s="99">
        <v>45352</v>
      </c>
      <c r="D45" s="25">
        <v>1630531</v>
      </c>
      <c r="E45" s="25">
        <v>287740.79999999999</v>
      </c>
      <c r="F45" s="25">
        <f t="shared" si="1"/>
        <v>1342790.2</v>
      </c>
      <c r="G45" s="26">
        <f t="shared" si="0"/>
        <v>1274195.7607992433</v>
      </c>
    </row>
    <row r="46" spans="2:11" ht="14.5">
      <c r="B46" s="23">
        <v>22</v>
      </c>
      <c r="C46" s="99">
        <v>45383</v>
      </c>
      <c r="D46" s="25">
        <v>1630531</v>
      </c>
      <c r="E46" s="25">
        <v>287740.79999999999</v>
      </c>
      <c r="F46" s="25">
        <f t="shared" si="1"/>
        <v>1342790.2</v>
      </c>
      <c r="G46" s="26">
        <f t="shared" si="0"/>
        <v>1271018.2152610908</v>
      </c>
    </row>
    <row r="47" spans="2:11" ht="14.5">
      <c r="B47" s="23">
        <v>23</v>
      </c>
      <c r="C47" s="99">
        <v>45413</v>
      </c>
      <c r="D47" s="25">
        <v>1630531</v>
      </c>
      <c r="E47" s="25">
        <v>287740.79999999999</v>
      </c>
      <c r="F47" s="25">
        <f t="shared" si="1"/>
        <v>1342790.2</v>
      </c>
      <c r="G47" s="26">
        <f t="shared" si="0"/>
        <v>1267848.5937766491</v>
      </c>
    </row>
    <row r="48" spans="2:11" ht="14.5">
      <c r="B48" s="23">
        <v>24</v>
      </c>
      <c r="C48" s="99">
        <v>45444</v>
      </c>
      <c r="D48" s="25">
        <v>1630531</v>
      </c>
      <c r="E48" s="25">
        <v>287740.79999999999</v>
      </c>
      <c r="F48" s="25">
        <f t="shared" si="1"/>
        <v>1342790.2</v>
      </c>
      <c r="G48" s="26">
        <f t="shared" si="0"/>
        <v>1264686.8765851862</v>
      </c>
      <c r="K48" s="6"/>
    </row>
    <row r="49" spans="2:11" ht="14.5">
      <c r="B49" s="23">
        <v>25</v>
      </c>
      <c r="C49" s="99">
        <v>45474</v>
      </c>
      <c r="D49" s="25">
        <v>1630531</v>
      </c>
      <c r="E49" s="25">
        <v>287740.79999999999</v>
      </c>
      <c r="F49" s="25">
        <f t="shared" si="1"/>
        <v>1342790.2</v>
      </c>
      <c r="G49" s="26">
        <f t="shared" si="0"/>
        <v>1261533.043975248</v>
      </c>
      <c r="K49" s="6"/>
    </row>
    <row r="50" spans="2:11" ht="14.5">
      <c r="B50" s="23">
        <v>26</v>
      </c>
      <c r="C50" s="99">
        <v>45505</v>
      </c>
      <c r="D50" s="25">
        <v>1630531</v>
      </c>
      <c r="E50" s="25">
        <v>287740.79999999999</v>
      </c>
      <c r="F50" s="25">
        <f t="shared" si="1"/>
        <v>1342790.2</v>
      </c>
      <c r="G50" s="26">
        <f t="shared" si="0"/>
        <v>1258387.0762845369</v>
      </c>
      <c r="K50" s="6"/>
    </row>
    <row r="51" spans="2:11" ht="14.5">
      <c r="B51" s="23">
        <v>27</v>
      </c>
      <c r="C51" s="99">
        <v>45536</v>
      </c>
      <c r="D51" s="25">
        <v>1630531</v>
      </c>
      <c r="E51" s="25">
        <v>287740.79999999999</v>
      </c>
      <c r="F51" s="25">
        <f t="shared" si="1"/>
        <v>1342790.2</v>
      </c>
      <c r="G51" s="26">
        <f t="shared" si="0"/>
        <v>1255248.9538997875</v>
      </c>
      <c r="K51" s="6"/>
    </row>
    <row r="52" spans="2:11" ht="14.5">
      <c r="B52" s="23">
        <v>28</v>
      </c>
      <c r="C52" s="99">
        <v>45566</v>
      </c>
      <c r="D52" s="25">
        <v>1630531</v>
      </c>
      <c r="E52" s="25">
        <v>287740.79999999999</v>
      </c>
      <c r="F52" s="25">
        <f t="shared" si="1"/>
        <v>1342790.2</v>
      </c>
      <c r="G52" s="26">
        <f t="shared" si="0"/>
        <v>1252118.6572566458</v>
      </c>
      <c r="K52" s="6"/>
    </row>
    <row r="53" spans="2:11" ht="14.5">
      <c r="B53" s="23">
        <v>29</v>
      </c>
      <c r="C53" s="99">
        <v>45597</v>
      </c>
      <c r="D53" s="25">
        <v>1630531</v>
      </c>
      <c r="E53" s="25">
        <v>287740.79999999999</v>
      </c>
      <c r="F53" s="25">
        <f t="shared" si="1"/>
        <v>1342790.2</v>
      </c>
      <c r="G53" s="26">
        <f t="shared" si="0"/>
        <v>1248996.1668395468</v>
      </c>
      <c r="K53" s="6"/>
    </row>
    <row r="54" spans="2:11" ht="14.5">
      <c r="B54" s="23">
        <v>30</v>
      </c>
      <c r="C54" s="99">
        <v>45627</v>
      </c>
      <c r="D54" s="25">
        <v>1630531</v>
      </c>
      <c r="E54" s="25">
        <v>287740.79999999999</v>
      </c>
      <c r="F54" s="25">
        <f t="shared" si="1"/>
        <v>1342790.2</v>
      </c>
      <c r="G54" s="26">
        <f t="shared" si="0"/>
        <v>1245881.4631815932</v>
      </c>
      <c r="K54" s="6"/>
    </row>
    <row r="55" spans="2:11" ht="14.5">
      <c r="B55" s="23">
        <v>31</v>
      </c>
      <c r="C55" s="99">
        <v>45658</v>
      </c>
      <c r="D55" s="25">
        <v>1630531</v>
      </c>
      <c r="E55" s="25">
        <v>287740.79999999999</v>
      </c>
      <c r="F55" s="25">
        <f t="shared" si="1"/>
        <v>1342790.2</v>
      </c>
      <c r="G55" s="26">
        <f t="shared" si="0"/>
        <v>1242774.5268644323</v>
      </c>
      <c r="K55" s="6"/>
    </row>
    <row r="56" spans="2:11" ht="14.5">
      <c r="B56" s="23">
        <v>32</v>
      </c>
      <c r="C56" s="99">
        <v>45689</v>
      </c>
      <c r="D56" s="25">
        <v>1630531</v>
      </c>
      <c r="E56" s="25">
        <v>287740.79999999999</v>
      </c>
      <c r="F56" s="25">
        <f t="shared" si="1"/>
        <v>1342790.2</v>
      </c>
      <c r="G56" s="26">
        <f t="shared" si="0"/>
        <v>1239675.3385181366</v>
      </c>
      <c r="K56" s="6"/>
    </row>
    <row r="57" spans="2:11" ht="14.5">
      <c r="B57" s="23">
        <v>33</v>
      </c>
      <c r="C57" s="99">
        <v>45717</v>
      </c>
      <c r="D57" s="25">
        <v>1630531</v>
      </c>
      <c r="E57" s="25">
        <v>287740.79999999999</v>
      </c>
      <c r="F57" s="25">
        <f t="shared" si="1"/>
        <v>1342790.2</v>
      </c>
      <c r="G57" s="26">
        <f t="shared" si="0"/>
        <v>1236583.878821084</v>
      </c>
      <c r="K57" s="6"/>
    </row>
    <row r="58" spans="2:11" ht="14.5">
      <c r="B58" s="23">
        <v>34</v>
      </c>
      <c r="C58" s="99">
        <v>45748</v>
      </c>
      <c r="D58" s="25">
        <v>1630531</v>
      </c>
      <c r="E58" s="25">
        <v>287740.79999999999</v>
      </c>
      <c r="F58" s="25">
        <f t="shared" si="1"/>
        <v>1342790.2</v>
      </c>
      <c r="G58" s="26">
        <f t="shared" si="0"/>
        <v>1233500.1284998346</v>
      </c>
      <c r="K58" s="6"/>
    </row>
    <row r="59" spans="2:11" ht="14.5">
      <c r="B59" s="23">
        <v>35</v>
      </c>
      <c r="C59" s="99">
        <v>45778</v>
      </c>
      <c r="D59" s="25">
        <v>1630531</v>
      </c>
      <c r="E59" s="25">
        <v>287740.79999999999</v>
      </c>
      <c r="F59" s="25">
        <f t="shared" si="1"/>
        <v>1342790.2</v>
      </c>
      <c r="G59" s="26">
        <f t="shared" si="0"/>
        <v>1230424.0683290123</v>
      </c>
      <c r="K59" s="6"/>
    </row>
    <row r="60" spans="2:11" ht="14.5">
      <c r="B60" s="23">
        <v>36</v>
      </c>
      <c r="C60" s="99">
        <v>45809</v>
      </c>
      <c r="D60" s="25">
        <f>1630531*1.1</f>
        <v>1793584.1</v>
      </c>
      <c r="E60" s="25">
        <v>287740.79999999999</v>
      </c>
      <c r="F60" s="25">
        <f t="shared" si="1"/>
        <v>1505843.3</v>
      </c>
      <c r="G60" s="26">
        <f t="shared" si="0"/>
        <v>1376391.7298001158</v>
      </c>
      <c r="K60" s="6"/>
    </row>
    <row r="61" spans="2:11" ht="14.5">
      <c r="B61" s="23">
        <v>37</v>
      </c>
      <c r="C61" s="99">
        <v>45839</v>
      </c>
      <c r="D61" s="25">
        <f t="shared" ref="D61:D83" si="2">1630531*1.1</f>
        <v>1793584.1</v>
      </c>
      <c r="E61" s="25">
        <v>287740.79999999999</v>
      </c>
      <c r="F61" s="25">
        <f t="shared" si="1"/>
        <v>1505843.3</v>
      </c>
      <c r="G61" s="26">
        <f t="shared" si="0"/>
        <v>1372959.3314714371</v>
      </c>
      <c r="K61" s="6"/>
    </row>
    <row r="62" spans="2:11" ht="14.5">
      <c r="B62" s="23">
        <v>38</v>
      </c>
      <c r="C62" s="99">
        <v>45870</v>
      </c>
      <c r="D62" s="25">
        <f t="shared" si="2"/>
        <v>1793584.1</v>
      </c>
      <c r="E62" s="25">
        <v>287740.79999999999</v>
      </c>
      <c r="F62" s="25">
        <f t="shared" si="1"/>
        <v>1505843.3</v>
      </c>
      <c r="G62" s="26">
        <f t="shared" si="0"/>
        <v>1369535.4927395887</v>
      </c>
      <c r="K62" s="6"/>
    </row>
    <row r="63" spans="2:11" ht="14.5">
      <c r="B63" s="23">
        <v>39</v>
      </c>
      <c r="C63" s="99">
        <v>45901</v>
      </c>
      <c r="D63" s="25">
        <f t="shared" si="2"/>
        <v>1793584.1</v>
      </c>
      <c r="E63" s="25">
        <v>287740.79999999999</v>
      </c>
      <c r="F63" s="25">
        <f t="shared" si="1"/>
        <v>1505843.3</v>
      </c>
      <c r="G63" s="26">
        <f t="shared" si="0"/>
        <v>1366120.1922589412</v>
      </c>
      <c r="K63" s="6"/>
    </row>
    <row r="64" spans="2:11" ht="14.5">
      <c r="B64" s="23">
        <v>40</v>
      </c>
      <c r="C64" s="99">
        <v>45931</v>
      </c>
      <c r="D64" s="25">
        <f t="shared" si="2"/>
        <v>1793584.1</v>
      </c>
      <c r="E64" s="25">
        <v>287740.79999999999</v>
      </c>
      <c r="F64" s="25">
        <f t="shared" si="1"/>
        <v>1505843.3</v>
      </c>
      <c r="G64" s="26">
        <f t="shared" si="0"/>
        <v>1362713.4087370983</v>
      </c>
      <c r="K64" s="6"/>
    </row>
    <row r="65" spans="2:11" ht="14.5">
      <c r="B65" s="23">
        <v>41</v>
      </c>
      <c r="C65" s="99">
        <v>45962</v>
      </c>
      <c r="D65" s="25">
        <f t="shared" si="2"/>
        <v>1793584.1</v>
      </c>
      <c r="E65" s="25">
        <v>287740.79999999999</v>
      </c>
      <c r="F65" s="25">
        <f t="shared" si="1"/>
        <v>1505843.3</v>
      </c>
      <c r="G65" s="26">
        <f t="shared" si="0"/>
        <v>1359315.1209347616</v>
      </c>
      <c r="K65" s="6"/>
    </row>
    <row r="66" spans="2:11" ht="14.5">
      <c r="B66" s="23">
        <v>42</v>
      </c>
      <c r="C66" s="99">
        <v>45992</v>
      </c>
      <c r="D66" s="25">
        <f t="shared" si="2"/>
        <v>1793584.1</v>
      </c>
      <c r="E66" s="25">
        <v>287740.79999999999</v>
      </c>
      <c r="F66" s="25">
        <f t="shared" si="1"/>
        <v>1505843.3</v>
      </c>
      <c r="G66" s="26">
        <f t="shared" si="0"/>
        <v>1355925.3076655979</v>
      </c>
      <c r="K66" s="6"/>
    </row>
    <row r="67" spans="2:11" ht="14.5">
      <c r="B67" s="23">
        <v>43</v>
      </c>
      <c r="C67" s="99">
        <v>46023</v>
      </c>
      <c r="D67" s="25">
        <f t="shared" si="2"/>
        <v>1793584.1</v>
      </c>
      <c r="E67" s="25">
        <v>287740.79999999999</v>
      </c>
      <c r="F67" s="25">
        <f t="shared" si="1"/>
        <v>1505843.3</v>
      </c>
      <c r="G67" s="26">
        <f t="shared" si="0"/>
        <v>1352543.9477961077</v>
      </c>
      <c r="K67" s="6"/>
    </row>
    <row r="68" spans="2:11" ht="14.5">
      <c r="B68" s="23">
        <v>44</v>
      </c>
      <c r="C68" s="99">
        <v>46054</v>
      </c>
      <c r="D68" s="25">
        <f t="shared" si="2"/>
        <v>1793584.1</v>
      </c>
      <c r="E68" s="25">
        <v>287740.79999999999</v>
      </c>
      <c r="F68" s="25">
        <f t="shared" si="1"/>
        <v>1505843.3</v>
      </c>
      <c r="G68" s="26">
        <f t="shared" si="0"/>
        <v>1349171.0202454939</v>
      </c>
      <c r="K68" s="6"/>
    </row>
    <row r="69" spans="2:11" ht="14.5">
      <c r="B69" s="23">
        <v>45</v>
      </c>
      <c r="C69" s="99">
        <v>46082</v>
      </c>
      <c r="D69" s="25">
        <f t="shared" si="2"/>
        <v>1793584.1</v>
      </c>
      <c r="E69" s="25">
        <v>287740.79999999999</v>
      </c>
      <c r="F69" s="25">
        <f t="shared" si="1"/>
        <v>1505843.3</v>
      </c>
      <c r="G69" s="26">
        <f t="shared" si="0"/>
        <v>1345806.50398553</v>
      </c>
      <c r="K69" s="6"/>
    </row>
    <row r="70" spans="2:11" ht="14.5">
      <c r="B70" s="23">
        <v>46</v>
      </c>
      <c r="C70" s="99">
        <v>46113</v>
      </c>
      <c r="D70" s="25">
        <f t="shared" si="2"/>
        <v>1793584.1</v>
      </c>
      <c r="E70" s="25">
        <v>287740.79999999999</v>
      </c>
      <c r="F70" s="25">
        <f t="shared" si="1"/>
        <v>1505843.3</v>
      </c>
      <c r="G70" s="26">
        <f t="shared" si="0"/>
        <v>1342450.3780404294</v>
      </c>
      <c r="J70" s="27"/>
      <c r="K70" s="6"/>
    </row>
    <row r="71" spans="2:11" ht="14.5">
      <c r="B71" s="23">
        <v>47</v>
      </c>
      <c r="C71" s="99">
        <v>46143</v>
      </c>
      <c r="D71" s="25">
        <f t="shared" si="2"/>
        <v>1793584.1</v>
      </c>
      <c r="E71" s="25">
        <v>287740.79999999999</v>
      </c>
      <c r="F71" s="25">
        <f t="shared" si="1"/>
        <v>1505843.3</v>
      </c>
      <c r="G71" s="26">
        <f t="shared" si="0"/>
        <v>1339102.6214867127</v>
      </c>
      <c r="J71" s="27"/>
      <c r="K71" s="6"/>
    </row>
    <row r="72" spans="2:11" ht="14.5">
      <c r="B72" s="23">
        <v>48</v>
      </c>
      <c r="C72" s="99">
        <v>46174</v>
      </c>
      <c r="D72" s="25">
        <f t="shared" si="2"/>
        <v>1793584.1</v>
      </c>
      <c r="E72" s="25">
        <v>287740.79999999999</v>
      </c>
      <c r="F72" s="25">
        <f t="shared" si="1"/>
        <v>1505843.3</v>
      </c>
      <c r="G72" s="26">
        <f t="shared" si="0"/>
        <v>1335763.2134530796</v>
      </c>
      <c r="J72" s="27"/>
      <c r="K72" s="6"/>
    </row>
    <row r="73" spans="2:11" ht="14.5">
      <c r="B73" s="23">
        <v>49</v>
      </c>
      <c r="C73" s="99">
        <v>46204</v>
      </c>
      <c r="D73" s="25">
        <f t="shared" si="2"/>
        <v>1793584.1</v>
      </c>
      <c r="E73" s="25">
        <v>287740.79999999999</v>
      </c>
      <c r="F73" s="25">
        <f t="shared" si="1"/>
        <v>1505843.3</v>
      </c>
      <c r="G73" s="26">
        <f t="shared" si="0"/>
        <v>1332432.1331202793</v>
      </c>
      <c r="K73" s="6"/>
    </row>
    <row r="74" spans="2:11" ht="14.5">
      <c r="B74" s="23">
        <v>50</v>
      </c>
      <c r="C74" s="99">
        <v>46235</v>
      </c>
      <c r="D74" s="25">
        <f t="shared" si="2"/>
        <v>1793584.1</v>
      </c>
      <c r="E74" s="25">
        <v>287740.79999999999</v>
      </c>
      <c r="F74" s="25">
        <f t="shared" si="1"/>
        <v>1505843.3</v>
      </c>
      <c r="G74" s="26">
        <f t="shared" si="0"/>
        <v>1329109.3597209766</v>
      </c>
      <c r="K74" s="6"/>
    </row>
    <row r="75" spans="2:11" ht="14.5">
      <c r="B75" s="23">
        <v>51</v>
      </c>
      <c r="C75" s="99">
        <v>46266</v>
      </c>
      <c r="D75" s="25">
        <f t="shared" si="2"/>
        <v>1793584.1</v>
      </c>
      <c r="E75" s="25">
        <v>287740.79999999999</v>
      </c>
      <c r="F75" s="25">
        <f t="shared" si="1"/>
        <v>1505843.3</v>
      </c>
      <c r="G75" s="26">
        <f t="shared" si="0"/>
        <v>1325794.8725396278</v>
      </c>
      <c r="K75" s="6"/>
    </row>
    <row r="76" spans="2:11" ht="14.5">
      <c r="B76" s="23">
        <v>52</v>
      </c>
      <c r="C76" s="99">
        <v>46296</v>
      </c>
      <c r="D76" s="25">
        <f t="shared" si="2"/>
        <v>1793584.1</v>
      </c>
      <c r="E76" s="25">
        <v>287740.79999999999</v>
      </c>
      <c r="F76" s="25">
        <f t="shared" si="1"/>
        <v>1505843.3</v>
      </c>
      <c r="G76" s="26">
        <f t="shared" si="0"/>
        <v>1322488.6509123468</v>
      </c>
      <c r="K76" s="6"/>
    </row>
    <row r="77" spans="2:11" ht="14.5">
      <c r="B77" s="23">
        <v>53</v>
      </c>
      <c r="C77" s="99">
        <v>46327</v>
      </c>
      <c r="D77" s="25">
        <f t="shared" si="2"/>
        <v>1793584.1</v>
      </c>
      <c r="E77" s="25">
        <v>287740.79999999999</v>
      </c>
      <c r="F77" s="25">
        <f t="shared" si="1"/>
        <v>1505843.3</v>
      </c>
      <c r="G77" s="26">
        <f t="shared" si="0"/>
        <v>1319190.67422678</v>
      </c>
      <c r="K77" s="6"/>
    </row>
    <row r="78" spans="2:11" ht="14.5">
      <c r="B78" s="23">
        <v>54</v>
      </c>
      <c r="C78" s="99">
        <v>46357</v>
      </c>
      <c r="D78" s="25">
        <f t="shared" si="2"/>
        <v>1793584.1</v>
      </c>
      <c r="E78" s="25">
        <v>287740.79999999999</v>
      </c>
      <c r="F78" s="25">
        <f t="shared" si="1"/>
        <v>1505843.3</v>
      </c>
      <c r="G78" s="26">
        <f t="shared" si="0"/>
        <v>1315900.9219219752</v>
      </c>
      <c r="K78" s="6"/>
    </row>
    <row r="79" spans="2:11" ht="14.5">
      <c r="B79" s="23">
        <v>55</v>
      </c>
      <c r="C79" s="99">
        <v>46388</v>
      </c>
      <c r="D79" s="25">
        <f t="shared" si="2"/>
        <v>1793584.1</v>
      </c>
      <c r="E79" s="25">
        <v>287740.79999999999</v>
      </c>
      <c r="F79" s="25">
        <f t="shared" si="1"/>
        <v>1505843.3</v>
      </c>
      <c r="G79" s="26">
        <f t="shared" si="0"/>
        <v>1312619.3734882546</v>
      </c>
      <c r="K79" s="6"/>
    </row>
    <row r="80" spans="2:11" ht="14.5">
      <c r="B80" s="23">
        <v>56</v>
      </c>
      <c r="C80" s="99">
        <v>46419</v>
      </c>
      <c r="D80" s="25">
        <f t="shared" si="2"/>
        <v>1793584.1</v>
      </c>
      <c r="E80" s="25">
        <v>287740.79999999999</v>
      </c>
      <c r="F80" s="25">
        <f t="shared" si="1"/>
        <v>1505843.3</v>
      </c>
      <c r="G80" s="26">
        <f t="shared" si="0"/>
        <v>1309346.0084670871</v>
      </c>
      <c r="I80" s="27"/>
      <c r="K80" s="6"/>
    </row>
    <row r="81" spans="2:14" ht="14.5">
      <c r="B81" s="23">
        <v>57</v>
      </c>
      <c r="C81" s="99">
        <v>46447</v>
      </c>
      <c r="D81" s="25">
        <f t="shared" si="2"/>
        <v>1793584.1</v>
      </c>
      <c r="E81" s="25">
        <v>287740.79999999999</v>
      </c>
      <c r="F81" s="25">
        <f t="shared" si="1"/>
        <v>1505843.3</v>
      </c>
      <c r="G81" s="26">
        <f t="shared" si="0"/>
        <v>1306080.8064509595</v>
      </c>
      <c r="I81" s="27"/>
      <c r="J81" s="18"/>
      <c r="K81" s="6"/>
    </row>
    <row r="82" spans="2:14" ht="14.5">
      <c r="B82" s="23">
        <v>58</v>
      </c>
      <c r="C82" s="99">
        <v>46478</v>
      </c>
      <c r="D82" s="25">
        <f t="shared" si="2"/>
        <v>1793584.1</v>
      </c>
      <c r="E82" s="25">
        <v>287740.79999999999</v>
      </c>
      <c r="F82" s="25">
        <f t="shared" si="1"/>
        <v>1505843.3</v>
      </c>
      <c r="G82" s="26">
        <f t="shared" si="0"/>
        <v>1302823.7470832514</v>
      </c>
      <c r="K82" s="6"/>
      <c r="L82" s="18"/>
    </row>
    <row r="83" spans="2:14" ht="14.5">
      <c r="B83" s="23">
        <v>59</v>
      </c>
      <c r="C83" s="99">
        <v>46508</v>
      </c>
      <c r="D83" s="25">
        <f t="shared" si="2"/>
        <v>1793584.1</v>
      </c>
      <c r="E83" s="25">
        <v>287740.79999999999</v>
      </c>
      <c r="F83" s="25">
        <f t="shared" si="1"/>
        <v>1505843.3</v>
      </c>
      <c r="G83" s="26">
        <f>F83/(1+$C$18)^B83</f>
        <v>1299574.8100581062</v>
      </c>
      <c r="K83" s="6"/>
      <c r="L83" s="18"/>
    </row>
    <row r="84" spans="2:14" ht="13.5" thickBot="1">
      <c r="F84" s="1"/>
      <c r="G84" s="28">
        <f>SUM(G24:G83)</f>
        <v>95656850.495000482</v>
      </c>
      <c r="H84" s="27"/>
      <c r="K84" s="6"/>
    </row>
    <row r="85" spans="2:14" ht="13.5" thickTop="1">
      <c r="F85" s="29"/>
    </row>
    <row r="86" spans="2:14" ht="13">
      <c r="F86" s="29"/>
      <c r="G86" s="27"/>
    </row>
    <row r="87" spans="2:14" ht="13">
      <c r="B87" s="162" t="s">
        <v>29</v>
      </c>
      <c r="C87" s="163"/>
      <c r="D87" s="163"/>
      <c r="E87" s="163"/>
      <c r="F87" s="163"/>
      <c r="G87" s="163"/>
      <c r="H87" s="163"/>
      <c r="I87" s="163"/>
    </row>
    <row r="88" spans="2:14" ht="39">
      <c r="B88" s="20" t="s">
        <v>25</v>
      </c>
      <c r="C88" s="31" t="s">
        <v>30</v>
      </c>
      <c r="D88" s="21" t="s">
        <v>31</v>
      </c>
      <c r="E88" s="21" t="s">
        <v>33</v>
      </c>
      <c r="F88" s="21" t="s">
        <v>96</v>
      </c>
      <c r="G88" s="21" t="s">
        <v>32</v>
      </c>
      <c r="H88" s="21" t="s">
        <v>34</v>
      </c>
      <c r="I88" s="21" t="s">
        <v>35</v>
      </c>
      <c r="K88" s="160" t="s">
        <v>79</v>
      </c>
      <c r="L88" s="161"/>
      <c r="M88" s="161"/>
      <c r="N88" s="161"/>
    </row>
    <row r="89" spans="2:14" ht="26">
      <c r="B89" s="32">
        <v>1</v>
      </c>
      <c r="C89" s="33">
        <v>44713</v>
      </c>
      <c r="D89" s="26">
        <f>G84</f>
        <v>95656850.495000482</v>
      </c>
      <c r="E89" s="26">
        <f>F24</f>
        <v>18607238.200000018</v>
      </c>
      <c r="F89" s="26">
        <f>D89-E89</f>
        <v>77049612.295000464</v>
      </c>
      <c r="G89" s="46">
        <f>F89*$C$18</f>
        <v>192624.03073750116</v>
      </c>
      <c r="H89" s="26">
        <f>F89+G89</f>
        <v>77242236.325737968</v>
      </c>
      <c r="I89" s="26">
        <f>E89</f>
        <v>18607238.200000018</v>
      </c>
      <c r="J89" s="18"/>
      <c r="K89" s="85" t="s">
        <v>75</v>
      </c>
      <c r="L89" s="85" t="s">
        <v>76</v>
      </c>
      <c r="M89" s="85" t="s">
        <v>77</v>
      </c>
      <c r="N89" s="86" t="s">
        <v>78</v>
      </c>
    </row>
    <row r="90" spans="2:14">
      <c r="B90" s="32">
        <v>2</v>
      </c>
      <c r="C90" s="33">
        <v>44743</v>
      </c>
      <c r="D90" s="43">
        <f t="shared" ref="D90:D121" si="3">H89</f>
        <v>77242236.325737968</v>
      </c>
      <c r="E90" s="26">
        <f t="shared" ref="E90:E148" si="4">F25</f>
        <v>1342790.2</v>
      </c>
      <c r="F90" s="26">
        <f t="shared" ref="F90:F147" si="5">D90-E90</f>
        <v>75899446.125737965</v>
      </c>
      <c r="G90" s="34">
        <f t="shared" ref="G90:G148" si="6">F90*$C$18</f>
        <v>189748.6153143449</v>
      </c>
      <c r="H90" s="26">
        <f t="shared" ref="H90:H148" si="7">F90+G90</f>
        <v>76089194.741052315</v>
      </c>
      <c r="I90" s="26">
        <f t="shared" ref="I90:I148" si="8">E90</f>
        <v>1342790.2</v>
      </c>
      <c r="K90" s="32" t="s">
        <v>98</v>
      </c>
      <c r="L90" s="43">
        <f>G90/L110</f>
        <v>2002.6239083308169</v>
      </c>
      <c r="M90" s="43">
        <f>E90/93.5</f>
        <v>14361.392513368983</v>
      </c>
      <c r="N90" s="43">
        <f>(D90/93.5)-M90+L90</f>
        <v>813761.40600178507</v>
      </c>
    </row>
    <row r="91" spans="2:14">
      <c r="B91" s="32">
        <v>3</v>
      </c>
      <c r="C91" s="33">
        <v>44774</v>
      </c>
      <c r="D91" s="43">
        <f t="shared" si="3"/>
        <v>76089194.741052315</v>
      </c>
      <c r="E91" s="26">
        <f t="shared" si="4"/>
        <v>1342790.2</v>
      </c>
      <c r="F91" s="26">
        <f t="shared" si="5"/>
        <v>74746404.541052312</v>
      </c>
      <c r="G91" s="34">
        <f t="shared" si="6"/>
        <v>186866.01135263077</v>
      </c>
      <c r="H91" s="26">
        <f t="shared" si="7"/>
        <v>74933270.55240494</v>
      </c>
      <c r="I91" s="26">
        <f t="shared" si="8"/>
        <v>1342790.2</v>
      </c>
      <c r="K91" s="32" t="s">
        <v>98</v>
      </c>
      <c r="L91" s="43">
        <f t="shared" ref="L91:L101" si="9">G91/L111</f>
        <v>1965.9759216478776</v>
      </c>
      <c r="M91" s="43">
        <f>E91/L110</f>
        <v>14171.928232189974</v>
      </c>
      <c r="N91" s="43">
        <f>N90-M91+L91</f>
        <v>801555.45369124296</v>
      </c>
    </row>
    <row r="92" spans="2:14">
      <c r="B92" s="32">
        <v>4</v>
      </c>
      <c r="C92" s="33">
        <v>44805</v>
      </c>
      <c r="D92" s="43">
        <f t="shared" si="3"/>
        <v>74933270.55240494</v>
      </c>
      <c r="E92" s="26">
        <f t="shared" si="4"/>
        <v>1342790.2</v>
      </c>
      <c r="F92" s="26">
        <f t="shared" si="5"/>
        <v>73590480.352404937</v>
      </c>
      <c r="G92" s="34">
        <f t="shared" si="6"/>
        <v>183976.20088101234</v>
      </c>
      <c r="H92" s="26">
        <f t="shared" si="7"/>
        <v>73774456.553285956</v>
      </c>
      <c r="I92" s="26">
        <f t="shared" si="8"/>
        <v>1342790.2</v>
      </c>
      <c r="K92" s="32" t="s">
        <v>98</v>
      </c>
      <c r="L92" s="43">
        <f t="shared" si="9"/>
        <v>1839.7620088101235</v>
      </c>
      <c r="M92" s="43">
        <f t="shared" ref="M92:M101" si="10">E92/L111</f>
        <v>14127.198316675434</v>
      </c>
      <c r="N92" s="43">
        <f t="shared" ref="N92:N101" si="11">N91-M92+L92</f>
        <v>789268.01738337765</v>
      </c>
    </row>
    <row r="93" spans="2:14">
      <c r="B93" s="32">
        <v>5</v>
      </c>
      <c r="C93" s="33">
        <v>44835</v>
      </c>
      <c r="D93" s="43">
        <f t="shared" si="3"/>
        <v>73774456.553285956</v>
      </c>
      <c r="E93" s="26">
        <f t="shared" si="4"/>
        <v>1342790.2</v>
      </c>
      <c r="F93" s="26">
        <f t="shared" si="5"/>
        <v>72431666.353285953</v>
      </c>
      <c r="G93" s="34">
        <f t="shared" si="6"/>
        <v>181079.16588321488</v>
      </c>
      <c r="H93" s="26">
        <f t="shared" si="7"/>
        <v>72612745.519169167</v>
      </c>
      <c r="I93" s="26">
        <f t="shared" si="8"/>
        <v>1342790.2</v>
      </c>
      <c r="K93" s="32" t="s">
        <v>98</v>
      </c>
      <c r="L93" s="43">
        <f t="shared" si="9"/>
        <v>1801.7827451066157</v>
      </c>
      <c r="M93" s="43">
        <f t="shared" si="10"/>
        <v>13427.902</v>
      </c>
      <c r="N93" s="43">
        <f t="shared" si="11"/>
        <v>777641.89812848426</v>
      </c>
    </row>
    <row r="94" spans="2:14">
      <c r="B94" s="32">
        <v>6</v>
      </c>
      <c r="C94" s="33">
        <v>44866</v>
      </c>
      <c r="D94" s="43">
        <f t="shared" si="3"/>
        <v>72612745.519169167</v>
      </c>
      <c r="E94" s="26">
        <f t="shared" si="4"/>
        <v>1342790.2</v>
      </c>
      <c r="F94" s="26">
        <f t="shared" si="5"/>
        <v>71269955.319169164</v>
      </c>
      <c r="G94" s="34">
        <f t="shared" si="6"/>
        <v>178174.88829792291</v>
      </c>
      <c r="H94" s="111">
        <f t="shared" si="7"/>
        <v>71448130.207467079</v>
      </c>
      <c r="I94" s="26">
        <f t="shared" si="8"/>
        <v>1342790.2</v>
      </c>
      <c r="K94" s="32" t="s">
        <v>98</v>
      </c>
      <c r="L94" s="43">
        <f t="shared" si="9"/>
        <v>1764.1078049299299</v>
      </c>
      <c r="M94" s="43">
        <f t="shared" si="10"/>
        <v>13361.096517412934</v>
      </c>
      <c r="N94" s="112">
        <f>N93-M94+L94</f>
        <v>766044.90941600129</v>
      </c>
    </row>
    <row r="95" spans="2:14">
      <c r="B95" s="32">
        <v>7</v>
      </c>
      <c r="C95" s="33">
        <v>44896</v>
      </c>
      <c r="D95" s="43">
        <f t="shared" si="3"/>
        <v>71448130.207467079</v>
      </c>
      <c r="E95" s="26">
        <f t="shared" si="4"/>
        <v>1342790.2</v>
      </c>
      <c r="F95" s="26">
        <f t="shared" si="5"/>
        <v>70105340.007467076</v>
      </c>
      <c r="G95" s="34">
        <f t="shared" si="6"/>
        <v>175263.3500186677</v>
      </c>
      <c r="H95" s="26">
        <f t="shared" si="7"/>
        <v>70280603.357485741</v>
      </c>
      <c r="I95" s="26">
        <f t="shared" si="8"/>
        <v>1342790.2</v>
      </c>
      <c r="K95" s="32" t="s">
        <v>98</v>
      </c>
      <c r="L95" s="43">
        <f t="shared" si="9"/>
        <v>1718.2681374379185</v>
      </c>
      <c r="M95" s="43">
        <f t="shared" si="10"/>
        <v>13294.952475247524</v>
      </c>
      <c r="N95" s="43">
        <f t="shared" si="11"/>
        <v>754468.22507819161</v>
      </c>
    </row>
    <row r="96" spans="2:14">
      <c r="B96" s="32">
        <v>8</v>
      </c>
      <c r="C96" s="33">
        <v>44927</v>
      </c>
      <c r="D96" s="43">
        <f t="shared" si="3"/>
        <v>70280603.357485741</v>
      </c>
      <c r="E96" s="26">
        <f t="shared" si="4"/>
        <v>1342790.2</v>
      </c>
      <c r="F96" s="26">
        <f t="shared" si="5"/>
        <v>68937813.157485738</v>
      </c>
      <c r="G96" s="34">
        <f t="shared" si="6"/>
        <v>172344.53289371435</v>
      </c>
      <c r="H96" s="26">
        <f t="shared" si="7"/>
        <v>69110157.690379456</v>
      </c>
      <c r="I96" s="26">
        <f t="shared" si="8"/>
        <v>1342790.2</v>
      </c>
      <c r="K96" s="32" t="s">
        <v>98</v>
      </c>
      <c r="L96" s="43">
        <f t="shared" si="9"/>
        <v>1681.4100770118473</v>
      </c>
      <c r="M96" s="43">
        <f t="shared" si="10"/>
        <v>13164.609803921569</v>
      </c>
      <c r="N96" s="43">
        <f t="shared" si="11"/>
        <v>742985.02535128186</v>
      </c>
    </row>
    <row r="97" spans="2:14">
      <c r="B97" s="32">
        <v>9</v>
      </c>
      <c r="C97" s="33">
        <v>44958</v>
      </c>
      <c r="D97" s="43">
        <f t="shared" si="3"/>
        <v>69110157.690379456</v>
      </c>
      <c r="E97" s="26">
        <f t="shared" si="4"/>
        <v>1342790.2</v>
      </c>
      <c r="F97" s="26">
        <f t="shared" si="5"/>
        <v>67767367.490379453</v>
      </c>
      <c r="G97" s="34">
        <f t="shared" si="6"/>
        <v>169418.41872594864</v>
      </c>
      <c r="H97" s="26">
        <f t="shared" si="7"/>
        <v>67936785.909105405</v>
      </c>
      <c r="I97" s="26">
        <f t="shared" si="8"/>
        <v>1342790.2</v>
      </c>
      <c r="K97" s="32" t="s">
        <v>98</v>
      </c>
      <c r="L97" s="43">
        <f t="shared" si="9"/>
        <v>1636.8929345502283</v>
      </c>
      <c r="M97" s="43">
        <f t="shared" si="10"/>
        <v>13100.392195121951</v>
      </c>
      <c r="N97" s="43">
        <f t="shared" si="11"/>
        <v>731521.52609071007</v>
      </c>
    </row>
    <row r="98" spans="2:14">
      <c r="B98" s="32">
        <v>10</v>
      </c>
      <c r="C98" s="33">
        <v>44986</v>
      </c>
      <c r="D98" s="43">
        <f t="shared" si="3"/>
        <v>67936785.909105405</v>
      </c>
      <c r="E98" s="26">
        <f t="shared" si="4"/>
        <v>1342790.2</v>
      </c>
      <c r="F98" s="26">
        <f t="shared" si="5"/>
        <v>66593995.709105402</v>
      </c>
      <c r="G98" s="34">
        <f t="shared" si="6"/>
        <v>166484.98927276352</v>
      </c>
      <c r="H98" s="26">
        <f t="shared" si="7"/>
        <v>66760480.698378168</v>
      </c>
      <c r="I98" s="26">
        <f t="shared" si="8"/>
        <v>1342790.2</v>
      </c>
      <c r="K98" s="32" t="s">
        <v>98</v>
      </c>
      <c r="L98" s="43">
        <f t="shared" si="9"/>
        <v>1593.1577920838613</v>
      </c>
      <c r="M98" s="43">
        <f t="shared" si="10"/>
        <v>12973.818357487922</v>
      </c>
      <c r="N98" s="43">
        <f t="shared" si="11"/>
        <v>720140.86552530609</v>
      </c>
    </row>
    <row r="99" spans="2:14">
      <c r="B99" s="32">
        <v>11</v>
      </c>
      <c r="C99" s="33">
        <v>45017</v>
      </c>
      <c r="D99" s="43">
        <f t="shared" si="3"/>
        <v>66760480.698378168</v>
      </c>
      <c r="E99" s="26">
        <f t="shared" si="4"/>
        <v>1342790.2</v>
      </c>
      <c r="F99" s="26">
        <f t="shared" si="5"/>
        <v>65417690.498378165</v>
      </c>
      <c r="G99" s="34">
        <f t="shared" si="6"/>
        <v>163544.22624594541</v>
      </c>
      <c r="H99" s="26">
        <f t="shared" si="7"/>
        <v>65581234.724624112</v>
      </c>
      <c r="I99" s="26">
        <f t="shared" si="8"/>
        <v>1342790.2</v>
      </c>
      <c r="K99" s="32" t="s">
        <v>98</v>
      </c>
      <c r="L99" s="43">
        <f t="shared" si="9"/>
        <v>1550.1822392980607</v>
      </c>
      <c r="M99" s="43">
        <f t="shared" si="10"/>
        <v>12849.666985645932</v>
      </c>
      <c r="N99" s="43">
        <f t="shared" si="11"/>
        <v>708841.38077895821</v>
      </c>
    </row>
    <row r="100" spans="2:14">
      <c r="B100" s="32">
        <v>12</v>
      </c>
      <c r="C100" s="33">
        <v>45047</v>
      </c>
      <c r="D100" s="43">
        <f t="shared" si="3"/>
        <v>65581234.724624112</v>
      </c>
      <c r="E100" s="26">
        <f t="shared" si="4"/>
        <v>1342790.2</v>
      </c>
      <c r="F100" s="26">
        <f t="shared" si="5"/>
        <v>64238444.524624109</v>
      </c>
      <c r="G100" s="34">
        <f t="shared" si="6"/>
        <v>160596.11131156026</v>
      </c>
      <c r="H100" s="26">
        <f t="shared" si="7"/>
        <v>64399040.635935672</v>
      </c>
      <c r="I100" s="26">
        <f t="shared" si="8"/>
        <v>1342790.2</v>
      </c>
      <c r="J100" s="27"/>
      <c r="K100" s="32" t="s">
        <v>98</v>
      </c>
      <c r="L100" s="43">
        <f t="shared" si="9"/>
        <v>1507.9447071508007</v>
      </c>
      <c r="M100" s="43">
        <f t="shared" si="10"/>
        <v>12727.869194312796</v>
      </c>
      <c r="N100" s="43">
        <f t="shared" si="11"/>
        <v>697621.45629179617</v>
      </c>
    </row>
    <row r="101" spans="2:14">
      <c r="B101" s="32">
        <v>13</v>
      </c>
      <c r="C101" s="33">
        <v>45078</v>
      </c>
      <c r="D101" s="43">
        <f t="shared" si="3"/>
        <v>64399040.635935672</v>
      </c>
      <c r="E101" s="26">
        <f t="shared" si="4"/>
        <v>1342790.2</v>
      </c>
      <c r="F101" s="26">
        <f t="shared" si="5"/>
        <v>63056250.435935669</v>
      </c>
      <c r="G101" s="34">
        <f t="shared" si="6"/>
        <v>157640.62608983918</v>
      </c>
      <c r="H101" s="34">
        <f t="shared" si="7"/>
        <v>63213891.06202551</v>
      </c>
      <c r="I101" s="26">
        <f t="shared" si="8"/>
        <v>1342790.2</v>
      </c>
      <c r="J101" s="27"/>
      <c r="K101" s="32" t="s">
        <v>98</v>
      </c>
      <c r="L101" s="43">
        <f t="shared" si="9"/>
        <v>1466.42442874269</v>
      </c>
      <c r="M101" s="43">
        <f t="shared" si="10"/>
        <v>12608.358685446008</v>
      </c>
      <c r="N101" s="43">
        <f t="shared" si="11"/>
        <v>686479.52203509293</v>
      </c>
    </row>
    <row r="102" spans="2:14">
      <c r="B102" s="32">
        <v>14</v>
      </c>
      <c r="C102" s="33">
        <v>45108</v>
      </c>
      <c r="D102" s="43">
        <f t="shared" si="3"/>
        <v>63213891.06202551</v>
      </c>
      <c r="E102" s="26">
        <f t="shared" si="4"/>
        <v>1342790.2</v>
      </c>
      <c r="F102" s="26">
        <f t="shared" si="5"/>
        <v>61871100.862025507</v>
      </c>
      <c r="G102" s="46">
        <f t="shared" si="6"/>
        <v>154677.75215506376</v>
      </c>
      <c r="H102" s="26">
        <f t="shared" si="7"/>
        <v>62025778.614180572</v>
      </c>
      <c r="I102" s="26">
        <f t="shared" si="8"/>
        <v>1342790.2</v>
      </c>
      <c r="K102" s="95" t="s">
        <v>80</v>
      </c>
      <c r="L102" s="95"/>
      <c r="M102" s="95"/>
      <c r="N102" s="91">
        <f>N103-N101</f>
        <v>-98443.326109274291</v>
      </c>
    </row>
    <row r="103" spans="2:14" ht="13">
      <c r="B103" s="32">
        <v>15</v>
      </c>
      <c r="C103" s="33">
        <v>45139</v>
      </c>
      <c r="D103" s="43">
        <f t="shared" si="3"/>
        <v>62025778.614180572</v>
      </c>
      <c r="E103" s="26">
        <f t="shared" si="4"/>
        <v>1342790.2</v>
      </c>
      <c r="F103" s="26">
        <f t="shared" si="5"/>
        <v>60682988.414180569</v>
      </c>
      <c r="G103" s="46">
        <f t="shared" si="6"/>
        <v>151707.47103545142</v>
      </c>
      <c r="H103" s="26">
        <f t="shared" si="7"/>
        <v>60834695.88521602</v>
      </c>
      <c r="I103" s="26">
        <f t="shared" si="8"/>
        <v>1342790.2</v>
      </c>
      <c r="K103" s="96" t="s">
        <v>81</v>
      </c>
      <c r="L103" s="96"/>
      <c r="M103" s="96"/>
      <c r="N103" s="92">
        <f>H101/107.5</f>
        <v>588036.19592581864</v>
      </c>
    </row>
    <row r="104" spans="2:14">
      <c r="B104" s="32">
        <v>16</v>
      </c>
      <c r="C104" s="33">
        <v>45170</v>
      </c>
      <c r="D104" s="43">
        <f t="shared" si="3"/>
        <v>60834695.88521602</v>
      </c>
      <c r="E104" s="26">
        <f t="shared" si="4"/>
        <v>1342790.2</v>
      </c>
      <c r="F104" s="26">
        <f t="shared" si="5"/>
        <v>59491905.685216017</v>
      </c>
      <c r="G104" s="46">
        <f t="shared" si="6"/>
        <v>148729.76421304003</v>
      </c>
      <c r="H104" s="26">
        <f t="shared" si="7"/>
        <v>59640635.449429058</v>
      </c>
      <c r="I104" s="26">
        <f t="shared" si="8"/>
        <v>1342790.2</v>
      </c>
      <c r="K104" s="97" t="s">
        <v>82</v>
      </c>
      <c r="L104" s="97"/>
      <c r="M104" s="97"/>
      <c r="N104" s="91">
        <f>SUM(I102:I113)/107.5</f>
        <v>149892.8595348837</v>
      </c>
    </row>
    <row r="105" spans="2:14">
      <c r="B105" s="32">
        <v>17</v>
      </c>
      <c r="C105" s="33">
        <v>45200</v>
      </c>
      <c r="D105" s="43">
        <f t="shared" si="3"/>
        <v>59640635.449429058</v>
      </c>
      <c r="E105" s="26">
        <f t="shared" si="4"/>
        <v>1342790.2</v>
      </c>
      <c r="F105" s="26">
        <f t="shared" si="5"/>
        <v>58297845.249429055</v>
      </c>
      <c r="G105" s="46">
        <f t="shared" si="6"/>
        <v>145744.61312357264</v>
      </c>
      <c r="H105" s="26">
        <f t="shared" si="7"/>
        <v>58443589.862552628</v>
      </c>
      <c r="I105" s="26">
        <f t="shared" si="8"/>
        <v>1342790.2</v>
      </c>
      <c r="K105" s="97" t="s">
        <v>83</v>
      </c>
      <c r="L105" s="97"/>
      <c r="M105" s="97"/>
      <c r="N105" s="91">
        <f>N103-N104</f>
        <v>438143.33639093494</v>
      </c>
    </row>
    <row r="106" spans="2:14">
      <c r="B106" s="32">
        <v>18</v>
      </c>
      <c r="C106" s="33">
        <v>45231</v>
      </c>
      <c r="D106" s="43">
        <f t="shared" si="3"/>
        <v>58443589.862552628</v>
      </c>
      <c r="E106" s="26">
        <f t="shared" si="4"/>
        <v>1342790.2</v>
      </c>
      <c r="F106" s="26">
        <f t="shared" si="5"/>
        <v>57100799.662552625</v>
      </c>
      <c r="G106" s="46">
        <f t="shared" si="6"/>
        <v>142751.99915638156</v>
      </c>
      <c r="H106" s="26">
        <f t="shared" si="7"/>
        <v>57243551.661709003</v>
      </c>
      <c r="I106" s="26">
        <f t="shared" si="8"/>
        <v>1342790.2</v>
      </c>
      <c r="K106" s="18"/>
    </row>
    <row r="107" spans="2:14">
      <c r="B107" s="32">
        <v>19</v>
      </c>
      <c r="C107" s="33">
        <v>45261</v>
      </c>
      <c r="D107" s="43">
        <f t="shared" si="3"/>
        <v>57243551.661709003</v>
      </c>
      <c r="E107" s="26">
        <f t="shared" si="4"/>
        <v>1342790.2</v>
      </c>
      <c r="F107" s="26">
        <f t="shared" si="5"/>
        <v>55900761.461709</v>
      </c>
      <c r="G107" s="46">
        <f t="shared" si="6"/>
        <v>139751.90365427249</v>
      </c>
      <c r="H107" s="26">
        <f t="shared" si="7"/>
        <v>56040513.36536327</v>
      </c>
      <c r="I107" s="26">
        <f t="shared" si="8"/>
        <v>1342790.2</v>
      </c>
      <c r="K107" s="18"/>
    </row>
    <row r="108" spans="2:14">
      <c r="B108" s="32">
        <v>20</v>
      </c>
      <c r="C108" s="33">
        <v>45292</v>
      </c>
      <c r="D108" s="43">
        <f t="shared" si="3"/>
        <v>56040513.36536327</v>
      </c>
      <c r="E108" s="26">
        <f t="shared" si="4"/>
        <v>1342790.2</v>
      </c>
      <c r="F108" s="26">
        <f t="shared" si="5"/>
        <v>54697723.165363267</v>
      </c>
      <c r="G108" s="46">
        <f t="shared" si="6"/>
        <v>136744.30791340818</v>
      </c>
      <c r="H108" s="26">
        <f t="shared" si="7"/>
        <v>54834467.473276675</v>
      </c>
      <c r="I108" s="26">
        <f t="shared" si="8"/>
        <v>1342790.2</v>
      </c>
      <c r="K108" s="18"/>
    </row>
    <row r="109" spans="2:14" ht="13">
      <c r="B109" s="32">
        <v>21</v>
      </c>
      <c r="C109" s="33">
        <v>45323</v>
      </c>
      <c r="D109" s="43">
        <f t="shared" si="3"/>
        <v>54834467.473276675</v>
      </c>
      <c r="E109" s="26">
        <f t="shared" si="4"/>
        <v>1342790.2</v>
      </c>
      <c r="F109" s="26">
        <f t="shared" si="5"/>
        <v>53491677.273276672</v>
      </c>
      <c r="G109" s="46">
        <f t="shared" si="6"/>
        <v>133729.19318319167</v>
      </c>
      <c r="H109" s="26">
        <f t="shared" si="7"/>
        <v>53625406.466459863</v>
      </c>
      <c r="I109" s="26">
        <f t="shared" si="8"/>
        <v>1342790.2</v>
      </c>
      <c r="K109" s="165" t="s">
        <v>97</v>
      </c>
      <c r="L109" s="165"/>
    </row>
    <row r="110" spans="2:14">
      <c r="B110" s="32">
        <v>22</v>
      </c>
      <c r="C110" s="33">
        <v>45352</v>
      </c>
      <c r="D110" s="43">
        <f t="shared" si="3"/>
        <v>53625406.466459863</v>
      </c>
      <c r="E110" s="26">
        <f t="shared" si="4"/>
        <v>1342790.2</v>
      </c>
      <c r="F110" s="26">
        <f t="shared" si="5"/>
        <v>52282616.26645986</v>
      </c>
      <c r="G110" s="46">
        <f t="shared" si="6"/>
        <v>130706.54066614965</v>
      </c>
      <c r="H110" s="26">
        <f t="shared" si="7"/>
        <v>52413322.807126008</v>
      </c>
      <c r="I110" s="26">
        <f t="shared" si="8"/>
        <v>1342790.2</v>
      </c>
      <c r="K110" s="100">
        <v>45129</v>
      </c>
      <c r="L110" s="87">
        <v>94.75</v>
      </c>
    </row>
    <row r="111" spans="2:14">
      <c r="B111" s="32">
        <v>23</v>
      </c>
      <c r="C111" s="33">
        <v>45383</v>
      </c>
      <c r="D111" s="43">
        <f t="shared" si="3"/>
        <v>52413322.807126008</v>
      </c>
      <c r="E111" s="26">
        <f t="shared" si="4"/>
        <v>1342790.2</v>
      </c>
      <c r="F111" s="26">
        <f t="shared" si="5"/>
        <v>51070532.607126005</v>
      </c>
      <c r="G111" s="46">
        <f t="shared" si="6"/>
        <v>127676.33151781502</v>
      </c>
      <c r="H111" s="26">
        <f t="shared" si="7"/>
        <v>51198208.938643821</v>
      </c>
      <c r="I111" s="26">
        <f t="shared" si="8"/>
        <v>1342790.2</v>
      </c>
      <c r="K111" s="100">
        <v>45160</v>
      </c>
      <c r="L111" s="87">
        <v>95.05</v>
      </c>
    </row>
    <row r="112" spans="2:14">
      <c r="B112" s="32">
        <v>24</v>
      </c>
      <c r="C112" s="33">
        <v>45413</v>
      </c>
      <c r="D112" s="43">
        <f t="shared" si="3"/>
        <v>51198208.938643821</v>
      </c>
      <c r="E112" s="26">
        <f t="shared" si="4"/>
        <v>1342790.2</v>
      </c>
      <c r="F112" s="26">
        <f t="shared" si="5"/>
        <v>49855418.738643818</v>
      </c>
      <c r="G112" s="46">
        <f t="shared" si="6"/>
        <v>124638.54684660955</v>
      </c>
      <c r="H112" s="26">
        <f t="shared" si="7"/>
        <v>49980057.285490423</v>
      </c>
      <c r="I112" s="26">
        <f t="shared" si="8"/>
        <v>1342790.2</v>
      </c>
      <c r="K112" s="100">
        <v>45191</v>
      </c>
      <c r="L112" s="87">
        <v>100</v>
      </c>
    </row>
    <row r="113" spans="2:12">
      <c r="B113" s="32">
        <v>25</v>
      </c>
      <c r="C113" s="33">
        <v>45444</v>
      </c>
      <c r="D113" s="43">
        <f t="shared" si="3"/>
        <v>49980057.285490423</v>
      </c>
      <c r="E113" s="26">
        <f t="shared" si="4"/>
        <v>1342790.2</v>
      </c>
      <c r="F113" s="26">
        <f t="shared" si="5"/>
        <v>48637267.08549042</v>
      </c>
      <c r="G113" s="46">
        <f t="shared" si="6"/>
        <v>121593.16771372606</v>
      </c>
      <c r="H113" s="26">
        <f t="shared" si="7"/>
        <v>48758860.253204145</v>
      </c>
      <c r="I113" s="26">
        <f t="shared" si="8"/>
        <v>1342790.2</v>
      </c>
      <c r="K113" s="100">
        <v>45221</v>
      </c>
      <c r="L113" s="87">
        <v>100.5</v>
      </c>
    </row>
    <row r="114" spans="2:12">
      <c r="B114" s="32">
        <v>26</v>
      </c>
      <c r="C114" s="33">
        <v>45474</v>
      </c>
      <c r="D114" s="43">
        <f t="shared" si="3"/>
        <v>48758860.253204145</v>
      </c>
      <c r="E114" s="26">
        <f t="shared" si="4"/>
        <v>1342790.2</v>
      </c>
      <c r="F114" s="26">
        <f t="shared" si="5"/>
        <v>47416070.053204142</v>
      </c>
      <c r="G114" s="46">
        <f t="shared" si="6"/>
        <v>118540.17513301036</v>
      </c>
      <c r="H114" s="26">
        <f t="shared" si="7"/>
        <v>47534610.228337154</v>
      </c>
      <c r="I114" s="26">
        <f t="shared" si="8"/>
        <v>1342790.2</v>
      </c>
      <c r="K114" s="100">
        <v>45252</v>
      </c>
      <c r="L114" s="87">
        <v>101</v>
      </c>
    </row>
    <row r="115" spans="2:12">
      <c r="B115" s="32">
        <v>27</v>
      </c>
      <c r="C115" s="33">
        <v>45505</v>
      </c>
      <c r="D115" s="43">
        <f t="shared" si="3"/>
        <v>47534610.228337154</v>
      </c>
      <c r="E115" s="26">
        <f t="shared" si="4"/>
        <v>1342790.2</v>
      </c>
      <c r="F115" s="26">
        <f t="shared" si="5"/>
        <v>46191820.028337151</v>
      </c>
      <c r="G115" s="46">
        <f t="shared" si="6"/>
        <v>115479.55007084287</v>
      </c>
      <c r="H115" s="26">
        <f t="shared" si="7"/>
        <v>46307299.578407995</v>
      </c>
      <c r="I115" s="26">
        <f t="shared" si="8"/>
        <v>1342790.2</v>
      </c>
      <c r="K115" s="100">
        <v>45282</v>
      </c>
      <c r="L115" s="87">
        <v>102</v>
      </c>
    </row>
    <row r="116" spans="2:12">
      <c r="B116" s="32">
        <v>28</v>
      </c>
      <c r="C116" s="33">
        <v>45536</v>
      </c>
      <c r="D116" s="43">
        <f t="shared" si="3"/>
        <v>46307299.578407995</v>
      </c>
      <c r="E116" s="26">
        <f t="shared" si="4"/>
        <v>1342790.2</v>
      </c>
      <c r="F116" s="26">
        <f t="shared" si="5"/>
        <v>44964509.378407992</v>
      </c>
      <c r="G116" s="46">
        <f t="shared" si="6"/>
        <v>112411.27344601999</v>
      </c>
      <c r="H116" s="26">
        <f t="shared" si="7"/>
        <v>45076920.651854016</v>
      </c>
      <c r="I116" s="26">
        <f t="shared" si="8"/>
        <v>1342790.2</v>
      </c>
      <c r="K116" s="100">
        <v>44949</v>
      </c>
      <c r="L116" s="87">
        <v>102.5</v>
      </c>
    </row>
    <row r="117" spans="2:12">
      <c r="B117" s="32">
        <v>29</v>
      </c>
      <c r="C117" s="33">
        <v>45566</v>
      </c>
      <c r="D117" s="43">
        <f t="shared" si="3"/>
        <v>45076920.651854016</v>
      </c>
      <c r="E117" s="26">
        <f t="shared" si="4"/>
        <v>1342790.2</v>
      </c>
      <c r="F117" s="26">
        <f t="shared" si="5"/>
        <v>43734130.451854013</v>
      </c>
      <c r="G117" s="46">
        <f t="shared" si="6"/>
        <v>109335.32612963504</v>
      </c>
      <c r="H117" s="26">
        <f t="shared" si="7"/>
        <v>43843465.777983651</v>
      </c>
      <c r="I117" s="26">
        <f t="shared" si="8"/>
        <v>1342790.2</v>
      </c>
      <c r="K117" s="100">
        <v>44980</v>
      </c>
      <c r="L117" s="87">
        <v>103.5</v>
      </c>
    </row>
    <row r="118" spans="2:12">
      <c r="B118" s="32">
        <v>30</v>
      </c>
      <c r="C118" s="33">
        <v>45597</v>
      </c>
      <c r="D118" s="43">
        <f t="shared" si="3"/>
        <v>43843465.777983651</v>
      </c>
      <c r="E118" s="26">
        <f t="shared" si="4"/>
        <v>1342790.2</v>
      </c>
      <c r="F118" s="26">
        <f t="shared" si="5"/>
        <v>42500675.577983648</v>
      </c>
      <c r="G118" s="46">
        <f t="shared" si="6"/>
        <v>106251.68894495913</v>
      </c>
      <c r="H118" s="26">
        <f t="shared" si="7"/>
        <v>42606927.266928606</v>
      </c>
      <c r="I118" s="26">
        <f t="shared" si="8"/>
        <v>1342790.2</v>
      </c>
      <c r="K118" s="100">
        <v>45008</v>
      </c>
      <c r="L118" s="87">
        <v>104.5</v>
      </c>
    </row>
    <row r="119" spans="2:12">
      <c r="B119" s="32">
        <v>31</v>
      </c>
      <c r="C119" s="33">
        <v>45627</v>
      </c>
      <c r="D119" s="43">
        <f t="shared" si="3"/>
        <v>42606927.266928606</v>
      </c>
      <c r="E119" s="26">
        <f t="shared" si="4"/>
        <v>1342790.2</v>
      </c>
      <c r="F119" s="26">
        <f t="shared" si="5"/>
        <v>41264137.066928603</v>
      </c>
      <c r="G119" s="46">
        <f t="shared" si="6"/>
        <v>103160.34266732151</v>
      </c>
      <c r="H119" s="26">
        <f t="shared" si="7"/>
        <v>41367297.409595922</v>
      </c>
      <c r="I119" s="26">
        <f t="shared" si="8"/>
        <v>1342790.2</v>
      </c>
      <c r="K119" s="100">
        <v>45039</v>
      </c>
      <c r="L119" s="87">
        <v>105.5</v>
      </c>
    </row>
    <row r="120" spans="2:12">
      <c r="B120" s="32">
        <v>32</v>
      </c>
      <c r="C120" s="33">
        <v>45658</v>
      </c>
      <c r="D120" s="43">
        <f t="shared" si="3"/>
        <v>41367297.409595922</v>
      </c>
      <c r="E120" s="26">
        <f t="shared" si="4"/>
        <v>1342790.2</v>
      </c>
      <c r="F120" s="26">
        <f t="shared" si="5"/>
        <v>40024507.209595919</v>
      </c>
      <c r="G120" s="46">
        <f t="shared" si="6"/>
        <v>100061.2680239898</v>
      </c>
      <c r="H120" s="26">
        <f t="shared" si="7"/>
        <v>40124568.477619909</v>
      </c>
      <c r="I120" s="26">
        <f t="shared" si="8"/>
        <v>1342790.2</v>
      </c>
      <c r="K120" s="100">
        <v>45069</v>
      </c>
      <c r="L120" s="87">
        <v>106.5</v>
      </c>
    </row>
    <row r="121" spans="2:12">
      <c r="B121" s="32">
        <v>33</v>
      </c>
      <c r="C121" s="33">
        <v>45689</v>
      </c>
      <c r="D121" s="43">
        <f t="shared" si="3"/>
        <v>40124568.477619909</v>
      </c>
      <c r="E121" s="26">
        <f t="shared" si="4"/>
        <v>1342790.2</v>
      </c>
      <c r="F121" s="26">
        <f t="shared" si="5"/>
        <v>38781778.277619906</v>
      </c>
      <c r="G121" s="46">
        <f t="shared" si="6"/>
        <v>96954.445694049762</v>
      </c>
      <c r="H121" s="26">
        <f t="shared" si="7"/>
        <v>38878732.723313957</v>
      </c>
      <c r="I121" s="26">
        <f t="shared" si="8"/>
        <v>1342790.2</v>
      </c>
      <c r="K121" s="100">
        <v>45100</v>
      </c>
      <c r="L121" s="87">
        <v>107.5</v>
      </c>
    </row>
    <row r="122" spans="2:12">
      <c r="B122" s="32">
        <v>34</v>
      </c>
      <c r="C122" s="33">
        <v>45717</v>
      </c>
      <c r="D122" s="43">
        <f t="shared" ref="D122:D148" si="12">H121</f>
        <v>38878732.723313957</v>
      </c>
      <c r="E122" s="26">
        <f t="shared" si="4"/>
        <v>1342790.2</v>
      </c>
      <c r="F122" s="26">
        <f t="shared" si="5"/>
        <v>37535942.523313954</v>
      </c>
      <c r="G122" s="46">
        <f t="shared" si="6"/>
        <v>93839.856308284885</v>
      </c>
      <c r="H122" s="26">
        <f t="shared" si="7"/>
        <v>37629782.379622236</v>
      </c>
      <c r="I122" s="26">
        <f t="shared" si="8"/>
        <v>1342790.2</v>
      </c>
    </row>
    <row r="123" spans="2:12">
      <c r="B123" s="32">
        <v>35</v>
      </c>
      <c r="C123" s="33">
        <v>45748</v>
      </c>
      <c r="D123" s="43">
        <f t="shared" si="12"/>
        <v>37629782.379622236</v>
      </c>
      <c r="E123" s="26">
        <f t="shared" si="4"/>
        <v>1342790.2</v>
      </c>
      <c r="F123" s="26">
        <f t="shared" si="5"/>
        <v>36286992.179622233</v>
      </c>
      <c r="G123" s="46">
        <f t="shared" si="6"/>
        <v>90717.480449055583</v>
      </c>
      <c r="H123" s="26">
        <f t="shared" si="7"/>
        <v>36377709.660071291</v>
      </c>
      <c r="I123" s="26">
        <f t="shared" si="8"/>
        <v>1342790.2</v>
      </c>
    </row>
    <row r="124" spans="2:12">
      <c r="B124" s="32">
        <v>36</v>
      </c>
      <c r="C124" s="33">
        <v>45778</v>
      </c>
      <c r="D124" s="43">
        <f t="shared" si="12"/>
        <v>36377709.660071291</v>
      </c>
      <c r="E124" s="26">
        <f t="shared" si="4"/>
        <v>1342790.2</v>
      </c>
      <c r="F124" s="26">
        <f t="shared" si="5"/>
        <v>35034919.460071288</v>
      </c>
      <c r="G124" s="46">
        <f t="shared" si="6"/>
        <v>87587.298650178229</v>
      </c>
      <c r="H124" s="26">
        <f t="shared" si="7"/>
        <v>35122506.758721463</v>
      </c>
      <c r="I124" s="26">
        <f t="shared" si="8"/>
        <v>1342790.2</v>
      </c>
    </row>
    <row r="125" spans="2:12">
      <c r="B125" s="32">
        <v>37</v>
      </c>
      <c r="C125" s="33">
        <v>45809</v>
      </c>
      <c r="D125" s="43">
        <f t="shared" si="12"/>
        <v>35122506.758721463</v>
      </c>
      <c r="E125" s="26">
        <f t="shared" si="4"/>
        <v>1505843.3</v>
      </c>
      <c r="F125" s="26">
        <f t="shared" si="5"/>
        <v>33616663.458721466</v>
      </c>
      <c r="G125" s="46">
        <f t="shared" si="6"/>
        <v>84041.658646803669</v>
      </c>
      <c r="H125" s="26">
        <f t="shared" si="7"/>
        <v>33700705.117368273</v>
      </c>
      <c r="I125" s="26">
        <f t="shared" si="8"/>
        <v>1505843.3</v>
      </c>
    </row>
    <row r="126" spans="2:12">
      <c r="B126" s="32">
        <v>38</v>
      </c>
      <c r="C126" s="33">
        <v>45839</v>
      </c>
      <c r="D126" s="43">
        <f t="shared" si="12"/>
        <v>33700705.117368273</v>
      </c>
      <c r="E126" s="26">
        <f t="shared" si="4"/>
        <v>1505843.3</v>
      </c>
      <c r="F126" s="26">
        <f t="shared" si="5"/>
        <v>32194861.817368273</v>
      </c>
      <c r="G126" s="46">
        <f t="shared" si="6"/>
        <v>80487.154543420678</v>
      </c>
      <c r="H126" s="26">
        <f t="shared" si="7"/>
        <v>32275348.971911695</v>
      </c>
      <c r="I126" s="26">
        <f t="shared" si="8"/>
        <v>1505843.3</v>
      </c>
    </row>
    <row r="127" spans="2:12">
      <c r="B127" s="32">
        <v>39</v>
      </c>
      <c r="C127" s="33">
        <v>45870</v>
      </c>
      <c r="D127" s="43">
        <f t="shared" si="12"/>
        <v>32275348.971911695</v>
      </c>
      <c r="E127" s="26">
        <f t="shared" si="4"/>
        <v>1505843.3</v>
      </c>
      <c r="F127" s="26">
        <f t="shared" si="5"/>
        <v>30769505.671911694</v>
      </c>
      <c r="G127" s="46">
        <f t="shared" si="6"/>
        <v>76923.764179779231</v>
      </c>
      <c r="H127" s="26">
        <f t="shared" si="7"/>
        <v>30846429.436091475</v>
      </c>
      <c r="I127" s="26">
        <f t="shared" si="8"/>
        <v>1505843.3</v>
      </c>
    </row>
    <row r="128" spans="2:12">
      <c r="B128" s="32">
        <v>40</v>
      </c>
      <c r="C128" s="33">
        <v>45901</v>
      </c>
      <c r="D128" s="43">
        <f t="shared" si="12"/>
        <v>30846429.436091475</v>
      </c>
      <c r="E128" s="26">
        <f t="shared" si="4"/>
        <v>1505843.3</v>
      </c>
      <c r="F128" s="26">
        <f t="shared" si="5"/>
        <v>29340586.136091474</v>
      </c>
      <c r="G128" s="46">
        <f t="shared" si="6"/>
        <v>73351.465340228693</v>
      </c>
      <c r="H128" s="26">
        <f t="shared" si="7"/>
        <v>29413937.601431701</v>
      </c>
      <c r="I128" s="26">
        <f t="shared" si="8"/>
        <v>1505843.3</v>
      </c>
    </row>
    <row r="129" spans="2:9">
      <c r="B129" s="32">
        <v>41</v>
      </c>
      <c r="C129" s="33">
        <v>45931</v>
      </c>
      <c r="D129" s="43">
        <f t="shared" si="12"/>
        <v>29413937.601431701</v>
      </c>
      <c r="E129" s="26">
        <f t="shared" si="4"/>
        <v>1505843.3</v>
      </c>
      <c r="F129" s="26">
        <f t="shared" si="5"/>
        <v>27908094.301431701</v>
      </c>
      <c r="G129" s="46">
        <f t="shared" si="6"/>
        <v>69770.235753579254</v>
      </c>
      <c r="H129" s="26">
        <f t="shared" si="7"/>
        <v>27977864.537185282</v>
      </c>
      <c r="I129" s="26">
        <f t="shared" si="8"/>
        <v>1505843.3</v>
      </c>
    </row>
    <row r="130" spans="2:9">
      <c r="B130" s="32">
        <v>42</v>
      </c>
      <c r="C130" s="33">
        <v>45962</v>
      </c>
      <c r="D130" s="43">
        <f t="shared" si="12"/>
        <v>27977864.537185282</v>
      </c>
      <c r="E130" s="26">
        <f t="shared" si="4"/>
        <v>1505843.3</v>
      </c>
      <c r="F130" s="26">
        <f t="shared" si="5"/>
        <v>26472021.237185281</v>
      </c>
      <c r="G130" s="46">
        <f t="shared" si="6"/>
        <v>66180.053092963208</v>
      </c>
      <c r="H130" s="26">
        <f t="shared" si="7"/>
        <v>26538201.290278245</v>
      </c>
      <c r="I130" s="26">
        <f t="shared" si="8"/>
        <v>1505843.3</v>
      </c>
    </row>
    <row r="131" spans="2:9">
      <c r="B131" s="32">
        <v>43</v>
      </c>
      <c r="C131" s="33">
        <v>45992</v>
      </c>
      <c r="D131" s="43">
        <f t="shared" si="12"/>
        <v>26538201.290278245</v>
      </c>
      <c r="E131" s="26">
        <f t="shared" si="4"/>
        <v>1505843.3</v>
      </c>
      <c r="F131" s="26">
        <f t="shared" si="5"/>
        <v>25032357.990278244</v>
      </c>
      <c r="G131" s="46">
        <f t="shared" si="6"/>
        <v>62580.894975695614</v>
      </c>
      <c r="H131" s="26">
        <f t="shared" si="7"/>
        <v>25094938.88525394</v>
      </c>
      <c r="I131" s="26">
        <f t="shared" si="8"/>
        <v>1505843.3</v>
      </c>
    </row>
    <row r="132" spans="2:9">
      <c r="B132" s="32">
        <v>44</v>
      </c>
      <c r="C132" s="33">
        <v>46023</v>
      </c>
      <c r="D132" s="43">
        <f t="shared" si="12"/>
        <v>25094938.88525394</v>
      </c>
      <c r="E132" s="26">
        <f t="shared" si="4"/>
        <v>1505843.3</v>
      </c>
      <c r="F132" s="26">
        <f t="shared" si="5"/>
        <v>23589095.585253939</v>
      </c>
      <c r="G132" s="46">
        <f t="shared" si="6"/>
        <v>58972.738963134849</v>
      </c>
      <c r="H132" s="26">
        <f t="shared" si="7"/>
        <v>23648068.324217074</v>
      </c>
      <c r="I132" s="26">
        <f t="shared" si="8"/>
        <v>1505843.3</v>
      </c>
    </row>
    <row r="133" spans="2:9">
      <c r="B133" s="32">
        <v>45</v>
      </c>
      <c r="C133" s="33">
        <v>46054</v>
      </c>
      <c r="D133" s="43">
        <f t="shared" si="12"/>
        <v>23648068.324217074</v>
      </c>
      <c r="E133" s="26">
        <f t="shared" si="4"/>
        <v>1505843.3</v>
      </c>
      <c r="F133" s="26">
        <f t="shared" si="5"/>
        <v>22142225.024217073</v>
      </c>
      <c r="G133" s="46">
        <f t="shared" si="6"/>
        <v>55355.562560542683</v>
      </c>
      <c r="H133" s="26">
        <f t="shared" si="7"/>
        <v>22197580.586777616</v>
      </c>
      <c r="I133" s="26">
        <f t="shared" si="8"/>
        <v>1505843.3</v>
      </c>
    </row>
    <row r="134" spans="2:9">
      <c r="B134" s="32">
        <v>46</v>
      </c>
      <c r="C134" s="33">
        <v>46082</v>
      </c>
      <c r="D134" s="43">
        <f t="shared" si="12"/>
        <v>22197580.586777616</v>
      </c>
      <c r="E134" s="26">
        <f t="shared" si="4"/>
        <v>1505843.3</v>
      </c>
      <c r="F134" s="26">
        <f t="shared" si="5"/>
        <v>20691737.286777616</v>
      </c>
      <c r="G134" s="46">
        <f t="shared" si="6"/>
        <v>51729.343216944042</v>
      </c>
      <c r="H134" s="26">
        <f t="shared" si="7"/>
        <v>20743466.62999456</v>
      </c>
      <c r="I134" s="26">
        <f t="shared" si="8"/>
        <v>1505843.3</v>
      </c>
    </row>
    <row r="135" spans="2:9">
      <c r="B135" s="32">
        <v>47</v>
      </c>
      <c r="C135" s="33">
        <v>46113</v>
      </c>
      <c r="D135" s="43">
        <f t="shared" si="12"/>
        <v>20743466.62999456</v>
      </c>
      <c r="E135" s="26">
        <f t="shared" si="4"/>
        <v>1505843.3</v>
      </c>
      <c r="F135" s="26">
        <f t="shared" si="5"/>
        <v>19237623.329994559</v>
      </c>
      <c r="G135" s="46">
        <f t="shared" si="6"/>
        <v>48094.058324986399</v>
      </c>
      <c r="H135" s="26">
        <f t="shared" si="7"/>
        <v>19285717.388319544</v>
      </c>
      <c r="I135" s="26">
        <f t="shared" si="8"/>
        <v>1505843.3</v>
      </c>
    </row>
    <row r="136" spans="2:9">
      <c r="B136" s="32">
        <v>48</v>
      </c>
      <c r="C136" s="33">
        <v>46143</v>
      </c>
      <c r="D136" s="43">
        <f t="shared" si="12"/>
        <v>19285717.388319544</v>
      </c>
      <c r="E136" s="26">
        <f t="shared" si="4"/>
        <v>1505843.3</v>
      </c>
      <c r="F136" s="26">
        <f t="shared" si="5"/>
        <v>17779874.088319544</v>
      </c>
      <c r="G136" s="46">
        <f t="shared" si="6"/>
        <v>44449.685220798863</v>
      </c>
      <c r="H136" s="26">
        <f t="shared" si="7"/>
        <v>17824323.773540344</v>
      </c>
      <c r="I136" s="26">
        <f t="shared" si="8"/>
        <v>1505843.3</v>
      </c>
    </row>
    <row r="137" spans="2:9">
      <c r="B137" s="32">
        <v>49</v>
      </c>
      <c r="C137" s="33">
        <v>46174</v>
      </c>
      <c r="D137" s="43">
        <f t="shared" si="12"/>
        <v>17824323.773540344</v>
      </c>
      <c r="E137" s="26">
        <f t="shared" si="4"/>
        <v>1505843.3</v>
      </c>
      <c r="F137" s="26">
        <f t="shared" si="5"/>
        <v>16318480.473540343</v>
      </c>
      <c r="G137" s="46">
        <f t="shared" si="6"/>
        <v>40796.201183850862</v>
      </c>
      <c r="H137" s="26">
        <f t="shared" si="7"/>
        <v>16359276.674724193</v>
      </c>
      <c r="I137" s="26">
        <f t="shared" si="8"/>
        <v>1505843.3</v>
      </c>
    </row>
    <row r="138" spans="2:9">
      <c r="B138" s="32">
        <v>50</v>
      </c>
      <c r="C138" s="33">
        <v>46204</v>
      </c>
      <c r="D138" s="43">
        <f t="shared" si="12"/>
        <v>16359276.674724193</v>
      </c>
      <c r="E138" s="26">
        <f t="shared" si="4"/>
        <v>1505843.3</v>
      </c>
      <c r="F138" s="26">
        <f t="shared" si="5"/>
        <v>14853433.374724193</v>
      </c>
      <c r="G138" s="46">
        <f t="shared" si="6"/>
        <v>37133.583436810484</v>
      </c>
      <c r="H138" s="26">
        <f t="shared" si="7"/>
        <v>14890566.958161004</v>
      </c>
      <c r="I138" s="26">
        <f t="shared" si="8"/>
        <v>1505843.3</v>
      </c>
    </row>
    <row r="139" spans="2:9">
      <c r="B139" s="32">
        <v>51</v>
      </c>
      <c r="C139" s="33">
        <v>46235</v>
      </c>
      <c r="D139" s="43">
        <f t="shared" si="12"/>
        <v>14890566.958161004</v>
      </c>
      <c r="E139" s="26">
        <f t="shared" si="4"/>
        <v>1505843.3</v>
      </c>
      <c r="F139" s="26">
        <f t="shared" si="5"/>
        <v>13384723.658161003</v>
      </c>
      <c r="G139" s="46">
        <f t="shared" si="6"/>
        <v>33461.809145402505</v>
      </c>
      <c r="H139" s="26">
        <f t="shared" si="7"/>
        <v>13418185.467306405</v>
      </c>
      <c r="I139" s="26">
        <f t="shared" si="8"/>
        <v>1505843.3</v>
      </c>
    </row>
    <row r="140" spans="2:9">
      <c r="B140" s="32">
        <v>52</v>
      </c>
      <c r="C140" s="33">
        <v>46266</v>
      </c>
      <c r="D140" s="43">
        <f t="shared" si="12"/>
        <v>13418185.467306405</v>
      </c>
      <c r="E140" s="26">
        <f t="shared" si="4"/>
        <v>1505843.3</v>
      </c>
      <c r="F140" s="26">
        <f t="shared" si="5"/>
        <v>11912342.167306405</v>
      </c>
      <c r="G140" s="46">
        <f t="shared" si="6"/>
        <v>29780.855418266012</v>
      </c>
      <c r="H140" s="26">
        <f t="shared" si="7"/>
        <v>11942123.022724671</v>
      </c>
      <c r="I140" s="26">
        <f t="shared" si="8"/>
        <v>1505843.3</v>
      </c>
    </row>
    <row r="141" spans="2:9">
      <c r="B141" s="32">
        <v>53</v>
      </c>
      <c r="C141" s="33">
        <v>46296</v>
      </c>
      <c r="D141" s="43">
        <f t="shared" si="12"/>
        <v>11942123.022724671</v>
      </c>
      <c r="E141" s="26">
        <f t="shared" si="4"/>
        <v>1505843.3</v>
      </c>
      <c r="F141" s="26">
        <f t="shared" si="5"/>
        <v>10436279.722724671</v>
      </c>
      <c r="G141" s="46">
        <f t="shared" si="6"/>
        <v>26090.699306811675</v>
      </c>
      <c r="H141" s="26">
        <f t="shared" si="7"/>
        <v>10462370.422031483</v>
      </c>
      <c r="I141" s="26">
        <f t="shared" si="8"/>
        <v>1505843.3</v>
      </c>
    </row>
    <row r="142" spans="2:9">
      <c r="B142" s="32">
        <v>54</v>
      </c>
      <c r="C142" s="33">
        <v>46327</v>
      </c>
      <c r="D142" s="43">
        <f t="shared" si="12"/>
        <v>10462370.422031483</v>
      </c>
      <c r="E142" s="26">
        <f t="shared" si="4"/>
        <v>1505843.3</v>
      </c>
      <c r="F142" s="26">
        <f t="shared" si="5"/>
        <v>8956527.1220314819</v>
      </c>
      <c r="G142" s="46">
        <f t="shared" si="6"/>
        <v>22391.317805078706</v>
      </c>
      <c r="H142" s="26">
        <f t="shared" si="7"/>
        <v>8978918.4398365598</v>
      </c>
      <c r="I142" s="26">
        <f t="shared" si="8"/>
        <v>1505843.3</v>
      </c>
    </row>
    <row r="143" spans="2:9">
      <c r="B143" s="32">
        <v>55</v>
      </c>
      <c r="C143" s="33">
        <v>46357</v>
      </c>
      <c r="D143" s="43">
        <f t="shared" si="12"/>
        <v>8978918.4398365598</v>
      </c>
      <c r="E143" s="26">
        <f t="shared" si="4"/>
        <v>1505843.3</v>
      </c>
      <c r="F143" s="26">
        <f t="shared" si="5"/>
        <v>7473075.13983656</v>
      </c>
      <c r="G143" s="46">
        <f t="shared" si="6"/>
        <v>18682.687849591399</v>
      </c>
      <c r="H143" s="26">
        <f t="shared" si="7"/>
        <v>7491757.8276861515</v>
      </c>
      <c r="I143" s="26">
        <f t="shared" si="8"/>
        <v>1505843.3</v>
      </c>
    </row>
    <row r="144" spans="2:9">
      <c r="B144" s="32">
        <v>56</v>
      </c>
      <c r="C144" s="33">
        <v>46388</v>
      </c>
      <c r="D144" s="43">
        <f t="shared" si="12"/>
        <v>7491757.8276861515</v>
      </c>
      <c r="E144" s="26">
        <f t="shared" si="4"/>
        <v>1505843.3</v>
      </c>
      <c r="F144" s="26">
        <f t="shared" si="5"/>
        <v>5985914.5276861517</v>
      </c>
      <c r="G144" s="46">
        <f t="shared" si="6"/>
        <v>14964.78631921538</v>
      </c>
      <c r="H144" s="26">
        <f t="shared" si="7"/>
        <v>6000879.3140053675</v>
      </c>
      <c r="I144" s="26">
        <f t="shared" si="8"/>
        <v>1505843.3</v>
      </c>
    </row>
    <row r="145" spans="2:13">
      <c r="B145" s="32">
        <v>57</v>
      </c>
      <c r="C145" s="33">
        <v>46419</v>
      </c>
      <c r="D145" s="43">
        <f t="shared" si="12"/>
        <v>6000879.3140053675</v>
      </c>
      <c r="E145" s="26">
        <f t="shared" si="4"/>
        <v>1505843.3</v>
      </c>
      <c r="F145" s="26">
        <f t="shared" si="5"/>
        <v>4495036.0140053676</v>
      </c>
      <c r="G145" s="46">
        <f t="shared" si="6"/>
        <v>11237.59003501342</v>
      </c>
      <c r="H145" s="26">
        <f t="shared" si="7"/>
        <v>4506273.6040403815</v>
      </c>
      <c r="I145" s="26">
        <f t="shared" si="8"/>
        <v>1505843.3</v>
      </c>
    </row>
    <row r="146" spans="2:13">
      <c r="B146" s="32">
        <v>58</v>
      </c>
      <c r="C146" s="33">
        <v>46447</v>
      </c>
      <c r="D146" s="43">
        <f t="shared" si="12"/>
        <v>4506273.6040403815</v>
      </c>
      <c r="E146" s="26">
        <f t="shared" si="4"/>
        <v>1505843.3</v>
      </c>
      <c r="F146" s="26">
        <f t="shared" si="5"/>
        <v>3000430.3040403817</v>
      </c>
      <c r="G146" s="46">
        <f t="shared" si="6"/>
        <v>7501.0757601009545</v>
      </c>
      <c r="H146" s="26">
        <f t="shared" si="7"/>
        <v>3007931.3798004827</v>
      </c>
      <c r="I146" s="26">
        <f t="shared" si="8"/>
        <v>1505843.3</v>
      </c>
    </row>
    <row r="147" spans="2:13">
      <c r="B147" s="32">
        <v>59</v>
      </c>
      <c r="C147" s="33">
        <v>46478</v>
      </c>
      <c r="D147" s="43">
        <f t="shared" si="12"/>
        <v>3007931.3798004827</v>
      </c>
      <c r="E147" s="26">
        <f t="shared" si="4"/>
        <v>1505843.3</v>
      </c>
      <c r="F147" s="26">
        <f t="shared" si="5"/>
        <v>1502088.0798004826</v>
      </c>
      <c r="G147" s="46">
        <f t="shared" si="6"/>
        <v>3755.2201995012065</v>
      </c>
      <c r="H147" s="26">
        <f t="shared" si="7"/>
        <v>1505843.2999999837</v>
      </c>
      <c r="I147" s="26">
        <f t="shared" si="8"/>
        <v>1505843.3</v>
      </c>
    </row>
    <row r="148" spans="2:13">
      <c r="B148" s="32">
        <v>60</v>
      </c>
      <c r="C148" s="33">
        <v>46508</v>
      </c>
      <c r="D148" s="43">
        <f t="shared" si="12"/>
        <v>1505843.2999999837</v>
      </c>
      <c r="E148" s="26">
        <f t="shared" si="4"/>
        <v>1505843.3</v>
      </c>
      <c r="F148" s="26">
        <f t="shared" ref="F148" si="13">D148-E148</f>
        <v>-1.6298145055770874E-8</v>
      </c>
      <c r="G148" s="46">
        <f t="shared" si="6"/>
        <v>-4.0745362639427189E-11</v>
      </c>
      <c r="H148" s="26">
        <f t="shared" si="7"/>
        <v>-1.6338890418410301E-8</v>
      </c>
      <c r="I148" s="26">
        <f t="shared" si="8"/>
        <v>1505843.3</v>
      </c>
    </row>
    <row r="149" spans="2:13" ht="13">
      <c r="B149" s="32"/>
      <c r="C149" s="47"/>
      <c r="D149" s="47"/>
      <c r="E149" s="38">
        <f>SUM(G89:G147)</f>
        <v>6088283.9049996138</v>
      </c>
      <c r="F149" s="49">
        <f>SUM(E89:E147)</f>
        <v>100239291.10000001</v>
      </c>
      <c r="G149" s="38"/>
      <c r="H149" s="26"/>
    </row>
    <row r="152" spans="2:13" ht="13">
      <c r="B152" s="157" t="s">
        <v>50</v>
      </c>
      <c r="C152" s="158"/>
      <c r="D152" s="159"/>
      <c r="E152" s="36" t="s">
        <v>36</v>
      </c>
      <c r="F152" s="83" t="s">
        <v>37</v>
      </c>
      <c r="I152" s="27">
        <f>D160-'Anabil Tower - After Modifica'!D148</f>
        <v>75387315.024553776</v>
      </c>
    </row>
    <row r="153" spans="2:13" ht="14.5">
      <c r="B153" s="155" t="s">
        <v>38</v>
      </c>
      <c r="C153" s="155"/>
      <c r="D153" s="155"/>
      <c r="E153" s="89">
        <f>SUM(G90:G101)</f>
        <v>2085137.1362875646</v>
      </c>
      <c r="F153" s="49">
        <f>SUM(L90:L101)</f>
        <v>20528.53270510077</v>
      </c>
    </row>
    <row r="154" spans="2:13" ht="14.5">
      <c r="B154" s="156" t="s">
        <v>39</v>
      </c>
      <c r="C154" s="156"/>
      <c r="D154" s="156"/>
      <c r="E154" s="89">
        <f>SUM(I102:I113)</f>
        <v>16113482.399999997</v>
      </c>
      <c r="F154" s="49">
        <f>N104</f>
        <v>149892.8595348837</v>
      </c>
      <c r="H154" s="84"/>
    </row>
    <row r="155" spans="2:13" ht="14.5">
      <c r="B155" s="156" t="s">
        <v>40</v>
      </c>
      <c r="C155" s="156"/>
      <c r="D155" s="156"/>
      <c r="E155" s="89">
        <f>H101-E154</f>
        <v>47100408.662025511</v>
      </c>
      <c r="F155" s="49">
        <f>N105</f>
        <v>438143.33639093494</v>
      </c>
      <c r="H155" s="84"/>
    </row>
    <row r="158" spans="2:13" ht="13">
      <c r="B158" s="154" t="s">
        <v>41</v>
      </c>
      <c r="C158" s="154"/>
      <c r="D158" s="154"/>
      <c r="E158" s="154"/>
      <c r="F158" s="154"/>
      <c r="G158" s="154"/>
      <c r="J158" s="154" t="s">
        <v>79</v>
      </c>
      <c r="K158" s="154"/>
      <c r="L158" s="154"/>
      <c r="M158" s="154"/>
    </row>
    <row r="159" spans="2:13" ht="39">
      <c r="B159" s="39" t="s">
        <v>25</v>
      </c>
      <c r="C159" s="40" t="s">
        <v>42</v>
      </c>
      <c r="D159" s="41" t="s">
        <v>43</v>
      </c>
      <c r="E159" s="42" t="s">
        <v>44</v>
      </c>
      <c r="F159" s="41" t="s">
        <v>45</v>
      </c>
      <c r="G159" s="41" t="s">
        <v>46</v>
      </c>
      <c r="J159" s="86" t="s">
        <v>84</v>
      </c>
      <c r="K159" s="93" t="str">
        <f>E159</f>
        <v>Depreciation Charge in BDT</v>
      </c>
      <c r="L159" s="86" t="str">
        <f>F159</f>
        <v>Accumulated Depreciation in BDT</v>
      </c>
      <c r="M159" s="86" t="s">
        <v>85</v>
      </c>
    </row>
    <row r="160" spans="2:13">
      <c r="B160" s="32">
        <v>1</v>
      </c>
      <c r="C160" s="33">
        <v>44713</v>
      </c>
      <c r="D160" s="46">
        <f>G84</f>
        <v>95656850.495000482</v>
      </c>
      <c r="E160" s="101">
        <f>$D$160/60</f>
        <v>1594280.8415833414</v>
      </c>
      <c r="F160" s="26">
        <f>E160</f>
        <v>1594280.8415833414</v>
      </c>
      <c r="G160" s="43">
        <f>$D$160-F160</f>
        <v>94062569.65341714</v>
      </c>
      <c r="J160" s="26">
        <f>D160/93.5</f>
        <v>1023067.9197326255</v>
      </c>
      <c r="K160" s="26">
        <f>$J$160/60</f>
        <v>17051.131995543758</v>
      </c>
      <c r="L160" s="26">
        <f>K160</f>
        <v>17051.131995543758</v>
      </c>
      <c r="M160" s="26">
        <f>$J$160-L160</f>
        <v>1006016.7877370818</v>
      </c>
    </row>
    <row r="161" spans="2:13">
      <c r="B161" s="102">
        <v>2</v>
      </c>
      <c r="C161" s="103">
        <v>44743</v>
      </c>
      <c r="D161" s="104">
        <f t="shared" ref="D161:D192" si="14">G160</f>
        <v>94062569.65341714</v>
      </c>
      <c r="E161" s="105">
        <f t="shared" ref="E161:E219" si="15">$D$160/60</f>
        <v>1594280.8415833414</v>
      </c>
      <c r="F161" s="104">
        <f>F160+E161</f>
        <v>3188561.6831666827</v>
      </c>
      <c r="G161" s="105">
        <f t="shared" ref="G161:G219" si="16">$D$160-F161</f>
        <v>92468288.811833799</v>
      </c>
      <c r="J161" s="104">
        <f>M160</f>
        <v>1006016.7877370818</v>
      </c>
      <c r="K161" s="104">
        <f t="shared" ref="K161:K219" si="17">$J$160/60</f>
        <v>17051.131995543758</v>
      </c>
      <c r="L161" s="104">
        <f>L160+K161</f>
        <v>34102.263991087515</v>
      </c>
      <c r="M161" s="104">
        <f t="shared" ref="M161:M219" si="18">$J$160-L161</f>
        <v>988965.65574153792</v>
      </c>
    </row>
    <row r="162" spans="2:13">
      <c r="B162" s="102">
        <v>3</v>
      </c>
      <c r="C162" s="103">
        <v>44774</v>
      </c>
      <c r="D162" s="104">
        <f t="shared" si="14"/>
        <v>92468288.811833799</v>
      </c>
      <c r="E162" s="105">
        <f t="shared" si="15"/>
        <v>1594280.8415833414</v>
      </c>
      <c r="F162" s="104">
        <f t="shared" ref="F162:F219" si="19">F161+E162</f>
        <v>4782842.5247500241</v>
      </c>
      <c r="G162" s="105">
        <f t="shared" si="16"/>
        <v>90874007.970250458</v>
      </c>
      <c r="J162" s="104">
        <f t="shared" ref="J162:J219" si="20">M161</f>
        <v>988965.65574153792</v>
      </c>
      <c r="K162" s="104">
        <f t="shared" si="17"/>
        <v>17051.131995543758</v>
      </c>
      <c r="L162" s="104">
        <f t="shared" ref="L162:L219" si="21">L161+K162</f>
        <v>51153.395986631273</v>
      </c>
      <c r="M162" s="104">
        <f t="shared" si="18"/>
        <v>971914.5237459942</v>
      </c>
    </row>
    <row r="163" spans="2:13">
      <c r="B163" s="102">
        <v>4</v>
      </c>
      <c r="C163" s="103">
        <v>44805</v>
      </c>
      <c r="D163" s="104">
        <f t="shared" si="14"/>
        <v>90874007.970250458</v>
      </c>
      <c r="E163" s="105">
        <f t="shared" si="15"/>
        <v>1594280.8415833414</v>
      </c>
      <c r="F163" s="104">
        <f t="shared" si="19"/>
        <v>6377123.3663333654</v>
      </c>
      <c r="G163" s="105">
        <f t="shared" si="16"/>
        <v>89279727.128667116</v>
      </c>
      <c r="J163" s="104">
        <f t="shared" si="20"/>
        <v>971914.5237459942</v>
      </c>
      <c r="K163" s="104">
        <f t="shared" si="17"/>
        <v>17051.131995543758</v>
      </c>
      <c r="L163" s="104">
        <f t="shared" si="21"/>
        <v>68204.52798217503</v>
      </c>
      <c r="M163" s="104">
        <f t="shared" si="18"/>
        <v>954863.39175045048</v>
      </c>
    </row>
    <row r="164" spans="2:13">
      <c r="B164" s="102">
        <v>5</v>
      </c>
      <c r="C164" s="103">
        <v>44835</v>
      </c>
      <c r="D164" s="104">
        <f t="shared" si="14"/>
        <v>89279727.128667116</v>
      </c>
      <c r="E164" s="105">
        <f t="shared" si="15"/>
        <v>1594280.8415833414</v>
      </c>
      <c r="F164" s="104">
        <f t="shared" si="19"/>
        <v>7971404.2079167068</v>
      </c>
      <c r="G164" s="105">
        <f t="shared" si="16"/>
        <v>87685446.287083775</v>
      </c>
      <c r="J164" s="104">
        <f t="shared" si="20"/>
        <v>954863.39175045048</v>
      </c>
      <c r="K164" s="104">
        <f t="shared" si="17"/>
        <v>17051.131995543758</v>
      </c>
      <c r="L164" s="104">
        <f t="shared" si="21"/>
        <v>85255.65997771878</v>
      </c>
      <c r="M164" s="104">
        <f t="shared" si="18"/>
        <v>937812.25975490664</v>
      </c>
    </row>
    <row r="165" spans="2:13">
      <c r="B165" s="102">
        <v>6</v>
      </c>
      <c r="C165" s="103">
        <v>44866</v>
      </c>
      <c r="D165" s="104">
        <f t="shared" si="14"/>
        <v>87685446.287083775</v>
      </c>
      <c r="E165" s="105">
        <f t="shared" si="15"/>
        <v>1594280.8415833414</v>
      </c>
      <c r="F165" s="111">
        <f t="shared" si="19"/>
        <v>9565685.0495000482</v>
      </c>
      <c r="G165" s="112">
        <f t="shared" si="16"/>
        <v>86091165.445500433</v>
      </c>
      <c r="J165" s="104">
        <f t="shared" si="20"/>
        <v>937812.25975490664</v>
      </c>
      <c r="K165" s="104">
        <f t="shared" si="17"/>
        <v>17051.131995543758</v>
      </c>
      <c r="L165" s="111">
        <f t="shared" si="21"/>
        <v>102306.79197326253</v>
      </c>
      <c r="M165" s="111">
        <f t="shared" si="18"/>
        <v>920761.12775936292</v>
      </c>
    </row>
    <row r="166" spans="2:13">
      <c r="B166" s="102">
        <v>7</v>
      </c>
      <c r="C166" s="103">
        <v>44896</v>
      </c>
      <c r="D166" s="104">
        <f t="shared" si="14"/>
        <v>86091165.445500433</v>
      </c>
      <c r="E166" s="105">
        <f t="shared" si="15"/>
        <v>1594280.8415833414</v>
      </c>
      <c r="F166" s="104">
        <f t="shared" si="19"/>
        <v>11159965.89108339</v>
      </c>
      <c r="G166" s="105">
        <f t="shared" si="16"/>
        <v>84496884.603917092</v>
      </c>
      <c r="J166" s="104">
        <f t="shared" si="20"/>
        <v>920761.12775936292</v>
      </c>
      <c r="K166" s="104">
        <f t="shared" si="17"/>
        <v>17051.131995543758</v>
      </c>
      <c r="L166" s="104">
        <f t="shared" si="21"/>
        <v>119357.92396880628</v>
      </c>
      <c r="M166" s="104">
        <f t="shared" si="18"/>
        <v>903709.9957638192</v>
      </c>
    </row>
    <row r="167" spans="2:13">
      <c r="B167" s="102">
        <v>8</v>
      </c>
      <c r="C167" s="103">
        <v>44927</v>
      </c>
      <c r="D167" s="104">
        <f t="shared" si="14"/>
        <v>84496884.603917092</v>
      </c>
      <c r="E167" s="105">
        <f t="shared" si="15"/>
        <v>1594280.8415833414</v>
      </c>
      <c r="F167" s="104">
        <f t="shared" si="19"/>
        <v>12754246.732666731</v>
      </c>
      <c r="G167" s="105">
        <f t="shared" si="16"/>
        <v>82902603.762333751</v>
      </c>
      <c r="J167" s="104">
        <f t="shared" si="20"/>
        <v>903709.9957638192</v>
      </c>
      <c r="K167" s="104">
        <f t="shared" si="17"/>
        <v>17051.131995543758</v>
      </c>
      <c r="L167" s="104">
        <f t="shared" si="21"/>
        <v>136409.05596435003</v>
      </c>
      <c r="M167" s="104">
        <f t="shared" si="18"/>
        <v>886658.86376827548</v>
      </c>
    </row>
    <row r="168" spans="2:13">
      <c r="B168" s="102">
        <v>9</v>
      </c>
      <c r="C168" s="103">
        <v>44958</v>
      </c>
      <c r="D168" s="104">
        <f t="shared" si="14"/>
        <v>82902603.762333751</v>
      </c>
      <c r="E168" s="105">
        <f t="shared" si="15"/>
        <v>1594280.8415833414</v>
      </c>
      <c r="F168" s="104">
        <f t="shared" si="19"/>
        <v>14348527.574250072</v>
      </c>
      <c r="G168" s="105">
        <f t="shared" si="16"/>
        <v>81308322.920750409</v>
      </c>
      <c r="J168" s="104">
        <f t="shared" si="20"/>
        <v>886658.86376827548</v>
      </c>
      <c r="K168" s="104">
        <f t="shared" si="17"/>
        <v>17051.131995543758</v>
      </c>
      <c r="L168" s="104">
        <f t="shared" si="21"/>
        <v>153460.18795989378</v>
      </c>
      <c r="M168" s="104">
        <f t="shared" si="18"/>
        <v>869607.73177273176</v>
      </c>
    </row>
    <row r="169" spans="2:13">
      <c r="B169" s="102">
        <v>10</v>
      </c>
      <c r="C169" s="103">
        <v>44986</v>
      </c>
      <c r="D169" s="104">
        <f t="shared" si="14"/>
        <v>81308322.920750409</v>
      </c>
      <c r="E169" s="105">
        <f t="shared" si="15"/>
        <v>1594280.8415833414</v>
      </c>
      <c r="F169" s="104">
        <f t="shared" si="19"/>
        <v>15942808.415833414</v>
      </c>
      <c r="G169" s="105">
        <f t="shared" si="16"/>
        <v>79714042.079167068</v>
      </c>
      <c r="J169" s="104">
        <f t="shared" si="20"/>
        <v>869607.73177273176</v>
      </c>
      <c r="K169" s="104">
        <f t="shared" si="17"/>
        <v>17051.131995543758</v>
      </c>
      <c r="L169" s="104">
        <f t="shared" si="21"/>
        <v>170511.31995543753</v>
      </c>
      <c r="M169" s="104">
        <f t="shared" si="18"/>
        <v>852556.59977718792</v>
      </c>
    </row>
    <row r="170" spans="2:13">
      <c r="B170" s="102">
        <v>11</v>
      </c>
      <c r="C170" s="103">
        <v>45017</v>
      </c>
      <c r="D170" s="104">
        <f t="shared" si="14"/>
        <v>79714042.079167068</v>
      </c>
      <c r="E170" s="105">
        <f t="shared" si="15"/>
        <v>1594280.8415833414</v>
      </c>
      <c r="F170" s="104">
        <f t="shared" si="19"/>
        <v>17537089.257416755</v>
      </c>
      <c r="G170" s="105">
        <f t="shared" si="16"/>
        <v>78119761.237583727</v>
      </c>
      <c r="J170" s="104">
        <f t="shared" si="20"/>
        <v>852556.59977718792</v>
      </c>
      <c r="K170" s="104">
        <f t="shared" si="17"/>
        <v>17051.131995543758</v>
      </c>
      <c r="L170" s="104">
        <f t="shared" si="21"/>
        <v>187562.45195098128</v>
      </c>
      <c r="M170" s="104">
        <f t="shared" si="18"/>
        <v>835505.4677816442</v>
      </c>
    </row>
    <row r="171" spans="2:13">
      <c r="B171" s="102">
        <v>12</v>
      </c>
      <c r="C171" s="103">
        <v>45047</v>
      </c>
      <c r="D171" s="104">
        <f t="shared" si="14"/>
        <v>78119761.237583727</v>
      </c>
      <c r="E171" s="105">
        <f t="shared" si="15"/>
        <v>1594280.8415833414</v>
      </c>
      <c r="F171" s="104">
        <f t="shared" si="19"/>
        <v>19131370.099000096</v>
      </c>
      <c r="G171" s="105">
        <f t="shared" si="16"/>
        <v>76525480.396000385</v>
      </c>
      <c r="J171" s="104">
        <f t="shared" si="20"/>
        <v>835505.4677816442</v>
      </c>
      <c r="K171" s="104">
        <f t="shared" si="17"/>
        <v>17051.131995543758</v>
      </c>
      <c r="L171" s="104">
        <f t="shared" si="21"/>
        <v>204613.58394652503</v>
      </c>
      <c r="M171" s="104">
        <f t="shared" si="18"/>
        <v>818454.33578610048</v>
      </c>
    </row>
    <row r="172" spans="2:13">
      <c r="B172" s="102">
        <v>13</v>
      </c>
      <c r="C172" s="103">
        <v>45078</v>
      </c>
      <c r="D172" s="104">
        <f t="shared" si="14"/>
        <v>76525480.396000385</v>
      </c>
      <c r="E172" s="105">
        <f t="shared" si="15"/>
        <v>1594280.8415833414</v>
      </c>
      <c r="F172" s="104">
        <f t="shared" si="19"/>
        <v>20725650.940583438</v>
      </c>
      <c r="G172" s="105">
        <f t="shared" si="16"/>
        <v>74931199.554417044</v>
      </c>
      <c r="J172" s="104">
        <f t="shared" si="20"/>
        <v>818454.33578610048</v>
      </c>
      <c r="K172" s="104">
        <f t="shared" si="17"/>
        <v>17051.131995543758</v>
      </c>
      <c r="L172" s="104">
        <f t="shared" si="21"/>
        <v>221664.71594206878</v>
      </c>
      <c r="M172" s="104">
        <f t="shared" si="18"/>
        <v>801403.20379055664</v>
      </c>
    </row>
    <row r="173" spans="2:13">
      <c r="B173" s="32">
        <v>14</v>
      </c>
      <c r="C173" s="33">
        <v>45108</v>
      </c>
      <c r="D173" s="26">
        <f t="shared" si="14"/>
        <v>74931199.554417044</v>
      </c>
      <c r="E173" s="101">
        <f t="shared" si="15"/>
        <v>1594280.8415833414</v>
      </c>
      <c r="F173" s="26">
        <f t="shared" si="19"/>
        <v>22319931.782166779</v>
      </c>
      <c r="G173" s="43">
        <f t="shared" si="16"/>
        <v>73336918.712833703</v>
      </c>
      <c r="J173" s="26">
        <f t="shared" si="20"/>
        <v>801403.20379055664</v>
      </c>
      <c r="K173" s="26">
        <f t="shared" si="17"/>
        <v>17051.131995543758</v>
      </c>
      <c r="L173" s="26">
        <f t="shared" si="21"/>
        <v>238715.84793761253</v>
      </c>
      <c r="M173" s="26">
        <f t="shared" si="18"/>
        <v>784352.07179501292</v>
      </c>
    </row>
    <row r="174" spans="2:13">
      <c r="B174" s="32">
        <v>15</v>
      </c>
      <c r="C174" s="33">
        <v>45139</v>
      </c>
      <c r="D174" s="26">
        <f t="shared" si="14"/>
        <v>73336918.712833703</v>
      </c>
      <c r="E174" s="101">
        <f t="shared" si="15"/>
        <v>1594280.8415833414</v>
      </c>
      <c r="F174" s="26">
        <f t="shared" si="19"/>
        <v>23914212.62375012</v>
      </c>
      <c r="G174" s="43">
        <f t="shared" si="16"/>
        <v>71742637.871250361</v>
      </c>
      <c r="J174" s="26">
        <f t="shared" si="20"/>
        <v>784352.07179501292</v>
      </c>
      <c r="K174" s="26">
        <f t="shared" si="17"/>
        <v>17051.131995543758</v>
      </c>
      <c r="L174" s="26">
        <f t="shared" si="21"/>
        <v>255766.97993315628</v>
      </c>
      <c r="M174" s="26">
        <f t="shared" si="18"/>
        <v>767300.9397994692</v>
      </c>
    </row>
    <row r="175" spans="2:13">
      <c r="B175" s="32">
        <v>16</v>
      </c>
      <c r="C175" s="33">
        <v>45170</v>
      </c>
      <c r="D175" s="26">
        <f t="shared" si="14"/>
        <v>71742637.871250361</v>
      </c>
      <c r="E175" s="101">
        <f t="shared" si="15"/>
        <v>1594280.8415833414</v>
      </c>
      <c r="F175" s="26">
        <f t="shared" si="19"/>
        <v>25508493.465333462</v>
      </c>
      <c r="G175" s="43">
        <f t="shared" si="16"/>
        <v>70148357.02966702</v>
      </c>
      <c r="J175" s="26">
        <f t="shared" si="20"/>
        <v>767300.9397994692</v>
      </c>
      <c r="K175" s="26">
        <f t="shared" si="17"/>
        <v>17051.131995543758</v>
      </c>
      <c r="L175" s="26">
        <f t="shared" si="21"/>
        <v>272818.11192870006</v>
      </c>
      <c r="M175" s="26">
        <f t="shared" si="18"/>
        <v>750249.80780392536</v>
      </c>
    </row>
    <row r="176" spans="2:13">
      <c r="B176" s="32">
        <v>17</v>
      </c>
      <c r="C176" s="33">
        <v>45200</v>
      </c>
      <c r="D176" s="26">
        <f t="shared" si="14"/>
        <v>70148357.02966702</v>
      </c>
      <c r="E176" s="101">
        <f t="shared" si="15"/>
        <v>1594280.8415833414</v>
      </c>
      <c r="F176" s="26">
        <f t="shared" si="19"/>
        <v>27102774.306916803</v>
      </c>
      <c r="G176" s="43">
        <f t="shared" si="16"/>
        <v>68554076.188083678</v>
      </c>
      <c r="J176" s="26">
        <f t="shared" si="20"/>
        <v>750249.80780392536</v>
      </c>
      <c r="K176" s="26">
        <f t="shared" si="17"/>
        <v>17051.131995543758</v>
      </c>
      <c r="L176" s="26">
        <f t="shared" si="21"/>
        <v>289869.24392424384</v>
      </c>
      <c r="M176" s="26">
        <f t="shared" si="18"/>
        <v>733198.67580838164</v>
      </c>
    </row>
    <row r="177" spans="2:13">
      <c r="B177" s="32">
        <v>18</v>
      </c>
      <c r="C177" s="33">
        <v>45231</v>
      </c>
      <c r="D177" s="26">
        <f t="shared" si="14"/>
        <v>68554076.188083678</v>
      </c>
      <c r="E177" s="101">
        <f t="shared" si="15"/>
        <v>1594280.8415833414</v>
      </c>
      <c r="F177" s="26">
        <f t="shared" si="19"/>
        <v>28697055.148500144</v>
      </c>
      <c r="G177" s="43">
        <f t="shared" si="16"/>
        <v>66959795.346500337</v>
      </c>
      <c r="J177" s="26">
        <f t="shared" si="20"/>
        <v>733198.67580838164</v>
      </c>
      <c r="K177" s="26">
        <f t="shared" si="17"/>
        <v>17051.131995543758</v>
      </c>
      <c r="L177" s="26">
        <f t="shared" si="21"/>
        <v>306920.37591978762</v>
      </c>
      <c r="M177" s="26">
        <f t="shared" si="18"/>
        <v>716147.54381283792</v>
      </c>
    </row>
    <row r="178" spans="2:13">
      <c r="B178" s="32">
        <v>19</v>
      </c>
      <c r="C178" s="33">
        <v>45261</v>
      </c>
      <c r="D178" s="26">
        <f t="shared" si="14"/>
        <v>66959795.346500337</v>
      </c>
      <c r="E178" s="101">
        <f t="shared" si="15"/>
        <v>1594280.8415833414</v>
      </c>
      <c r="F178" s="26">
        <f t="shared" si="19"/>
        <v>30291335.990083486</v>
      </c>
      <c r="G178" s="43">
        <f t="shared" si="16"/>
        <v>65365514.504916996</v>
      </c>
      <c r="J178" s="26">
        <f t="shared" si="20"/>
        <v>716147.54381283792</v>
      </c>
      <c r="K178" s="26">
        <f t="shared" si="17"/>
        <v>17051.131995543758</v>
      </c>
      <c r="L178" s="26">
        <f t="shared" si="21"/>
        <v>323971.5079153314</v>
      </c>
      <c r="M178" s="26">
        <f t="shared" si="18"/>
        <v>699096.41181729408</v>
      </c>
    </row>
    <row r="179" spans="2:13">
      <c r="B179" s="32">
        <v>20</v>
      </c>
      <c r="C179" s="33">
        <v>45292</v>
      </c>
      <c r="D179" s="26">
        <f t="shared" si="14"/>
        <v>65365514.504916996</v>
      </c>
      <c r="E179" s="101">
        <f t="shared" si="15"/>
        <v>1594280.8415833414</v>
      </c>
      <c r="F179" s="26">
        <f t="shared" si="19"/>
        <v>31885616.831666827</v>
      </c>
      <c r="G179" s="43">
        <f t="shared" si="16"/>
        <v>63771233.663333654</v>
      </c>
      <c r="J179" s="26">
        <f t="shared" si="20"/>
        <v>699096.41181729408</v>
      </c>
      <c r="K179" s="26">
        <f t="shared" si="17"/>
        <v>17051.131995543758</v>
      </c>
      <c r="L179" s="26">
        <f t="shared" si="21"/>
        <v>341022.63991087518</v>
      </c>
      <c r="M179" s="26">
        <f t="shared" si="18"/>
        <v>682045.27982175024</v>
      </c>
    </row>
    <row r="180" spans="2:13">
      <c r="B180" s="32">
        <v>21</v>
      </c>
      <c r="C180" s="33">
        <v>45323</v>
      </c>
      <c r="D180" s="26">
        <f t="shared" si="14"/>
        <v>63771233.663333654</v>
      </c>
      <c r="E180" s="101">
        <f t="shared" si="15"/>
        <v>1594280.8415833414</v>
      </c>
      <c r="F180" s="26">
        <f t="shared" si="19"/>
        <v>33479897.673250169</v>
      </c>
      <c r="G180" s="43">
        <f t="shared" si="16"/>
        <v>62176952.821750313</v>
      </c>
      <c r="J180" s="26">
        <f t="shared" si="20"/>
        <v>682045.27982175024</v>
      </c>
      <c r="K180" s="26">
        <f t="shared" si="17"/>
        <v>17051.131995543758</v>
      </c>
      <c r="L180" s="26">
        <f t="shared" si="21"/>
        <v>358073.77190641896</v>
      </c>
      <c r="M180" s="26">
        <f t="shared" si="18"/>
        <v>664994.14782620652</v>
      </c>
    </row>
    <row r="181" spans="2:13">
      <c r="B181" s="32">
        <v>22</v>
      </c>
      <c r="C181" s="33">
        <v>45352</v>
      </c>
      <c r="D181" s="26">
        <f t="shared" si="14"/>
        <v>62176952.821750313</v>
      </c>
      <c r="E181" s="101">
        <f t="shared" si="15"/>
        <v>1594280.8415833414</v>
      </c>
      <c r="F181" s="26">
        <f t="shared" si="19"/>
        <v>35074178.51483351</v>
      </c>
      <c r="G181" s="43">
        <f t="shared" si="16"/>
        <v>60582671.980166972</v>
      </c>
      <c r="J181" s="26">
        <f t="shared" si="20"/>
        <v>664994.14782620652</v>
      </c>
      <c r="K181" s="26">
        <f t="shared" si="17"/>
        <v>17051.131995543758</v>
      </c>
      <c r="L181" s="26">
        <f t="shared" si="21"/>
        <v>375124.90390196274</v>
      </c>
      <c r="M181" s="26">
        <f t="shared" si="18"/>
        <v>647943.0158306628</v>
      </c>
    </row>
    <row r="182" spans="2:13">
      <c r="B182" s="32">
        <v>23</v>
      </c>
      <c r="C182" s="33">
        <v>45383</v>
      </c>
      <c r="D182" s="26">
        <f t="shared" si="14"/>
        <v>60582671.980166972</v>
      </c>
      <c r="E182" s="101">
        <f t="shared" si="15"/>
        <v>1594280.8415833414</v>
      </c>
      <c r="F182" s="26">
        <f t="shared" si="19"/>
        <v>36668459.356416851</v>
      </c>
      <c r="G182" s="43">
        <f t="shared" si="16"/>
        <v>58988391.13858363</v>
      </c>
      <c r="J182" s="26">
        <f t="shared" si="20"/>
        <v>647943.0158306628</v>
      </c>
      <c r="K182" s="26">
        <f t="shared" si="17"/>
        <v>17051.131995543758</v>
      </c>
      <c r="L182" s="26">
        <f t="shared" si="21"/>
        <v>392176.03589750652</v>
      </c>
      <c r="M182" s="26">
        <f t="shared" si="18"/>
        <v>630891.88383511896</v>
      </c>
    </row>
    <row r="183" spans="2:13">
      <c r="B183" s="32">
        <v>24</v>
      </c>
      <c r="C183" s="33">
        <v>45413</v>
      </c>
      <c r="D183" s="26">
        <f t="shared" si="14"/>
        <v>58988391.13858363</v>
      </c>
      <c r="E183" s="101">
        <f t="shared" si="15"/>
        <v>1594280.8415833414</v>
      </c>
      <c r="F183" s="26">
        <f t="shared" si="19"/>
        <v>38262740.198000193</v>
      </c>
      <c r="G183" s="43">
        <f t="shared" si="16"/>
        <v>57394110.297000289</v>
      </c>
      <c r="J183" s="26">
        <f t="shared" si="20"/>
        <v>630891.88383511896</v>
      </c>
      <c r="K183" s="26">
        <f t="shared" si="17"/>
        <v>17051.131995543758</v>
      </c>
      <c r="L183" s="26">
        <f t="shared" si="21"/>
        <v>409227.1678930503</v>
      </c>
      <c r="M183" s="26">
        <f t="shared" si="18"/>
        <v>613840.75183957512</v>
      </c>
    </row>
    <row r="184" spans="2:13">
      <c r="B184" s="32">
        <v>25</v>
      </c>
      <c r="C184" s="33">
        <v>45444</v>
      </c>
      <c r="D184" s="26">
        <f t="shared" si="14"/>
        <v>57394110.297000289</v>
      </c>
      <c r="E184" s="101">
        <f t="shared" si="15"/>
        <v>1594280.8415833414</v>
      </c>
      <c r="F184" s="26">
        <f t="shared" si="19"/>
        <v>39857021.039583534</v>
      </c>
      <c r="G184" s="43">
        <f t="shared" si="16"/>
        <v>55799829.455416948</v>
      </c>
      <c r="J184" s="26">
        <f t="shared" si="20"/>
        <v>613840.75183957512</v>
      </c>
      <c r="K184" s="26">
        <f t="shared" si="17"/>
        <v>17051.131995543758</v>
      </c>
      <c r="L184" s="26">
        <f t="shared" si="21"/>
        <v>426278.29988859408</v>
      </c>
      <c r="M184" s="26">
        <f t="shared" si="18"/>
        <v>596789.6198440314</v>
      </c>
    </row>
    <row r="185" spans="2:13">
      <c r="B185" s="32">
        <v>26</v>
      </c>
      <c r="C185" s="33">
        <v>45474</v>
      </c>
      <c r="D185" s="26">
        <f t="shared" si="14"/>
        <v>55799829.455416948</v>
      </c>
      <c r="E185" s="101">
        <f t="shared" si="15"/>
        <v>1594280.8415833414</v>
      </c>
      <c r="F185" s="26">
        <f t="shared" si="19"/>
        <v>41451301.881166875</v>
      </c>
      <c r="G185" s="43">
        <f t="shared" si="16"/>
        <v>54205548.613833606</v>
      </c>
      <c r="J185" s="26">
        <f t="shared" si="20"/>
        <v>596789.6198440314</v>
      </c>
      <c r="K185" s="26">
        <f t="shared" si="17"/>
        <v>17051.131995543758</v>
      </c>
      <c r="L185" s="26">
        <f t="shared" si="21"/>
        <v>443329.43188413786</v>
      </c>
      <c r="M185" s="26">
        <f t="shared" si="18"/>
        <v>579738.48784848768</v>
      </c>
    </row>
    <row r="186" spans="2:13">
      <c r="B186" s="32">
        <v>27</v>
      </c>
      <c r="C186" s="33">
        <v>45505</v>
      </c>
      <c r="D186" s="26">
        <f t="shared" si="14"/>
        <v>54205548.613833606</v>
      </c>
      <c r="E186" s="101">
        <f t="shared" si="15"/>
        <v>1594280.8415833414</v>
      </c>
      <c r="F186" s="26">
        <f t="shared" si="19"/>
        <v>43045582.722750217</v>
      </c>
      <c r="G186" s="43">
        <f t="shared" si="16"/>
        <v>52611267.772250265</v>
      </c>
      <c r="J186" s="26">
        <f t="shared" si="20"/>
        <v>579738.48784848768</v>
      </c>
      <c r="K186" s="26">
        <f t="shared" si="17"/>
        <v>17051.131995543758</v>
      </c>
      <c r="L186" s="26">
        <f t="shared" si="21"/>
        <v>460380.56387968163</v>
      </c>
      <c r="M186" s="26">
        <f t="shared" si="18"/>
        <v>562687.35585294385</v>
      </c>
    </row>
    <row r="187" spans="2:13">
      <c r="B187" s="32">
        <v>28</v>
      </c>
      <c r="C187" s="33">
        <v>45536</v>
      </c>
      <c r="D187" s="26">
        <f t="shared" si="14"/>
        <v>52611267.772250265</v>
      </c>
      <c r="E187" s="101">
        <f t="shared" si="15"/>
        <v>1594280.8415833414</v>
      </c>
      <c r="F187" s="26">
        <f t="shared" si="19"/>
        <v>44639863.564333558</v>
      </c>
      <c r="G187" s="43">
        <f t="shared" si="16"/>
        <v>51016986.930666924</v>
      </c>
      <c r="J187" s="26">
        <f t="shared" si="20"/>
        <v>562687.35585294385</v>
      </c>
      <c r="K187" s="26">
        <f t="shared" si="17"/>
        <v>17051.131995543758</v>
      </c>
      <c r="L187" s="26">
        <f t="shared" si="21"/>
        <v>477431.69587522541</v>
      </c>
      <c r="M187" s="26">
        <f t="shared" si="18"/>
        <v>545636.22385740001</v>
      </c>
    </row>
    <row r="188" spans="2:13">
      <c r="B188" s="32">
        <v>29</v>
      </c>
      <c r="C188" s="33">
        <v>45566</v>
      </c>
      <c r="D188" s="26">
        <f t="shared" si="14"/>
        <v>51016986.930666924</v>
      </c>
      <c r="E188" s="101">
        <f t="shared" si="15"/>
        <v>1594280.8415833414</v>
      </c>
      <c r="F188" s="26">
        <f t="shared" si="19"/>
        <v>46234144.405916899</v>
      </c>
      <c r="G188" s="43">
        <f t="shared" si="16"/>
        <v>49422706.089083582</v>
      </c>
      <c r="J188" s="26">
        <f t="shared" si="20"/>
        <v>545636.22385740001</v>
      </c>
      <c r="K188" s="26">
        <f t="shared" si="17"/>
        <v>17051.131995543758</v>
      </c>
      <c r="L188" s="26">
        <f t="shared" si="21"/>
        <v>494482.82787076919</v>
      </c>
      <c r="M188" s="26">
        <f t="shared" si="18"/>
        <v>528585.09186185629</v>
      </c>
    </row>
    <row r="189" spans="2:13">
      <c r="B189" s="32">
        <v>30</v>
      </c>
      <c r="C189" s="33">
        <v>45597</v>
      </c>
      <c r="D189" s="26">
        <f t="shared" si="14"/>
        <v>49422706.089083582</v>
      </c>
      <c r="E189" s="101">
        <f t="shared" si="15"/>
        <v>1594280.8415833414</v>
      </c>
      <c r="F189" s="26">
        <f t="shared" si="19"/>
        <v>47828425.247500241</v>
      </c>
      <c r="G189" s="43">
        <f t="shared" si="16"/>
        <v>47828425.247500241</v>
      </c>
      <c r="J189" s="26">
        <f t="shared" si="20"/>
        <v>528585.09186185629</v>
      </c>
      <c r="K189" s="26">
        <f t="shared" si="17"/>
        <v>17051.131995543758</v>
      </c>
      <c r="L189" s="26">
        <f t="shared" si="21"/>
        <v>511533.95986631297</v>
      </c>
      <c r="M189" s="26">
        <f t="shared" si="18"/>
        <v>511533.95986631251</v>
      </c>
    </row>
    <row r="190" spans="2:13">
      <c r="B190" s="32">
        <v>31</v>
      </c>
      <c r="C190" s="33">
        <v>45627</v>
      </c>
      <c r="D190" s="26">
        <f t="shared" si="14"/>
        <v>47828425.247500241</v>
      </c>
      <c r="E190" s="101">
        <f t="shared" si="15"/>
        <v>1594280.8415833414</v>
      </c>
      <c r="F190" s="26">
        <f t="shared" si="19"/>
        <v>49422706.089083582</v>
      </c>
      <c r="G190" s="43">
        <f t="shared" si="16"/>
        <v>46234144.405916899</v>
      </c>
      <c r="J190" s="26">
        <f t="shared" si="20"/>
        <v>511533.95986631251</v>
      </c>
      <c r="K190" s="26">
        <f t="shared" si="17"/>
        <v>17051.131995543758</v>
      </c>
      <c r="L190" s="26">
        <f t="shared" si="21"/>
        <v>528585.09186185675</v>
      </c>
      <c r="M190" s="26">
        <f t="shared" si="18"/>
        <v>494482.82787076873</v>
      </c>
    </row>
    <row r="191" spans="2:13">
      <c r="B191" s="32">
        <v>32</v>
      </c>
      <c r="C191" s="33">
        <v>45658</v>
      </c>
      <c r="D191" s="26">
        <f t="shared" si="14"/>
        <v>46234144.405916899</v>
      </c>
      <c r="E191" s="101">
        <f t="shared" si="15"/>
        <v>1594280.8415833414</v>
      </c>
      <c r="F191" s="26">
        <f t="shared" si="19"/>
        <v>51016986.930666924</v>
      </c>
      <c r="G191" s="43">
        <f t="shared" si="16"/>
        <v>44639863.564333558</v>
      </c>
      <c r="J191" s="26">
        <f t="shared" si="20"/>
        <v>494482.82787076873</v>
      </c>
      <c r="K191" s="26">
        <f t="shared" si="17"/>
        <v>17051.131995543758</v>
      </c>
      <c r="L191" s="26">
        <f t="shared" si="21"/>
        <v>545636.22385740047</v>
      </c>
      <c r="M191" s="26">
        <f t="shared" si="18"/>
        <v>477431.69587522501</v>
      </c>
    </row>
    <row r="192" spans="2:13">
      <c r="B192" s="32">
        <v>33</v>
      </c>
      <c r="C192" s="33">
        <v>45689</v>
      </c>
      <c r="D192" s="26">
        <f t="shared" si="14"/>
        <v>44639863.564333558</v>
      </c>
      <c r="E192" s="101">
        <f t="shared" si="15"/>
        <v>1594280.8415833414</v>
      </c>
      <c r="F192" s="26">
        <f t="shared" si="19"/>
        <v>52611267.772250265</v>
      </c>
      <c r="G192" s="43">
        <f t="shared" si="16"/>
        <v>43045582.722750217</v>
      </c>
      <c r="J192" s="26">
        <f t="shared" si="20"/>
        <v>477431.69587522501</v>
      </c>
      <c r="K192" s="26">
        <f t="shared" si="17"/>
        <v>17051.131995543758</v>
      </c>
      <c r="L192" s="26">
        <f t="shared" si="21"/>
        <v>562687.35585294419</v>
      </c>
      <c r="M192" s="26">
        <f t="shared" si="18"/>
        <v>460380.56387968129</v>
      </c>
    </row>
    <row r="193" spans="2:13">
      <c r="B193" s="32">
        <v>34</v>
      </c>
      <c r="C193" s="33">
        <v>45717</v>
      </c>
      <c r="D193" s="26">
        <f t="shared" ref="D193:D219" si="22">G192</f>
        <v>43045582.722750217</v>
      </c>
      <c r="E193" s="101">
        <f t="shared" si="15"/>
        <v>1594280.8415833414</v>
      </c>
      <c r="F193" s="26">
        <f t="shared" si="19"/>
        <v>54205548.613833606</v>
      </c>
      <c r="G193" s="43">
        <f t="shared" si="16"/>
        <v>41451301.881166875</v>
      </c>
      <c r="J193" s="26">
        <f t="shared" si="20"/>
        <v>460380.56387968129</v>
      </c>
      <c r="K193" s="26">
        <f t="shared" si="17"/>
        <v>17051.131995543758</v>
      </c>
      <c r="L193" s="26">
        <f t="shared" si="21"/>
        <v>579738.48784848792</v>
      </c>
      <c r="M193" s="26">
        <f t="shared" si="18"/>
        <v>443329.43188413756</v>
      </c>
    </row>
    <row r="194" spans="2:13">
      <c r="B194" s="32">
        <v>35</v>
      </c>
      <c r="C194" s="33">
        <v>45748</v>
      </c>
      <c r="D194" s="26">
        <f t="shared" si="22"/>
        <v>41451301.881166875</v>
      </c>
      <c r="E194" s="101">
        <f t="shared" si="15"/>
        <v>1594280.8415833414</v>
      </c>
      <c r="F194" s="26">
        <f t="shared" si="19"/>
        <v>55799829.455416948</v>
      </c>
      <c r="G194" s="43">
        <f t="shared" si="16"/>
        <v>39857021.039583534</v>
      </c>
      <c r="J194" s="26">
        <f t="shared" si="20"/>
        <v>443329.43188413756</v>
      </c>
      <c r="K194" s="26">
        <f t="shared" si="17"/>
        <v>17051.131995543758</v>
      </c>
      <c r="L194" s="26">
        <f t="shared" si="21"/>
        <v>596789.61984403164</v>
      </c>
      <c r="M194" s="26">
        <f t="shared" si="18"/>
        <v>426278.29988859384</v>
      </c>
    </row>
    <row r="195" spans="2:13">
      <c r="B195" s="32">
        <v>36</v>
      </c>
      <c r="C195" s="33">
        <v>45778</v>
      </c>
      <c r="D195" s="26">
        <f t="shared" si="22"/>
        <v>39857021.039583534</v>
      </c>
      <c r="E195" s="101">
        <f t="shared" si="15"/>
        <v>1594280.8415833414</v>
      </c>
      <c r="F195" s="26">
        <f t="shared" si="19"/>
        <v>57394110.297000289</v>
      </c>
      <c r="G195" s="43">
        <f t="shared" si="16"/>
        <v>38262740.198000193</v>
      </c>
      <c r="J195" s="26">
        <f t="shared" si="20"/>
        <v>426278.29988859384</v>
      </c>
      <c r="K195" s="26">
        <f t="shared" si="17"/>
        <v>17051.131995543758</v>
      </c>
      <c r="L195" s="26">
        <f t="shared" si="21"/>
        <v>613840.75183957536</v>
      </c>
      <c r="M195" s="26">
        <f t="shared" si="18"/>
        <v>409227.16789305012</v>
      </c>
    </row>
    <row r="196" spans="2:13">
      <c r="B196" s="32">
        <v>37</v>
      </c>
      <c r="C196" s="33">
        <v>45809</v>
      </c>
      <c r="D196" s="26">
        <f t="shared" si="22"/>
        <v>38262740.198000193</v>
      </c>
      <c r="E196" s="101">
        <f t="shared" si="15"/>
        <v>1594280.8415833414</v>
      </c>
      <c r="F196" s="26">
        <f t="shared" si="19"/>
        <v>58988391.13858363</v>
      </c>
      <c r="G196" s="43">
        <f t="shared" si="16"/>
        <v>36668459.356416851</v>
      </c>
      <c r="J196" s="26">
        <f t="shared" si="20"/>
        <v>409227.16789305012</v>
      </c>
      <c r="K196" s="26">
        <f t="shared" si="17"/>
        <v>17051.131995543758</v>
      </c>
      <c r="L196" s="26">
        <f t="shared" si="21"/>
        <v>630891.88383511908</v>
      </c>
      <c r="M196" s="26">
        <f t="shared" si="18"/>
        <v>392176.0358975064</v>
      </c>
    </row>
    <row r="197" spans="2:13">
      <c r="B197" s="32">
        <v>38</v>
      </c>
      <c r="C197" s="33">
        <v>45839</v>
      </c>
      <c r="D197" s="26">
        <f t="shared" si="22"/>
        <v>36668459.356416851</v>
      </c>
      <c r="E197" s="101">
        <f t="shared" si="15"/>
        <v>1594280.8415833414</v>
      </c>
      <c r="F197" s="26">
        <f t="shared" si="19"/>
        <v>60582671.980166972</v>
      </c>
      <c r="G197" s="43">
        <f t="shared" si="16"/>
        <v>35074178.51483351</v>
      </c>
      <c r="J197" s="26">
        <f t="shared" si="20"/>
        <v>392176.0358975064</v>
      </c>
      <c r="K197" s="26">
        <f t="shared" si="17"/>
        <v>17051.131995543758</v>
      </c>
      <c r="L197" s="26">
        <f t="shared" si="21"/>
        <v>647943.0158306628</v>
      </c>
      <c r="M197" s="26">
        <f t="shared" si="18"/>
        <v>375124.90390196268</v>
      </c>
    </row>
    <row r="198" spans="2:13">
      <c r="B198" s="32">
        <v>39</v>
      </c>
      <c r="C198" s="33">
        <v>45870</v>
      </c>
      <c r="D198" s="26">
        <f t="shared" si="22"/>
        <v>35074178.51483351</v>
      </c>
      <c r="E198" s="101">
        <f t="shared" si="15"/>
        <v>1594280.8415833414</v>
      </c>
      <c r="F198" s="26">
        <f t="shared" si="19"/>
        <v>62176952.821750313</v>
      </c>
      <c r="G198" s="43">
        <f t="shared" si="16"/>
        <v>33479897.673250169</v>
      </c>
      <c r="J198" s="26">
        <f t="shared" si="20"/>
        <v>375124.90390196268</v>
      </c>
      <c r="K198" s="26">
        <f t="shared" si="17"/>
        <v>17051.131995543758</v>
      </c>
      <c r="L198" s="26">
        <f t="shared" si="21"/>
        <v>664994.14782620652</v>
      </c>
      <c r="M198" s="26">
        <f t="shared" si="18"/>
        <v>358073.77190641896</v>
      </c>
    </row>
    <row r="199" spans="2:13">
      <c r="B199" s="32">
        <v>40</v>
      </c>
      <c r="C199" s="33">
        <v>45901</v>
      </c>
      <c r="D199" s="26">
        <f t="shared" si="22"/>
        <v>33479897.673250169</v>
      </c>
      <c r="E199" s="101">
        <f t="shared" si="15"/>
        <v>1594280.8415833414</v>
      </c>
      <c r="F199" s="26">
        <f t="shared" si="19"/>
        <v>63771233.663333654</v>
      </c>
      <c r="G199" s="43">
        <f t="shared" si="16"/>
        <v>31885616.831666827</v>
      </c>
      <c r="J199" s="26">
        <f t="shared" si="20"/>
        <v>358073.77190641896</v>
      </c>
      <c r="K199" s="26">
        <f t="shared" si="17"/>
        <v>17051.131995543758</v>
      </c>
      <c r="L199" s="26">
        <f t="shared" si="21"/>
        <v>682045.27982175024</v>
      </c>
      <c r="M199" s="26">
        <f t="shared" si="18"/>
        <v>341022.63991087524</v>
      </c>
    </row>
    <row r="200" spans="2:13">
      <c r="B200" s="32">
        <v>41</v>
      </c>
      <c r="C200" s="33">
        <v>45931</v>
      </c>
      <c r="D200" s="26">
        <f t="shared" si="22"/>
        <v>31885616.831666827</v>
      </c>
      <c r="E200" s="101">
        <f t="shared" si="15"/>
        <v>1594280.8415833414</v>
      </c>
      <c r="F200" s="26">
        <f t="shared" si="19"/>
        <v>65365514.504916996</v>
      </c>
      <c r="G200" s="43">
        <f t="shared" si="16"/>
        <v>30291335.990083486</v>
      </c>
      <c r="J200" s="26">
        <f t="shared" si="20"/>
        <v>341022.63991087524</v>
      </c>
      <c r="K200" s="26">
        <f t="shared" si="17"/>
        <v>17051.131995543758</v>
      </c>
      <c r="L200" s="26">
        <f t="shared" si="21"/>
        <v>699096.41181729396</v>
      </c>
      <c r="M200" s="26">
        <f t="shared" si="18"/>
        <v>323971.50791533152</v>
      </c>
    </row>
    <row r="201" spans="2:13">
      <c r="B201" s="32">
        <v>42</v>
      </c>
      <c r="C201" s="33">
        <v>45962</v>
      </c>
      <c r="D201" s="26">
        <f t="shared" si="22"/>
        <v>30291335.990083486</v>
      </c>
      <c r="E201" s="101">
        <f t="shared" si="15"/>
        <v>1594280.8415833414</v>
      </c>
      <c r="F201" s="26">
        <f t="shared" si="19"/>
        <v>66959795.346500337</v>
      </c>
      <c r="G201" s="43">
        <f t="shared" si="16"/>
        <v>28697055.148500144</v>
      </c>
      <c r="J201" s="26">
        <f t="shared" si="20"/>
        <v>323971.50791533152</v>
      </c>
      <c r="K201" s="26">
        <f t="shared" si="17"/>
        <v>17051.131995543758</v>
      </c>
      <c r="L201" s="26">
        <f t="shared" si="21"/>
        <v>716147.54381283768</v>
      </c>
      <c r="M201" s="26">
        <f t="shared" si="18"/>
        <v>306920.3759197878</v>
      </c>
    </row>
    <row r="202" spans="2:13">
      <c r="B202" s="32">
        <v>43</v>
      </c>
      <c r="C202" s="33">
        <v>45992</v>
      </c>
      <c r="D202" s="26">
        <f t="shared" si="22"/>
        <v>28697055.148500144</v>
      </c>
      <c r="E202" s="101">
        <f t="shared" si="15"/>
        <v>1594280.8415833414</v>
      </c>
      <c r="F202" s="26">
        <f t="shared" si="19"/>
        <v>68554076.188083678</v>
      </c>
      <c r="G202" s="43">
        <f t="shared" si="16"/>
        <v>27102774.306916803</v>
      </c>
      <c r="J202" s="26">
        <f t="shared" si="20"/>
        <v>306920.3759197878</v>
      </c>
      <c r="K202" s="26">
        <f t="shared" si="17"/>
        <v>17051.131995543758</v>
      </c>
      <c r="L202" s="26">
        <f t="shared" si="21"/>
        <v>733198.67580838141</v>
      </c>
      <c r="M202" s="26">
        <f t="shared" si="18"/>
        <v>289869.24392424407</v>
      </c>
    </row>
    <row r="203" spans="2:13">
      <c r="B203" s="32">
        <v>44</v>
      </c>
      <c r="C203" s="33">
        <v>46023</v>
      </c>
      <c r="D203" s="26">
        <f t="shared" si="22"/>
        <v>27102774.306916803</v>
      </c>
      <c r="E203" s="101">
        <f t="shared" si="15"/>
        <v>1594280.8415833414</v>
      </c>
      <c r="F203" s="26">
        <f t="shared" si="19"/>
        <v>70148357.02966702</v>
      </c>
      <c r="G203" s="43">
        <f t="shared" si="16"/>
        <v>25508493.465333462</v>
      </c>
      <c r="J203" s="26">
        <f t="shared" si="20"/>
        <v>289869.24392424407</v>
      </c>
      <c r="K203" s="26">
        <f t="shared" si="17"/>
        <v>17051.131995543758</v>
      </c>
      <c r="L203" s="26">
        <f t="shared" si="21"/>
        <v>750249.80780392513</v>
      </c>
      <c r="M203" s="26">
        <f t="shared" si="18"/>
        <v>272818.11192870035</v>
      </c>
    </row>
    <row r="204" spans="2:13">
      <c r="B204" s="32">
        <v>45</v>
      </c>
      <c r="C204" s="33">
        <v>46054</v>
      </c>
      <c r="D204" s="26">
        <f t="shared" si="22"/>
        <v>25508493.465333462</v>
      </c>
      <c r="E204" s="101">
        <f t="shared" si="15"/>
        <v>1594280.8415833414</v>
      </c>
      <c r="F204" s="26">
        <f t="shared" si="19"/>
        <v>71742637.871250361</v>
      </c>
      <c r="G204" s="43">
        <f t="shared" si="16"/>
        <v>23914212.62375012</v>
      </c>
      <c r="J204" s="26">
        <f t="shared" si="20"/>
        <v>272818.11192870035</v>
      </c>
      <c r="K204" s="26">
        <f t="shared" si="17"/>
        <v>17051.131995543758</v>
      </c>
      <c r="L204" s="26">
        <f t="shared" si="21"/>
        <v>767300.93979946885</v>
      </c>
      <c r="M204" s="26">
        <f t="shared" si="18"/>
        <v>255766.97993315663</v>
      </c>
    </row>
    <row r="205" spans="2:13">
      <c r="B205" s="32">
        <v>46</v>
      </c>
      <c r="C205" s="33">
        <v>46082</v>
      </c>
      <c r="D205" s="26">
        <f t="shared" si="22"/>
        <v>23914212.62375012</v>
      </c>
      <c r="E205" s="101">
        <f t="shared" si="15"/>
        <v>1594280.8415833414</v>
      </c>
      <c r="F205" s="26">
        <f t="shared" si="19"/>
        <v>73336918.712833703</v>
      </c>
      <c r="G205" s="43">
        <f t="shared" si="16"/>
        <v>22319931.782166779</v>
      </c>
      <c r="J205" s="26">
        <f t="shared" si="20"/>
        <v>255766.97993315663</v>
      </c>
      <c r="K205" s="26">
        <f t="shared" si="17"/>
        <v>17051.131995543758</v>
      </c>
      <c r="L205" s="26">
        <f t="shared" si="21"/>
        <v>784352.07179501257</v>
      </c>
      <c r="M205" s="26">
        <f t="shared" si="18"/>
        <v>238715.84793761291</v>
      </c>
    </row>
    <row r="206" spans="2:13">
      <c r="B206" s="32">
        <v>47</v>
      </c>
      <c r="C206" s="33">
        <v>46113</v>
      </c>
      <c r="D206" s="26">
        <f t="shared" si="22"/>
        <v>22319931.782166779</v>
      </c>
      <c r="E206" s="101">
        <f t="shared" si="15"/>
        <v>1594280.8415833414</v>
      </c>
      <c r="F206" s="26">
        <f t="shared" si="19"/>
        <v>74931199.554417044</v>
      </c>
      <c r="G206" s="43">
        <f t="shared" si="16"/>
        <v>20725650.940583438</v>
      </c>
      <c r="J206" s="26">
        <f t="shared" si="20"/>
        <v>238715.84793761291</v>
      </c>
      <c r="K206" s="26">
        <f t="shared" si="17"/>
        <v>17051.131995543758</v>
      </c>
      <c r="L206" s="26">
        <f t="shared" si="21"/>
        <v>801403.20379055629</v>
      </c>
      <c r="M206" s="26">
        <f t="shared" si="18"/>
        <v>221664.71594206919</v>
      </c>
    </row>
    <row r="207" spans="2:13">
      <c r="B207" s="32">
        <v>48</v>
      </c>
      <c r="C207" s="33">
        <v>46143</v>
      </c>
      <c r="D207" s="26">
        <f t="shared" si="22"/>
        <v>20725650.940583438</v>
      </c>
      <c r="E207" s="101">
        <f t="shared" si="15"/>
        <v>1594280.8415833414</v>
      </c>
      <c r="F207" s="26">
        <f t="shared" si="19"/>
        <v>76525480.396000385</v>
      </c>
      <c r="G207" s="43">
        <f t="shared" si="16"/>
        <v>19131370.099000096</v>
      </c>
      <c r="J207" s="26">
        <f t="shared" si="20"/>
        <v>221664.71594206919</v>
      </c>
      <c r="K207" s="26">
        <f t="shared" si="17"/>
        <v>17051.131995543758</v>
      </c>
      <c r="L207" s="26">
        <f t="shared" si="21"/>
        <v>818454.33578610001</v>
      </c>
      <c r="M207" s="26">
        <f t="shared" si="18"/>
        <v>204613.58394652547</v>
      </c>
    </row>
    <row r="208" spans="2:13">
      <c r="B208" s="32">
        <v>49</v>
      </c>
      <c r="C208" s="33">
        <v>46174</v>
      </c>
      <c r="D208" s="26">
        <f t="shared" si="22"/>
        <v>19131370.099000096</v>
      </c>
      <c r="E208" s="101">
        <f t="shared" si="15"/>
        <v>1594280.8415833414</v>
      </c>
      <c r="F208" s="26">
        <f t="shared" si="19"/>
        <v>78119761.237583727</v>
      </c>
      <c r="G208" s="43">
        <f t="shared" si="16"/>
        <v>17537089.257416755</v>
      </c>
      <c r="J208" s="26">
        <f t="shared" si="20"/>
        <v>204613.58394652547</v>
      </c>
      <c r="K208" s="26">
        <f t="shared" si="17"/>
        <v>17051.131995543758</v>
      </c>
      <c r="L208" s="26">
        <f t="shared" si="21"/>
        <v>835505.46778164373</v>
      </c>
      <c r="M208" s="26">
        <f t="shared" si="18"/>
        <v>187562.45195098175</v>
      </c>
    </row>
    <row r="209" spans="1:13">
      <c r="B209" s="32">
        <v>50</v>
      </c>
      <c r="C209" s="33">
        <v>46204</v>
      </c>
      <c r="D209" s="26">
        <f t="shared" si="22"/>
        <v>17537089.257416755</v>
      </c>
      <c r="E209" s="101">
        <f t="shared" si="15"/>
        <v>1594280.8415833414</v>
      </c>
      <c r="F209" s="26">
        <f t="shared" si="19"/>
        <v>79714042.079167068</v>
      </c>
      <c r="G209" s="43">
        <f t="shared" si="16"/>
        <v>15942808.415833414</v>
      </c>
      <c r="J209" s="26">
        <f t="shared" si="20"/>
        <v>187562.45195098175</v>
      </c>
      <c r="K209" s="26">
        <f t="shared" si="17"/>
        <v>17051.131995543758</v>
      </c>
      <c r="L209" s="26">
        <f t="shared" si="21"/>
        <v>852556.59977718745</v>
      </c>
      <c r="M209" s="26">
        <f t="shared" si="18"/>
        <v>170511.31995543803</v>
      </c>
    </row>
    <row r="210" spans="1:13">
      <c r="B210" s="32">
        <v>51</v>
      </c>
      <c r="C210" s="33">
        <v>46235</v>
      </c>
      <c r="D210" s="26">
        <f t="shared" si="22"/>
        <v>15942808.415833414</v>
      </c>
      <c r="E210" s="101">
        <f t="shared" si="15"/>
        <v>1594280.8415833414</v>
      </c>
      <c r="F210" s="26">
        <f t="shared" si="19"/>
        <v>81308322.920750409</v>
      </c>
      <c r="G210" s="43">
        <f t="shared" si="16"/>
        <v>14348527.574250072</v>
      </c>
      <c r="J210" s="26">
        <f t="shared" si="20"/>
        <v>170511.31995543803</v>
      </c>
      <c r="K210" s="26">
        <f t="shared" si="17"/>
        <v>17051.131995543758</v>
      </c>
      <c r="L210" s="26">
        <f t="shared" si="21"/>
        <v>869607.73177273117</v>
      </c>
      <c r="M210" s="26">
        <f t="shared" si="18"/>
        <v>153460.18795989431</v>
      </c>
    </row>
    <row r="211" spans="1:13">
      <c r="B211" s="32">
        <v>52</v>
      </c>
      <c r="C211" s="33">
        <v>46266</v>
      </c>
      <c r="D211" s="26">
        <f t="shared" si="22"/>
        <v>14348527.574250072</v>
      </c>
      <c r="E211" s="101">
        <f t="shared" si="15"/>
        <v>1594280.8415833414</v>
      </c>
      <c r="F211" s="26">
        <f t="shared" si="19"/>
        <v>82902603.762333751</v>
      </c>
      <c r="G211" s="43">
        <f t="shared" si="16"/>
        <v>12754246.732666731</v>
      </c>
      <c r="J211" s="26">
        <f t="shared" si="20"/>
        <v>153460.18795989431</v>
      </c>
      <c r="K211" s="26">
        <f t="shared" si="17"/>
        <v>17051.131995543758</v>
      </c>
      <c r="L211" s="26">
        <f t="shared" si="21"/>
        <v>886658.8637682749</v>
      </c>
      <c r="M211" s="26">
        <f t="shared" si="18"/>
        <v>136409.05596435058</v>
      </c>
    </row>
    <row r="212" spans="1:13">
      <c r="B212" s="32">
        <v>53</v>
      </c>
      <c r="C212" s="33">
        <v>46296</v>
      </c>
      <c r="D212" s="26">
        <f t="shared" si="22"/>
        <v>12754246.732666731</v>
      </c>
      <c r="E212" s="101">
        <f t="shared" si="15"/>
        <v>1594280.8415833414</v>
      </c>
      <c r="F212" s="26">
        <f t="shared" si="19"/>
        <v>84496884.603917092</v>
      </c>
      <c r="G212" s="43">
        <f t="shared" si="16"/>
        <v>11159965.89108339</v>
      </c>
      <c r="J212" s="26">
        <f t="shared" si="20"/>
        <v>136409.05596435058</v>
      </c>
      <c r="K212" s="26">
        <f t="shared" si="17"/>
        <v>17051.131995543758</v>
      </c>
      <c r="L212" s="26">
        <f t="shared" si="21"/>
        <v>903709.99576381862</v>
      </c>
      <c r="M212" s="26">
        <f t="shared" si="18"/>
        <v>119357.92396880686</v>
      </c>
    </row>
    <row r="213" spans="1:13">
      <c r="B213" s="32">
        <v>54</v>
      </c>
      <c r="C213" s="33">
        <v>46327</v>
      </c>
      <c r="D213" s="26">
        <f t="shared" si="22"/>
        <v>11159965.89108339</v>
      </c>
      <c r="E213" s="101">
        <f t="shared" si="15"/>
        <v>1594280.8415833414</v>
      </c>
      <c r="F213" s="26">
        <f t="shared" si="19"/>
        <v>86091165.445500433</v>
      </c>
      <c r="G213" s="43">
        <f t="shared" si="16"/>
        <v>9565685.0495000482</v>
      </c>
      <c r="J213" s="26">
        <f t="shared" si="20"/>
        <v>119357.92396880686</v>
      </c>
      <c r="K213" s="26">
        <f t="shared" si="17"/>
        <v>17051.131995543758</v>
      </c>
      <c r="L213" s="26">
        <f t="shared" si="21"/>
        <v>920761.12775936234</v>
      </c>
      <c r="M213" s="26">
        <f t="shared" si="18"/>
        <v>102306.79197326314</v>
      </c>
    </row>
    <row r="214" spans="1:13">
      <c r="B214" s="32">
        <v>55</v>
      </c>
      <c r="C214" s="33">
        <v>46357</v>
      </c>
      <c r="D214" s="26">
        <f t="shared" si="22"/>
        <v>9565685.0495000482</v>
      </c>
      <c r="E214" s="101">
        <f t="shared" si="15"/>
        <v>1594280.8415833414</v>
      </c>
      <c r="F214" s="26">
        <f t="shared" si="19"/>
        <v>87685446.287083775</v>
      </c>
      <c r="G214" s="43">
        <f t="shared" si="16"/>
        <v>7971404.2079167068</v>
      </c>
      <c r="J214" s="26">
        <f t="shared" si="20"/>
        <v>102306.79197326314</v>
      </c>
      <c r="K214" s="26">
        <f t="shared" si="17"/>
        <v>17051.131995543758</v>
      </c>
      <c r="L214" s="26">
        <f t="shared" si="21"/>
        <v>937812.25975490606</v>
      </c>
      <c r="M214" s="26">
        <f t="shared" si="18"/>
        <v>85255.659977719421</v>
      </c>
    </row>
    <row r="215" spans="1:13">
      <c r="B215" s="32">
        <v>56</v>
      </c>
      <c r="C215" s="33">
        <v>46388</v>
      </c>
      <c r="D215" s="26">
        <f t="shared" si="22"/>
        <v>7971404.2079167068</v>
      </c>
      <c r="E215" s="101">
        <f t="shared" si="15"/>
        <v>1594280.8415833414</v>
      </c>
      <c r="F215" s="26">
        <f t="shared" si="19"/>
        <v>89279727.128667116</v>
      </c>
      <c r="G215" s="43">
        <f t="shared" si="16"/>
        <v>6377123.3663333654</v>
      </c>
      <c r="J215" s="26">
        <f t="shared" si="20"/>
        <v>85255.659977719421</v>
      </c>
      <c r="K215" s="26">
        <f t="shared" si="17"/>
        <v>17051.131995543758</v>
      </c>
      <c r="L215" s="26">
        <f t="shared" si="21"/>
        <v>954863.39175044978</v>
      </c>
      <c r="M215" s="26">
        <f t="shared" si="18"/>
        <v>68204.527982175699</v>
      </c>
    </row>
    <row r="216" spans="1:13">
      <c r="B216" s="32">
        <v>57</v>
      </c>
      <c r="C216" s="33">
        <v>46419</v>
      </c>
      <c r="D216" s="26">
        <f t="shared" si="22"/>
        <v>6377123.3663333654</v>
      </c>
      <c r="E216" s="101">
        <f t="shared" si="15"/>
        <v>1594280.8415833414</v>
      </c>
      <c r="F216" s="26">
        <f t="shared" si="19"/>
        <v>90874007.970250458</v>
      </c>
      <c r="G216" s="43">
        <f t="shared" si="16"/>
        <v>4782842.5247500241</v>
      </c>
      <c r="J216" s="26">
        <f t="shared" si="20"/>
        <v>68204.527982175699</v>
      </c>
      <c r="K216" s="26">
        <f t="shared" si="17"/>
        <v>17051.131995543758</v>
      </c>
      <c r="L216" s="26">
        <f t="shared" si="21"/>
        <v>971914.5237459935</v>
      </c>
      <c r="M216" s="26">
        <f t="shared" si="18"/>
        <v>51153.395986631978</v>
      </c>
    </row>
    <row r="217" spans="1:13">
      <c r="B217" s="32">
        <v>58</v>
      </c>
      <c r="C217" s="33">
        <v>46447</v>
      </c>
      <c r="D217" s="26">
        <f t="shared" si="22"/>
        <v>4782842.5247500241</v>
      </c>
      <c r="E217" s="101">
        <f t="shared" si="15"/>
        <v>1594280.8415833414</v>
      </c>
      <c r="F217" s="26">
        <f t="shared" si="19"/>
        <v>92468288.811833799</v>
      </c>
      <c r="G217" s="43">
        <f t="shared" si="16"/>
        <v>3188561.6831666827</v>
      </c>
      <c r="J217" s="26">
        <f t="shared" si="20"/>
        <v>51153.395986631978</v>
      </c>
      <c r="K217" s="26">
        <f t="shared" si="17"/>
        <v>17051.131995543758</v>
      </c>
      <c r="L217" s="26">
        <f t="shared" si="21"/>
        <v>988965.65574153722</v>
      </c>
      <c r="M217" s="26">
        <f t="shared" si="18"/>
        <v>34102.263991088257</v>
      </c>
    </row>
    <row r="218" spans="1:13">
      <c r="B218" s="32">
        <v>59</v>
      </c>
      <c r="C218" s="33">
        <v>46478</v>
      </c>
      <c r="D218" s="26">
        <f t="shared" si="22"/>
        <v>3188561.6831666827</v>
      </c>
      <c r="E218" s="101">
        <f t="shared" si="15"/>
        <v>1594280.8415833414</v>
      </c>
      <c r="F218" s="26">
        <f t="shared" si="19"/>
        <v>94062569.65341714</v>
      </c>
      <c r="G218" s="43">
        <f t="shared" si="16"/>
        <v>1594280.8415833414</v>
      </c>
      <c r="J218" s="26">
        <f t="shared" si="20"/>
        <v>34102.263991088257</v>
      </c>
      <c r="K218" s="26">
        <f t="shared" si="17"/>
        <v>17051.131995543758</v>
      </c>
      <c r="L218" s="26">
        <f t="shared" si="21"/>
        <v>1006016.7877370809</v>
      </c>
      <c r="M218" s="26">
        <f t="shared" si="18"/>
        <v>17051.131995544536</v>
      </c>
    </row>
    <row r="219" spans="1:13">
      <c r="B219" s="32">
        <v>60</v>
      </c>
      <c r="C219" s="33">
        <v>46508</v>
      </c>
      <c r="D219" s="26">
        <f t="shared" si="22"/>
        <v>1594280.8415833414</v>
      </c>
      <c r="E219" s="101">
        <f t="shared" si="15"/>
        <v>1594280.8415833414</v>
      </c>
      <c r="F219" s="26">
        <f t="shared" si="19"/>
        <v>95656850.495000482</v>
      </c>
      <c r="G219" s="43">
        <f t="shared" si="16"/>
        <v>0</v>
      </c>
      <c r="J219" s="26">
        <f t="shared" si="20"/>
        <v>17051.131995544536</v>
      </c>
      <c r="K219" s="26">
        <f t="shared" si="17"/>
        <v>17051.131995543758</v>
      </c>
      <c r="L219" s="26">
        <f t="shared" si="21"/>
        <v>1023067.9197326247</v>
      </c>
      <c r="M219" s="26">
        <f t="shared" si="18"/>
        <v>0</v>
      </c>
    </row>
    <row r="222" spans="1:13" s="2" customFormat="1" ht="13">
      <c r="A222" s="1"/>
      <c r="B222" s="157" t="s">
        <v>50</v>
      </c>
      <c r="C222" s="158"/>
      <c r="D222" s="159"/>
      <c r="E222" s="36" t="s">
        <v>36</v>
      </c>
      <c r="F222" s="83" t="s">
        <v>37</v>
      </c>
    </row>
    <row r="223" spans="1:13" ht="14">
      <c r="A223" s="2"/>
      <c r="B223" s="156" t="s">
        <v>47</v>
      </c>
      <c r="C223" s="156"/>
      <c r="D223" s="156"/>
      <c r="E223" s="48">
        <f>SUM(E161:E172)</f>
        <v>19131370.099000096</v>
      </c>
      <c r="F223" s="26">
        <f>SUM(K161:K172)</f>
        <v>204613.58394652503</v>
      </c>
    </row>
    <row r="224" spans="1:13" ht="14">
      <c r="B224" s="164" t="s">
        <v>48</v>
      </c>
      <c r="C224" s="164"/>
      <c r="D224" s="164"/>
      <c r="E224" s="43">
        <f>G172</f>
        <v>74931199.554417044</v>
      </c>
      <c r="F224" s="26">
        <f>M172</f>
        <v>801403.20379055664</v>
      </c>
    </row>
  </sheetData>
  <mergeCells count="16">
    <mergeCell ref="A1:F1"/>
    <mergeCell ref="A2:F2"/>
    <mergeCell ref="B152:D152"/>
    <mergeCell ref="B22:G22"/>
    <mergeCell ref="B21:G21"/>
    <mergeCell ref="K88:N88"/>
    <mergeCell ref="B87:I87"/>
    <mergeCell ref="B224:D224"/>
    <mergeCell ref="B154:D154"/>
    <mergeCell ref="B155:D155"/>
    <mergeCell ref="B158:G158"/>
    <mergeCell ref="B223:D223"/>
    <mergeCell ref="B222:D222"/>
    <mergeCell ref="B153:D153"/>
    <mergeCell ref="J158:M158"/>
    <mergeCell ref="K109:L109"/>
  </mergeCells>
  <conditionalFormatting sqref="A1:A2 A4">
    <cfRule type="duplicateValues" dxfId="11" priority="3"/>
  </conditionalFormatting>
  <conditionalFormatting sqref="A5">
    <cfRule type="duplicateValues" dxfId="10" priority="2"/>
  </conditionalFormatting>
  <conditionalFormatting sqref="A3">
    <cfRule type="duplicateValues" dxfId="9" priority="1"/>
  </conditionalFormatting>
  <pageMargins left="0.7" right="0.7" top="0.75" bottom="0.75" header="0.3" footer="0.3"/>
  <pageSetup scale="36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A39-3939-4EB7-A1F2-E936962021FB}">
  <dimension ref="A1:O213"/>
  <sheetViews>
    <sheetView view="pageBreakPreview" topLeftCell="A71" zoomScale="70" zoomScaleNormal="98" zoomScaleSheetLayoutView="70" workbookViewId="0">
      <selection activeCell="J78" sqref="J78"/>
    </sheetView>
  </sheetViews>
  <sheetFormatPr defaultColWidth="19.81640625" defaultRowHeight="12.5"/>
  <cols>
    <col min="1" max="1" width="22.08984375" style="1" customWidth="1"/>
    <col min="2" max="2" width="6.7265625" style="108" customWidth="1"/>
    <col min="3" max="3" width="17.7265625" style="1" customWidth="1"/>
    <col min="4" max="5" width="15" style="1" customWidth="1"/>
    <col min="6" max="6" width="16.453125" style="6" customWidth="1"/>
    <col min="7" max="7" width="19.81640625" style="1"/>
    <col min="8" max="8" width="16" style="1" customWidth="1"/>
    <col min="9" max="16384" width="19.81640625" style="1"/>
  </cols>
  <sheetData>
    <row r="1" spans="1:6" ht="13">
      <c r="A1" s="142" t="s">
        <v>0</v>
      </c>
      <c r="B1" s="142"/>
      <c r="C1" s="142"/>
      <c r="D1" s="142"/>
      <c r="E1" s="142"/>
      <c r="F1" s="142"/>
    </row>
    <row r="2" spans="1:6">
      <c r="A2" s="143" t="s">
        <v>1</v>
      </c>
      <c r="B2" s="143"/>
      <c r="C2" s="143"/>
      <c r="D2" s="143"/>
      <c r="E2" s="143"/>
      <c r="F2" s="143"/>
    </row>
    <row r="4" spans="1:6" ht="13">
      <c r="A4" s="2" t="s">
        <v>2</v>
      </c>
      <c r="B4" s="3" t="s">
        <v>3</v>
      </c>
      <c r="C4" s="78" t="s">
        <v>89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90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8" t="s">
        <v>3</v>
      </c>
      <c r="C11" s="11" t="s">
        <v>91</v>
      </c>
    </row>
    <row r="12" spans="1:6" ht="14.5">
      <c r="A12" t="s">
        <v>16</v>
      </c>
      <c r="B12" s="108" t="s">
        <v>3</v>
      </c>
      <c r="C12" s="78" t="s">
        <v>89</v>
      </c>
    </row>
    <row r="13" spans="1:6">
      <c r="A13" s="12" t="s">
        <v>17</v>
      </c>
      <c r="B13" s="13" t="s">
        <v>3</v>
      </c>
      <c r="C13" s="14" t="s">
        <v>92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44713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9">
      <c r="A17" s="12" t="s">
        <v>22</v>
      </c>
      <c r="B17" s="13" t="s">
        <v>3</v>
      </c>
      <c r="C17" s="16">
        <v>0.03</v>
      </c>
      <c r="D17" s="16"/>
      <c r="E17" s="16"/>
      <c r="F17" s="15"/>
      <c r="G17" s="113"/>
    </row>
    <row r="18" spans="1:9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  <c r="G18" s="18"/>
    </row>
    <row r="19" spans="1:9">
      <c r="A19" s="12"/>
      <c r="B19" s="13"/>
      <c r="C19" s="17"/>
      <c r="D19" s="17"/>
      <c r="E19" s="17"/>
      <c r="F19" s="15"/>
      <c r="G19" s="18"/>
    </row>
    <row r="20" spans="1:9">
      <c r="C20" s="19"/>
      <c r="D20" s="19"/>
      <c r="E20" s="19"/>
    </row>
    <row r="21" spans="1:9" ht="13">
      <c r="B21" s="167" t="s">
        <v>24</v>
      </c>
      <c r="C21" s="168"/>
      <c r="D21" s="168"/>
      <c r="E21" s="168"/>
      <c r="F21" s="168"/>
      <c r="G21" s="169"/>
      <c r="H21" s="116"/>
    </row>
    <row r="22" spans="1:9" ht="13">
      <c r="B22" s="170" t="s">
        <v>93</v>
      </c>
      <c r="C22" s="171"/>
      <c r="D22" s="171"/>
      <c r="E22" s="171"/>
      <c r="F22" s="171"/>
      <c r="G22" s="172"/>
      <c r="H22" s="116"/>
    </row>
    <row r="23" spans="1:9" ht="65">
      <c r="B23" s="20" t="s">
        <v>25</v>
      </c>
      <c r="C23" s="20" t="s">
        <v>26</v>
      </c>
      <c r="D23" s="21" t="s">
        <v>27</v>
      </c>
      <c r="E23" s="21" t="s">
        <v>94</v>
      </c>
      <c r="F23" s="21" t="s">
        <v>95</v>
      </c>
      <c r="G23" s="21" t="s">
        <v>28</v>
      </c>
      <c r="I23" s="22"/>
    </row>
    <row r="24" spans="1:9" ht="14.5">
      <c r="B24" s="23">
        <v>0</v>
      </c>
      <c r="C24" s="99">
        <v>44896</v>
      </c>
      <c r="D24" s="6">
        <v>382608.69565217401</v>
      </c>
      <c r="E24" s="25">
        <v>287740.79999999999</v>
      </c>
      <c r="F24" s="25">
        <f t="shared" ref="F24:F77" si="0">D24-E24</f>
        <v>94867.895652174018</v>
      </c>
      <c r="G24" s="26">
        <f>F24/(1+$C$18)^B24</f>
        <v>94867.895652174018</v>
      </c>
    </row>
    <row r="25" spans="1:9" ht="14.5">
      <c r="B25" s="23">
        <v>1</v>
      </c>
      <c r="C25" s="99">
        <v>44927</v>
      </c>
      <c r="D25" s="26">
        <v>382608.69565217389</v>
      </c>
      <c r="E25" s="25">
        <v>287740.79999999999</v>
      </c>
      <c r="F25" s="25">
        <f t="shared" si="0"/>
        <v>94867.895652173902</v>
      </c>
      <c r="G25" s="26">
        <f t="shared" ref="G25:G77" si="1">F25/(1+$C$18)^B25</f>
        <v>94631.317358776971</v>
      </c>
    </row>
    <row r="26" spans="1:9" ht="14.5">
      <c r="B26" s="23">
        <v>2</v>
      </c>
      <c r="C26" s="99">
        <v>44958</v>
      </c>
      <c r="D26" s="26">
        <v>382608.69565217389</v>
      </c>
      <c r="E26" s="25">
        <v>287740.79999999999</v>
      </c>
      <c r="F26" s="25">
        <f t="shared" si="0"/>
        <v>94867.895652173902</v>
      </c>
      <c r="G26" s="26">
        <f t="shared" si="1"/>
        <v>94395.329036186507</v>
      </c>
    </row>
    <row r="27" spans="1:9" ht="14.5">
      <c r="B27" s="23">
        <v>3</v>
      </c>
      <c r="C27" s="99">
        <v>44986</v>
      </c>
      <c r="D27" s="26">
        <v>382608.69565217389</v>
      </c>
      <c r="E27" s="25">
        <v>287740.79999999999</v>
      </c>
      <c r="F27" s="25">
        <f t="shared" si="0"/>
        <v>94867.895652173902</v>
      </c>
      <c r="G27" s="26">
        <f t="shared" si="1"/>
        <v>94159.929213153635</v>
      </c>
    </row>
    <row r="28" spans="1:9" ht="14.5">
      <c r="B28" s="23">
        <v>4</v>
      </c>
      <c r="C28" s="99">
        <v>45017</v>
      </c>
      <c r="D28" s="26">
        <v>382608.69565217389</v>
      </c>
      <c r="E28" s="25">
        <v>287740.79999999999</v>
      </c>
      <c r="F28" s="25">
        <f t="shared" si="0"/>
        <v>94867.895652173902</v>
      </c>
      <c r="G28" s="26">
        <f t="shared" si="1"/>
        <v>93925.116422098377</v>
      </c>
    </row>
    <row r="29" spans="1:9" ht="14.5">
      <c r="B29" s="23">
        <v>5</v>
      </c>
      <c r="C29" s="99">
        <v>45047</v>
      </c>
      <c r="D29" s="26">
        <v>382608.69565217389</v>
      </c>
      <c r="E29" s="25">
        <v>287740.79999999999</v>
      </c>
      <c r="F29" s="25">
        <f t="shared" si="0"/>
        <v>94867.895652173902</v>
      </c>
      <c r="G29" s="26">
        <f t="shared" si="1"/>
        <v>93690.889199100624</v>
      </c>
    </row>
    <row r="30" spans="1:9" ht="14.5">
      <c r="B30" s="23">
        <v>6</v>
      </c>
      <c r="C30" s="99">
        <v>45078</v>
      </c>
      <c r="D30" s="26">
        <v>382608.69565217389</v>
      </c>
      <c r="E30" s="25">
        <v>287740.79999999999</v>
      </c>
      <c r="F30" s="25">
        <f t="shared" si="0"/>
        <v>94867.895652173902</v>
      </c>
      <c r="G30" s="26">
        <f t="shared" si="1"/>
        <v>93457.246083890917</v>
      </c>
    </row>
    <row r="31" spans="1:9" ht="14.5">
      <c r="B31" s="23">
        <v>7</v>
      </c>
      <c r="C31" s="99">
        <v>45108</v>
      </c>
      <c r="D31" s="26">
        <v>382608.69565217389</v>
      </c>
      <c r="E31" s="25">
        <v>287740.79999999999</v>
      </c>
      <c r="F31" s="25">
        <f t="shared" si="0"/>
        <v>94867.895652173902</v>
      </c>
      <c r="G31" s="26">
        <f t="shared" si="1"/>
        <v>93224.185619841315</v>
      </c>
    </row>
    <row r="32" spans="1:9" ht="14.5">
      <c r="B32" s="23">
        <v>8</v>
      </c>
      <c r="C32" s="99">
        <v>45139</v>
      </c>
      <c r="D32" s="26">
        <v>382608.69565217389</v>
      </c>
      <c r="E32" s="25">
        <v>287740.79999999999</v>
      </c>
      <c r="F32" s="25">
        <f t="shared" si="0"/>
        <v>94867.895652173902</v>
      </c>
      <c r="G32" s="26">
        <f t="shared" si="1"/>
        <v>92991.706353956426</v>
      </c>
    </row>
    <row r="33" spans="2:11" ht="14.5">
      <c r="B33" s="23">
        <v>9</v>
      </c>
      <c r="C33" s="99">
        <v>45170</v>
      </c>
      <c r="D33" s="26">
        <v>382608.69565217389</v>
      </c>
      <c r="E33" s="25">
        <v>287740.79999999999</v>
      </c>
      <c r="F33" s="25">
        <f t="shared" si="0"/>
        <v>94867.895652173902</v>
      </c>
      <c r="G33" s="26">
        <f t="shared" si="1"/>
        <v>92759.806836864271</v>
      </c>
    </row>
    <row r="34" spans="2:11" ht="14.5">
      <c r="B34" s="23">
        <v>10</v>
      </c>
      <c r="C34" s="99">
        <v>45200</v>
      </c>
      <c r="D34" s="26">
        <v>382608.69565217389</v>
      </c>
      <c r="E34" s="25">
        <v>287740.79999999999</v>
      </c>
      <c r="F34" s="25">
        <f t="shared" si="0"/>
        <v>94867.895652173902</v>
      </c>
      <c r="G34" s="26">
        <f t="shared" si="1"/>
        <v>92528.48562280726</v>
      </c>
    </row>
    <row r="35" spans="2:11" ht="14.5">
      <c r="B35" s="23">
        <v>11</v>
      </c>
      <c r="C35" s="99">
        <v>45231</v>
      </c>
      <c r="D35" s="26">
        <v>382608.69565217389</v>
      </c>
      <c r="E35" s="25">
        <v>287740.79999999999</v>
      </c>
      <c r="F35" s="25">
        <f t="shared" si="0"/>
        <v>94867.895652173902</v>
      </c>
      <c r="G35" s="26">
        <f t="shared" si="1"/>
        <v>92297.741269633188</v>
      </c>
    </row>
    <row r="36" spans="2:11" ht="14.5">
      <c r="B36" s="23">
        <v>12</v>
      </c>
      <c r="C36" s="99">
        <v>45261</v>
      </c>
      <c r="D36" s="26">
        <v>382608.69565217389</v>
      </c>
      <c r="E36" s="25">
        <v>287740.79999999999</v>
      </c>
      <c r="F36" s="25">
        <f t="shared" si="0"/>
        <v>94867.895652173902</v>
      </c>
      <c r="G36" s="26">
        <f t="shared" si="1"/>
        <v>92067.572338786209</v>
      </c>
    </row>
    <row r="37" spans="2:11" ht="14.5">
      <c r="B37" s="23">
        <v>13</v>
      </c>
      <c r="C37" s="99">
        <v>45292</v>
      </c>
      <c r="D37" s="26">
        <v>382608.69565217389</v>
      </c>
      <c r="E37" s="25">
        <v>287740.79999999999</v>
      </c>
      <c r="F37" s="25">
        <f t="shared" si="0"/>
        <v>94867.895652173902</v>
      </c>
      <c r="G37" s="26">
        <f t="shared" si="1"/>
        <v>91837.977395297959</v>
      </c>
    </row>
    <row r="38" spans="2:11" ht="14.5">
      <c r="B38" s="23">
        <v>14</v>
      </c>
      <c r="C38" s="99">
        <v>45323</v>
      </c>
      <c r="D38" s="26">
        <v>382608.69565217389</v>
      </c>
      <c r="E38" s="25">
        <v>287740.79999999999</v>
      </c>
      <c r="F38" s="25">
        <f t="shared" si="0"/>
        <v>94867.895652173902</v>
      </c>
      <c r="G38" s="26">
        <f t="shared" si="1"/>
        <v>91608.955007778539</v>
      </c>
    </row>
    <row r="39" spans="2:11" ht="14.5">
      <c r="B39" s="23">
        <v>15</v>
      </c>
      <c r="C39" s="99">
        <v>45352</v>
      </c>
      <c r="D39" s="26">
        <v>382608.69565217389</v>
      </c>
      <c r="E39" s="25">
        <v>287740.79999999999</v>
      </c>
      <c r="F39" s="25">
        <f t="shared" si="0"/>
        <v>94867.895652173902</v>
      </c>
      <c r="G39" s="26">
        <f t="shared" si="1"/>
        <v>91380.503748407529</v>
      </c>
    </row>
    <row r="40" spans="2:11" ht="14.5">
      <c r="B40" s="23">
        <v>16</v>
      </c>
      <c r="C40" s="99">
        <v>45383</v>
      </c>
      <c r="D40" s="26">
        <v>382608.69565217389</v>
      </c>
      <c r="E40" s="25">
        <v>287740.79999999999</v>
      </c>
      <c r="F40" s="25">
        <f t="shared" si="0"/>
        <v>94867.895652173902</v>
      </c>
      <c r="G40" s="26">
        <f t="shared" si="1"/>
        <v>91152.622192925206</v>
      </c>
    </row>
    <row r="41" spans="2:11" ht="14.5">
      <c r="B41" s="23">
        <v>17</v>
      </c>
      <c r="C41" s="99">
        <v>45413</v>
      </c>
      <c r="D41" s="26">
        <v>382608.69565217389</v>
      </c>
      <c r="E41" s="25">
        <v>287740.79999999999</v>
      </c>
      <c r="F41" s="25">
        <f t="shared" si="0"/>
        <v>94867.895652173902</v>
      </c>
      <c r="G41" s="26">
        <f t="shared" si="1"/>
        <v>90925.308920623662</v>
      </c>
    </row>
    <row r="42" spans="2:11" ht="14.5">
      <c r="B42" s="23">
        <v>18</v>
      </c>
      <c r="C42" s="99">
        <v>45444</v>
      </c>
      <c r="D42" s="26">
        <v>382608.69565217389</v>
      </c>
      <c r="E42" s="25">
        <v>287740.79999999999</v>
      </c>
      <c r="F42" s="25">
        <f t="shared" si="0"/>
        <v>94867.895652173902</v>
      </c>
      <c r="G42" s="26">
        <f t="shared" si="1"/>
        <v>90698.562514337813</v>
      </c>
    </row>
    <row r="43" spans="2:11" ht="14.5">
      <c r="B43" s="23">
        <v>19</v>
      </c>
      <c r="C43" s="99">
        <v>45474</v>
      </c>
      <c r="D43" s="26">
        <v>382608.69565217389</v>
      </c>
      <c r="E43" s="25">
        <v>287740.79999999999</v>
      </c>
      <c r="F43" s="25">
        <f t="shared" si="0"/>
        <v>94867.895652173902</v>
      </c>
      <c r="G43" s="26">
        <f t="shared" si="1"/>
        <v>90472.381560436726</v>
      </c>
    </row>
    <row r="44" spans="2:11" ht="14.5">
      <c r="B44" s="23">
        <v>20</v>
      </c>
      <c r="C44" s="99">
        <v>45505</v>
      </c>
      <c r="D44" s="26">
        <v>382608.69565217389</v>
      </c>
      <c r="E44" s="25">
        <v>287740.79999999999</v>
      </c>
      <c r="F44" s="25">
        <f t="shared" si="0"/>
        <v>94867.895652173902</v>
      </c>
      <c r="G44" s="26">
        <f t="shared" si="1"/>
        <v>90246.764648814686</v>
      </c>
    </row>
    <row r="45" spans="2:11" ht="14.5">
      <c r="B45" s="23">
        <v>21</v>
      </c>
      <c r="C45" s="99">
        <v>45536</v>
      </c>
      <c r="D45" s="26">
        <v>382608.69565217389</v>
      </c>
      <c r="E45" s="25">
        <v>287740.79999999999</v>
      </c>
      <c r="F45" s="25">
        <f t="shared" si="0"/>
        <v>94867.895652173902</v>
      </c>
      <c r="G45" s="26">
        <f t="shared" si="1"/>
        <v>90021.710372882488</v>
      </c>
    </row>
    <row r="46" spans="2:11" ht="14.5">
      <c r="B46" s="23">
        <v>22</v>
      </c>
      <c r="C46" s="99">
        <v>45566</v>
      </c>
      <c r="D46" s="26">
        <v>382608.69565217389</v>
      </c>
      <c r="E46" s="25">
        <v>287740.79999999999</v>
      </c>
      <c r="F46" s="25">
        <f t="shared" si="0"/>
        <v>94867.895652173902</v>
      </c>
      <c r="G46" s="26">
        <f t="shared" si="1"/>
        <v>89797.217329558611</v>
      </c>
    </row>
    <row r="47" spans="2:11" ht="14.5">
      <c r="B47" s="23">
        <v>23</v>
      </c>
      <c r="C47" s="99">
        <v>45597</v>
      </c>
      <c r="D47" s="26">
        <v>382608.69565217389</v>
      </c>
      <c r="E47" s="25">
        <v>287740.79999999999</v>
      </c>
      <c r="F47" s="25">
        <f t="shared" si="0"/>
        <v>94867.895652173902</v>
      </c>
      <c r="G47" s="26">
        <f t="shared" si="1"/>
        <v>89573.284119260454</v>
      </c>
    </row>
    <row r="48" spans="2:11" ht="14.5">
      <c r="B48" s="23">
        <v>24</v>
      </c>
      <c r="C48" s="99">
        <v>45627</v>
      </c>
      <c r="D48" s="26">
        <v>382608.69565217389</v>
      </c>
      <c r="E48" s="25">
        <v>287740.79999999999</v>
      </c>
      <c r="F48" s="25">
        <f t="shared" si="0"/>
        <v>94867.895652173902</v>
      </c>
      <c r="G48" s="26">
        <f t="shared" si="1"/>
        <v>89349.909345895721</v>
      </c>
      <c r="K48" s="6"/>
    </row>
    <row r="49" spans="2:11" ht="14.5">
      <c r="B49" s="23">
        <v>25</v>
      </c>
      <c r="C49" s="99">
        <v>45658</v>
      </c>
      <c r="D49" s="26">
        <v>382608.69565217389</v>
      </c>
      <c r="E49" s="25">
        <v>287740.79999999999</v>
      </c>
      <c r="F49" s="25">
        <f t="shared" si="0"/>
        <v>94867.895652173902</v>
      </c>
      <c r="G49" s="26">
        <f t="shared" si="1"/>
        <v>89127.091616853577</v>
      </c>
      <c r="K49" s="6"/>
    </row>
    <row r="50" spans="2:11" ht="14.5">
      <c r="B50" s="23">
        <v>26</v>
      </c>
      <c r="C50" s="99">
        <v>45689</v>
      </c>
      <c r="D50" s="26">
        <v>382608.69565217389</v>
      </c>
      <c r="E50" s="25">
        <v>287740.79999999999</v>
      </c>
      <c r="F50" s="25">
        <f t="shared" si="0"/>
        <v>94867.895652173902</v>
      </c>
      <c r="G50" s="26">
        <f t="shared" si="1"/>
        <v>88904.8295429961</v>
      </c>
      <c r="K50" s="6"/>
    </row>
    <row r="51" spans="2:11" ht="14.5">
      <c r="B51" s="23">
        <v>27</v>
      </c>
      <c r="C51" s="99">
        <v>45717</v>
      </c>
      <c r="D51" s="26">
        <v>382608.69565217389</v>
      </c>
      <c r="E51" s="25">
        <v>287740.79999999999</v>
      </c>
      <c r="F51" s="25">
        <f t="shared" si="0"/>
        <v>94867.895652173902</v>
      </c>
      <c r="G51" s="26">
        <f t="shared" si="1"/>
        <v>88683.121738649483</v>
      </c>
      <c r="K51" s="6"/>
    </row>
    <row r="52" spans="2:11" ht="14.5">
      <c r="B52" s="23">
        <v>28</v>
      </c>
      <c r="C52" s="99">
        <v>45748</v>
      </c>
      <c r="D52" s="26">
        <v>382608.69565217389</v>
      </c>
      <c r="E52" s="25">
        <v>287740.79999999999</v>
      </c>
      <c r="F52" s="25">
        <f t="shared" si="0"/>
        <v>94867.895652173902</v>
      </c>
      <c r="G52" s="26">
        <f t="shared" si="1"/>
        <v>88461.966821595503</v>
      </c>
      <c r="K52" s="6"/>
    </row>
    <row r="53" spans="2:11" ht="14.5">
      <c r="B53" s="23">
        <v>29</v>
      </c>
      <c r="C53" s="99">
        <v>45778</v>
      </c>
      <c r="D53" s="26">
        <v>382608.69565217389</v>
      </c>
      <c r="E53" s="25">
        <v>287740.79999999999</v>
      </c>
      <c r="F53" s="25">
        <f t="shared" si="0"/>
        <v>94867.895652173902</v>
      </c>
      <c r="G53" s="26">
        <f t="shared" si="1"/>
        <v>88241.36341306282</v>
      </c>
      <c r="K53" s="6"/>
    </row>
    <row r="54" spans="2:11" ht="14.5">
      <c r="B54" s="23">
        <v>30</v>
      </c>
      <c r="C54" s="99">
        <v>45809</v>
      </c>
      <c r="D54" s="115">
        <v>420869.56521739135</v>
      </c>
      <c r="E54" s="25">
        <v>287740.79999999999</v>
      </c>
      <c r="F54" s="25">
        <f t="shared" si="0"/>
        <v>133128.76521739137</v>
      </c>
      <c r="G54" s="26">
        <f t="shared" si="1"/>
        <v>123520.905053226</v>
      </c>
      <c r="K54" s="6"/>
    </row>
    <row r="55" spans="2:11" ht="14.5">
      <c r="B55" s="23">
        <v>31</v>
      </c>
      <c r="C55" s="99">
        <v>45839</v>
      </c>
      <c r="D55" s="115">
        <v>420869.56521739135</v>
      </c>
      <c r="E55" s="25">
        <v>287740.79999999999</v>
      </c>
      <c r="F55" s="25">
        <f t="shared" si="0"/>
        <v>133128.76521739137</v>
      </c>
      <c r="G55" s="26">
        <f t="shared" si="1"/>
        <v>123212.8728710484</v>
      </c>
      <c r="K55" s="6"/>
    </row>
    <row r="56" spans="2:11" ht="14.5">
      <c r="B56" s="23">
        <v>32</v>
      </c>
      <c r="C56" s="99">
        <v>45870</v>
      </c>
      <c r="D56" s="115">
        <v>420869.56521739135</v>
      </c>
      <c r="E56" s="25">
        <v>287740.79999999999</v>
      </c>
      <c r="F56" s="25">
        <f t="shared" si="0"/>
        <v>133128.76521739137</v>
      </c>
      <c r="G56" s="26">
        <f t="shared" si="1"/>
        <v>122905.60884892606</v>
      </c>
      <c r="K56" s="6"/>
    </row>
    <row r="57" spans="2:11" ht="14.5">
      <c r="B57" s="23">
        <v>33</v>
      </c>
      <c r="C57" s="99">
        <v>45901</v>
      </c>
      <c r="D57" s="115">
        <v>420869.56521739135</v>
      </c>
      <c r="E57" s="25">
        <v>287740.79999999999</v>
      </c>
      <c r="F57" s="25">
        <f t="shared" si="0"/>
        <v>133128.76521739137</v>
      </c>
      <c r="G57" s="26">
        <f t="shared" si="1"/>
        <v>122599.11107124794</v>
      </c>
      <c r="K57" s="6"/>
    </row>
    <row r="58" spans="2:11" ht="14.5">
      <c r="B58" s="23">
        <v>34</v>
      </c>
      <c r="C58" s="99">
        <v>45931</v>
      </c>
      <c r="D58" s="115">
        <v>420869.56521739135</v>
      </c>
      <c r="E58" s="25">
        <v>287740.79999999999</v>
      </c>
      <c r="F58" s="25">
        <f t="shared" si="0"/>
        <v>133128.76521739137</v>
      </c>
      <c r="G58" s="26">
        <f t="shared" si="1"/>
        <v>122293.37762718002</v>
      </c>
      <c r="K58" s="6"/>
    </row>
    <row r="59" spans="2:11" ht="14.5">
      <c r="B59" s="23">
        <v>35</v>
      </c>
      <c r="C59" s="99">
        <v>45962</v>
      </c>
      <c r="D59" s="115">
        <v>420869.56521739135</v>
      </c>
      <c r="E59" s="25">
        <v>287740.79999999999</v>
      </c>
      <c r="F59" s="25">
        <f t="shared" si="0"/>
        <v>133128.76521739137</v>
      </c>
      <c r="G59" s="26">
        <f t="shared" si="1"/>
        <v>121988.40661065339</v>
      </c>
      <c r="K59" s="6"/>
    </row>
    <row r="60" spans="2:11" ht="14.5">
      <c r="B60" s="23">
        <v>36</v>
      </c>
      <c r="C60" s="99">
        <v>45992</v>
      </c>
      <c r="D60" s="115">
        <v>420869.56521739135</v>
      </c>
      <c r="E60" s="25">
        <v>287740.79999999999</v>
      </c>
      <c r="F60" s="25">
        <f t="shared" si="0"/>
        <v>133128.76521739137</v>
      </c>
      <c r="G60" s="26">
        <f t="shared" si="1"/>
        <v>121684.19612035248</v>
      </c>
      <c r="K60" s="6"/>
    </row>
    <row r="61" spans="2:11" ht="14.5">
      <c r="B61" s="23">
        <v>37</v>
      </c>
      <c r="C61" s="99">
        <v>46023</v>
      </c>
      <c r="D61" s="115">
        <v>420869.56521739135</v>
      </c>
      <c r="E61" s="25">
        <v>287740.79999999999</v>
      </c>
      <c r="F61" s="25">
        <f t="shared" si="0"/>
        <v>133128.76521739137</v>
      </c>
      <c r="G61" s="26">
        <f t="shared" si="1"/>
        <v>121380.74425970324</v>
      </c>
      <c r="K61" s="6"/>
    </row>
    <row r="62" spans="2:11" ht="14.5">
      <c r="B62" s="23">
        <v>38</v>
      </c>
      <c r="C62" s="99">
        <v>46054</v>
      </c>
      <c r="D62" s="115">
        <v>420869.56521739135</v>
      </c>
      <c r="E62" s="25">
        <v>287740.79999999999</v>
      </c>
      <c r="F62" s="25">
        <f t="shared" si="0"/>
        <v>133128.76521739137</v>
      </c>
      <c r="G62" s="26">
        <f t="shared" si="1"/>
        <v>121078.04913686111</v>
      </c>
      <c r="K62" s="6"/>
    </row>
    <row r="63" spans="2:11" ht="14.5">
      <c r="B63" s="23">
        <v>39</v>
      </c>
      <c r="C63" s="99">
        <v>46082</v>
      </c>
      <c r="D63" s="115">
        <v>420869.56521739135</v>
      </c>
      <c r="E63" s="25">
        <v>287740.79999999999</v>
      </c>
      <c r="F63" s="25">
        <f t="shared" si="0"/>
        <v>133128.76521739137</v>
      </c>
      <c r="G63" s="26">
        <f t="shared" si="1"/>
        <v>120776.10886469936</v>
      </c>
      <c r="K63" s="6"/>
    </row>
    <row r="64" spans="2:11" ht="14.5">
      <c r="B64" s="23">
        <v>40</v>
      </c>
      <c r="C64" s="99">
        <v>46113</v>
      </c>
      <c r="D64" s="115">
        <v>420869.56521739135</v>
      </c>
      <c r="E64" s="25">
        <v>287740.79999999999</v>
      </c>
      <c r="F64" s="25">
        <f t="shared" si="0"/>
        <v>133128.76521739137</v>
      </c>
      <c r="G64" s="26">
        <f t="shared" si="1"/>
        <v>120474.92156079736</v>
      </c>
      <c r="K64" s="6"/>
    </row>
    <row r="65" spans="2:12" ht="14.5">
      <c r="B65" s="23">
        <v>41</v>
      </c>
      <c r="C65" s="99">
        <v>46143</v>
      </c>
      <c r="D65" s="115">
        <v>420869.56521739135</v>
      </c>
      <c r="E65" s="25">
        <v>287740.79999999999</v>
      </c>
      <c r="F65" s="25">
        <f t="shared" si="0"/>
        <v>133128.76521739137</v>
      </c>
      <c r="G65" s="26">
        <f t="shared" si="1"/>
        <v>120174.4853474288</v>
      </c>
      <c r="K65" s="6"/>
    </row>
    <row r="66" spans="2:12" ht="14.5">
      <c r="B66" s="23">
        <v>42</v>
      </c>
      <c r="C66" s="99">
        <v>46174</v>
      </c>
      <c r="D66" s="115">
        <v>420869.56521739135</v>
      </c>
      <c r="E66" s="25">
        <v>287740.79999999999</v>
      </c>
      <c r="F66" s="25">
        <f t="shared" si="0"/>
        <v>133128.76521739137</v>
      </c>
      <c r="G66" s="26">
        <f t="shared" si="1"/>
        <v>119874.79835154994</v>
      </c>
      <c r="K66" s="6"/>
    </row>
    <row r="67" spans="2:12" ht="14.5">
      <c r="B67" s="23">
        <v>43</v>
      </c>
      <c r="C67" s="99">
        <v>46204</v>
      </c>
      <c r="D67" s="115">
        <v>420869.56521739135</v>
      </c>
      <c r="E67" s="25">
        <v>287740.79999999999</v>
      </c>
      <c r="F67" s="25">
        <f t="shared" si="0"/>
        <v>133128.76521739137</v>
      </c>
      <c r="G67" s="26">
        <f t="shared" si="1"/>
        <v>119575.85870478798</v>
      </c>
      <c r="K67" s="6"/>
    </row>
    <row r="68" spans="2:12" ht="14.5">
      <c r="B68" s="23">
        <v>44</v>
      </c>
      <c r="C68" s="99">
        <v>46235</v>
      </c>
      <c r="D68" s="115">
        <v>420869.56521739135</v>
      </c>
      <c r="E68" s="25">
        <v>287740.79999999999</v>
      </c>
      <c r="F68" s="25">
        <f t="shared" si="0"/>
        <v>133128.76521739137</v>
      </c>
      <c r="G68" s="26">
        <f t="shared" si="1"/>
        <v>119277.6645434294</v>
      </c>
      <c r="K68" s="6"/>
    </row>
    <row r="69" spans="2:12" ht="14.5">
      <c r="B69" s="23">
        <v>45</v>
      </c>
      <c r="C69" s="99">
        <v>46266</v>
      </c>
      <c r="D69" s="115">
        <v>420869.56521739135</v>
      </c>
      <c r="E69" s="25">
        <v>287740.79999999999</v>
      </c>
      <c r="F69" s="25">
        <f t="shared" si="0"/>
        <v>133128.76521739137</v>
      </c>
      <c r="G69" s="26">
        <f t="shared" si="1"/>
        <v>118980.21400840838</v>
      </c>
      <c r="K69" s="6"/>
    </row>
    <row r="70" spans="2:12" ht="14.5">
      <c r="B70" s="23">
        <v>46</v>
      </c>
      <c r="C70" s="99">
        <v>46296</v>
      </c>
      <c r="D70" s="115">
        <v>420869.56521739135</v>
      </c>
      <c r="E70" s="25">
        <v>287740.79999999999</v>
      </c>
      <c r="F70" s="25">
        <f t="shared" si="0"/>
        <v>133128.76521739137</v>
      </c>
      <c r="G70" s="26">
        <f t="shared" si="1"/>
        <v>118683.50524529518</v>
      </c>
      <c r="J70" s="27"/>
      <c r="K70" s="6"/>
    </row>
    <row r="71" spans="2:12" ht="14.5">
      <c r="B71" s="23">
        <v>47</v>
      </c>
      <c r="C71" s="99">
        <v>46327</v>
      </c>
      <c r="D71" s="115">
        <v>420869.56521739135</v>
      </c>
      <c r="E71" s="25">
        <v>287740.79999999999</v>
      </c>
      <c r="F71" s="25">
        <f t="shared" si="0"/>
        <v>133128.76521739137</v>
      </c>
      <c r="G71" s="26">
        <f t="shared" si="1"/>
        <v>118387.53640428447</v>
      </c>
      <c r="J71" s="27"/>
      <c r="K71" s="6"/>
    </row>
    <row r="72" spans="2:12" ht="14.5">
      <c r="B72" s="23">
        <v>48</v>
      </c>
      <c r="C72" s="99">
        <v>46357</v>
      </c>
      <c r="D72" s="115">
        <v>420869.56521739135</v>
      </c>
      <c r="E72" s="25">
        <v>287740.79999999999</v>
      </c>
      <c r="F72" s="25">
        <f t="shared" si="0"/>
        <v>133128.76521739137</v>
      </c>
      <c r="G72" s="26">
        <f t="shared" si="1"/>
        <v>118092.30564018397</v>
      </c>
      <c r="J72" s="27"/>
      <c r="K72" s="6"/>
    </row>
    <row r="73" spans="2:12" ht="14.5">
      <c r="B73" s="23">
        <v>49</v>
      </c>
      <c r="C73" s="99">
        <v>46388</v>
      </c>
      <c r="D73" s="115">
        <v>420869.56521739135</v>
      </c>
      <c r="E73" s="25">
        <v>287740.79999999999</v>
      </c>
      <c r="F73" s="25">
        <f t="shared" si="0"/>
        <v>133128.76521739137</v>
      </c>
      <c r="G73" s="26">
        <f t="shared" si="1"/>
        <v>117797.811112403</v>
      </c>
      <c r="K73" s="6"/>
    </row>
    <row r="74" spans="2:12" ht="14.5">
      <c r="B74" s="23">
        <v>50</v>
      </c>
      <c r="C74" s="99">
        <v>46419</v>
      </c>
      <c r="D74" s="115">
        <v>420869.56521739135</v>
      </c>
      <c r="E74" s="25">
        <v>287740.79999999999</v>
      </c>
      <c r="F74" s="25">
        <f t="shared" si="0"/>
        <v>133128.76521739137</v>
      </c>
      <c r="G74" s="26">
        <f t="shared" si="1"/>
        <v>117504.05098494064</v>
      </c>
      <c r="K74" s="6"/>
    </row>
    <row r="75" spans="2:12" ht="14.5">
      <c r="B75" s="23">
        <v>51</v>
      </c>
      <c r="C75" s="99">
        <v>46447</v>
      </c>
      <c r="D75" s="115">
        <v>420869.56521739135</v>
      </c>
      <c r="E75" s="25">
        <v>287740.79999999999</v>
      </c>
      <c r="F75" s="25">
        <f t="shared" si="0"/>
        <v>133128.76521739137</v>
      </c>
      <c r="G75" s="26">
        <f t="shared" si="1"/>
        <v>117211.02342637471</v>
      </c>
      <c r="K75" s="6"/>
    </row>
    <row r="76" spans="2:12" ht="14.5">
      <c r="B76" s="23">
        <v>52</v>
      </c>
      <c r="C76" s="99">
        <v>46478</v>
      </c>
      <c r="D76" s="115">
        <v>420869.56521739135</v>
      </c>
      <c r="E76" s="25">
        <v>287740.79999999999</v>
      </c>
      <c r="F76" s="25">
        <f t="shared" si="0"/>
        <v>133128.76521739137</v>
      </c>
      <c r="G76" s="26">
        <f t="shared" si="1"/>
        <v>116918.72660985008</v>
      </c>
      <c r="I76" s="26">
        <f>'Anabil Tower - Before Modifica'!H94</f>
        <v>71448130.207467079</v>
      </c>
      <c r="J76" s="26">
        <f>'Anabil Tower - Before Modifica'!N94</f>
        <v>766044.90941600129</v>
      </c>
      <c r="K76" s="6"/>
    </row>
    <row r="77" spans="2:12" ht="14.5">
      <c r="B77" s="23">
        <v>53</v>
      </c>
      <c r="C77" s="99">
        <v>46508</v>
      </c>
      <c r="D77" s="115">
        <v>420869.56521739135</v>
      </c>
      <c r="E77" s="25">
        <v>287740.79999999999</v>
      </c>
      <c r="F77" s="25">
        <f t="shared" si="0"/>
        <v>133128.76521739137</v>
      </c>
      <c r="G77" s="26">
        <f t="shared" si="1"/>
        <v>116627.15871306743</v>
      </c>
      <c r="I77" s="26">
        <f>D83</f>
        <v>5626500.2324133459</v>
      </c>
      <c r="J77" s="26">
        <f>I77/92</f>
        <v>61157.611221884195</v>
      </c>
      <c r="K77" s="6"/>
    </row>
    <row r="78" spans="2:12" ht="13.5" thickBot="1">
      <c r="F78" s="1"/>
      <c r="G78" s="28">
        <f>SUM(G24:G77)</f>
        <v>5626500.2324133459</v>
      </c>
      <c r="I78" s="112">
        <f>I76-I77</f>
        <v>65821629.975053735</v>
      </c>
      <c r="J78" s="112">
        <f>J76-J77</f>
        <v>704887.29819411715</v>
      </c>
      <c r="L78" s="6"/>
    </row>
    <row r="79" spans="2:12" ht="13.5" thickTop="1">
      <c r="F79" s="29"/>
      <c r="L79" s="6"/>
    </row>
    <row r="80" spans="2:12" ht="13">
      <c r="F80" s="29"/>
      <c r="G80" s="27"/>
      <c r="J80" s="27"/>
      <c r="L80" s="6"/>
    </row>
    <row r="81" spans="2:15" ht="13">
      <c r="B81" s="162" t="s">
        <v>29</v>
      </c>
      <c r="C81" s="163"/>
      <c r="D81" s="163"/>
      <c r="E81" s="163"/>
      <c r="F81" s="163"/>
      <c r="G81" s="163"/>
      <c r="H81" s="163"/>
      <c r="I81" s="163"/>
      <c r="J81" s="27"/>
      <c r="K81" s="160" t="s">
        <v>79</v>
      </c>
      <c r="L81" s="161"/>
      <c r="M81" s="161"/>
      <c r="N81" s="161"/>
    </row>
    <row r="82" spans="2:15" ht="39">
      <c r="B82" s="20" t="s">
        <v>25</v>
      </c>
      <c r="C82" s="31" t="s">
        <v>30</v>
      </c>
      <c r="D82" s="21" t="s">
        <v>31</v>
      </c>
      <c r="E82" s="21" t="s">
        <v>33</v>
      </c>
      <c r="F82" s="21" t="s">
        <v>96</v>
      </c>
      <c r="G82" s="21" t="s">
        <v>32</v>
      </c>
      <c r="H82" s="21" t="s">
        <v>34</v>
      </c>
      <c r="I82" s="21" t="s">
        <v>35</v>
      </c>
      <c r="K82" s="85" t="s">
        <v>75</v>
      </c>
      <c r="L82" s="85" t="s">
        <v>76</v>
      </c>
      <c r="M82" s="85" t="s">
        <v>77</v>
      </c>
      <c r="N82" s="86" t="s">
        <v>78</v>
      </c>
    </row>
    <row r="83" spans="2:15">
      <c r="B83" s="32">
        <v>1</v>
      </c>
      <c r="C83" s="99">
        <v>44896</v>
      </c>
      <c r="D83" s="114">
        <f>G78</f>
        <v>5626500.2324133459</v>
      </c>
      <c r="E83" s="26">
        <f>F24</f>
        <v>94867.895652174018</v>
      </c>
      <c r="F83" s="26">
        <f>D83-E83</f>
        <v>5531632.3367611719</v>
      </c>
      <c r="G83" s="34">
        <f>F83*$C$18</f>
        <v>13829.080841902931</v>
      </c>
      <c r="H83" s="26">
        <f>F83+G83</f>
        <v>5545461.4176030746</v>
      </c>
      <c r="I83" s="26">
        <f t="shared" ref="I83:I114" si="2">E83</f>
        <v>94867.895652174018</v>
      </c>
      <c r="K83" s="32" t="s">
        <v>98</v>
      </c>
      <c r="L83" s="43">
        <f>G83/L108</f>
        <v>135.57922394022481</v>
      </c>
      <c r="M83" s="43">
        <f>E84/L107</f>
        <v>939.28609556607819</v>
      </c>
      <c r="N83" s="43">
        <f>(D84/102)-M83+L83</f>
        <v>53563.561928404284</v>
      </c>
    </row>
    <row r="84" spans="2:15">
      <c r="B84" s="32">
        <v>2</v>
      </c>
      <c r="C84" s="99">
        <v>44927</v>
      </c>
      <c r="D84" s="43">
        <f t="shared" ref="D84:D136" si="3">H83</f>
        <v>5545461.4176030746</v>
      </c>
      <c r="E84" s="26">
        <f t="shared" ref="E84:E137" si="4">F25</f>
        <v>94867.895652173902</v>
      </c>
      <c r="F84" s="26">
        <f t="shared" ref="F84:F136" si="5">D84-E84</f>
        <v>5450593.5219509006</v>
      </c>
      <c r="G84" s="34">
        <f t="shared" ref="G84:G136" si="6">F84*$C$18</f>
        <v>13626.483804877251</v>
      </c>
      <c r="H84" s="46">
        <f t="shared" ref="H84:H136" si="7">F84+G84</f>
        <v>5464220.0057557775</v>
      </c>
      <c r="I84" s="26">
        <f t="shared" si="2"/>
        <v>94867.895652173902</v>
      </c>
      <c r="K84" s="32" t="s">
        <v>98</v>
      </c>
      <c r="L84" s="43">
        <f t="shared" ref="L84:L89" si="8">G84/L109</f>
        <v>132.9413054134366</v>
      </c>
      <c r="M84" s="43">
        <f t="shared" ref="M84:M89" si="9">E85/L108</f>
        <v>930.07740835464608</v>
      </c>
      <c r="N84" s="43">
        <f>N83-M84+L84</f>
        <v>52766.425825463069</v>
      </c>
    </row>
    <row r="85" spans="2:15">
      <c r="B85" s="32">
        <v>3</v>
      </c>
      <c r="C85" s="99">
        <v>44958</v>
      </c>
      <c r="D85" s="43">
        <f t="shared" si="3"/>
        <v>5464220.0057557775</v>
      </c>
      <c r="E85" s="26">
        <f t="shared" si="4"/>
        <v>94867.895652173902</v>
      </c>
      <c r="F85" s="26">
        <f t="shared" si="5"/>
        <v>5369352.1101036035</v>
      </c>
      <c r="G85" s="34">
        <f t="shared" si="6"/>
        <v>13423.380275259009</v>
      </c>
      <c r="H85" s="46">
        <f t="shared" si="7"/>
        <v>5382775.4903788622</v>
      </c>
      <c r="I85" s="26">
        <f t="shared" si="2"/>
        <v>94867.895652173902</v>
      </c>
      <c r="K85" s="32" t="s">
        <v>98</v>
      </c>
      <c r="L85" s="43">
        <f t="shared" si="8"/>
        <v>129.69449541313051</v>
      </c>
      <c r="M85" s="43">
        <f t="shared" si="9"/>
        <v>925.5404453870625</v>
      </c>
      <c r="N85" s="43">
        <f t="shared" ref="N85:N89" si="10">N84-M85+L85</f>
        <v>51970.579875489137</v>
      </c>
    </row>
    <row r="86" spans="2:15">
      <c r="B86" s="32">
        <v>4</v>
      </c>
      <c r="C86" s="99">
        <v>44986</v>
      </c>
      <c r="D86" s="43">
        <f t="shared" si="3"/>
        <v>5382775.4903788622</v>
      </c>
      <c r="E86" s="26">
        <f t="shared" si="4"/>
        <v>94867.895652173902</v>
      </c>
      <c r="F86" s="26">
        <f t="shared" si="5"/>
        <v>5287907.5947266882</v>
      </c>
      <c r="G86" s="34">
        <f t="shared" si="6"/>
        <v>13219.768986816722</v>
      </c>
      <c r="H86" s="46">
        <f t="shared" si="7"/>
        <v>5301127.3637135047</v>
      </c>
      <c r="I86" s="26">
        <f t="shared" si="2"/>
        <v>94867.895652173902</v>
      </c>
      <c r="K86" s="32" t="s">
        <v>98</v>
      </c>
      <c r="L86" s="43">
        <f t="shared" si="8"/>
        <v>126.50496638102126</v>
      </c>
      <c r="M86" s="43">
        <f t="shared" si="9"/>
        <v>916.59802562486857</v>
      </c>
      <c r="N86" s="43">
        <f t="shared" si="10"/>
        <v>51180.486816245291</v>
      </c>
    </row>
    <row r="87" spans="2:15">
      <c r="B87" s="32">
        <v>5</v>
      </c>
      <c r="C87" s="99">
        <v>45017</v>
      </c>
      <c r="D87" s="43">
        <f t="shared" si="3"/>
        <v>5301127.3637135047</v>
      </c>
      <c r="E87" s="26">
        <f t="shared" si="4"/>
        <v>94867.895652173902</v>
      </c>
      <c r="F87" s="26">
        <f t="shared" si="5"/>
        <v>5206259.4680613307</v>
      </c>
      <c r="G87" s="34">
        <f t="shared" si="6"/>
        <v>13015.648670153327</v>
      </c>
      <c r="H87" s="46">
        <f t="shared" si="7"/>
        <v>5219275.1167314844</v>
      </c>
      <c r="I87" s="26">
        <f t="shared" si="2"/>
        <v>94867.895652173902</v>
      </c>
      <c r="K87" s="32" t="s">
        <v>98</v>
      </c>
      <c r="L87" s="43">
        <f t="shared" si="8"/>
        <v>123.37107744221163</v>
      </c>
      <c r="M87" s="43">
        <f t="shared" si="9"/>
        <v>907.82675265238186</v>
      </c>
      <c r="N87" s="43">
        <f t="shared" si="10"/>
        <v>50396.031141035121</v>
      </c>
    </row>
    <row r="88" spans="2:15">
      <c r="B88" s="32">
        <v>6</v>
      </c>
      <c r="C88" s="99">
        <v>45047</v>
      </c>
      <c r="D88" s="43">
        <f t="shared" si="3"/>
        <v>5219275.1167314844</v>
      </c>
      <c r="E88" s="26">
        <f t="shared" si="4"/>
        <v>94867.895652173902</v>
      </c>
      <c r="F88" s="26">
        <f t="shared" si="5"/>
        <v>5124407.2210793104</v>
      </c>
      <c r="G88" s="34">
        <f t="shared" si="6"/>
        <v>12811.018052698277</v>
      </c>
      <c r="H88" s="46">
        <f t="shared" si="7"/>
        <v>5137218.2391320085</v>
      </c>
      <c r="I88" s="26">
        <f t="shared" si="2"/>
        <v>94867.895652173902</v>
      </c>
      <c r="K88" s="32" t="s">
        <v>98</v>
      </c>
      <c r="L88" s="43">
        <f t="shared" si="8"/>
        <v>120.29124932111058</v>
      </c>
      <c r="M88" s="43">
        <f t="shared" si="9"/>
        <v>899.22175973624553</v>
      </c>
      <c r="N88" s="43">
        <f t="shared" si="10"/>
        <v>49617.100630619985</v>
      </c>
    </row>
    <row r="89" spans="2:15">
      <c r="B89" s="32">
        <v>7</v>
      </c>
      <c r="C89" s="99">
        <v>45078</v>
      </c>
      <c r="D89" s="43">
        <f t="shared" si="3"/>
        <v>5137218.2391320085</v>
      </c>
      <c r="E89" s="26">
        <f t="shared" si="4"/>
        <v>94867.895652173902</v>
      </c>
      <c r="F89" s="26">
        <f t="shared" si="5"/>
        <v>5042350.3434798345</v>
      </c>
      <c r="G89" s="34">
        <f t="shared" si="6"/>
        <v>12605.875858699586</v>
      </c>
      <c r="H89" s="34">
        <f>F89+G89</f>
        <v>5054956.2193385344</v>
      </c>
      <c r="I89" s="26">
        <f t="shared" si="2"/>
        <v>94867.895652173902</v>
      </c>
      <c r="J89" s="18"/>
      <c r="K89" s="32" t="s">
        <v>98</v>
      </c>
      <c r="L89" s="43">
        <f t="shared" si="8"/>
        <v>117.26396147627523</v>
      </c>
      <c r="M89" s="43">
        <f t="shared" si="9"/>
        <v>890.77836293121038</v>
      </c>
      <c r="N89" s="43">
        <f t="shared" si="10"/>
        <v>48843.586229165048</v>
      </c>
    </row>
    <row r="90" spans="2:15">
      <c r="B90" s="32">
        <v>8</v>
      </c>
      <c r="C90" s="99">
        <v>45108</v>
      </c>
      <c r="D90" s="43">
        <f t="shared" si="3"/>
        <v>5054956.2193385344</v>
      </c>
      <c r="E90" s="26">
        <f t="shared" si="4"/>
        <v>94867.895652173902</v>
      </c>
      <c r="F90" s="26">
        <f t="shared" si="5"/>
        <v>4960088.3236863604</v>
      </c>
      <c r="G90" s="46">
        <f t="shared" si="6"/>
        <v>12400.220809215902</v>
      </c>
      <c r="H90" s="46">
        <f t="shared" si="7"/>
        <v>4972488.5444955761</v>
      </c>
      <c r="I90" s="26">
        <f t="shared" si="2"/>
        <v>94867.895652173902</v>
      </c>
      <c r="K90" s="32"/>
      <c r="L90" s="43"/>
      <c r="M90" s="43"/>
      <c r="N90" s="43"/>
    </row>
    <row r="91" spans="2:15">
      <c r="B91" s="32">
        <v>9</v>
      </c>
      <c r="C91" s="99">
        <v>45139</v>
      </c>
      <c r="D91" s="43">
        <f t="shared" si="3"/>
        <v>4972488.5444955761</v>
      </c>
      <c r="E91" s="26">
        <f t="shared" si="4"/>
        <v>94867.895652173902</v>
      </c>
      <c r="F91" s="26">
        <f t="shared" si="5"/>
        <v>4877620.648843402</v>
      </c>
      <c r="G91" s="46">
        <f t="shared" si="6"/>
        <v>12194.051622108505</v>
      </c>
      <c r="H91" s="46">
        <f t="shared" si="7"/>
        <v>4889814.7004655106</v>
      </c>
      <c r="I91" s="26">
        <f t="shared" si="2"/>
        <v>94867.895652173902</v>
      </c>
      <c r="K91" s="32"/>
      <c r="L91" s="43"/>
      <c r="M91" s="43"/>
      <c r="N91" s="43"/>
    </row>
    <row r="92" spans="2:15">
      <c r="B92" s="32">
        <v>10</v>
      </c>
      <c r="C92" s="99">
        <v>45170</v>
      </c>
      <c r="D92" s="43">
        <f t="shared" si="3"/>
        <v>4889814.7004655106</v>
      </c>
      <c r="E92" s="26">
        <f t="shared" si="4"/>
        <v>94867.895652173902</v>
      </c>
      <c r="F92" s="26">
        <f t="shared" si="5"/>
        <v>4794946.8048133366</v>
      </c>
      <c r="G92" s="46">
        <f t="shared" si="6"/>
        <v>11987.367012033341</v>
      </c>
      <c r="H92" s="46">
        <f t="shared" si="7"/>
        <v>4806934.1718253698</v>
      </c>
      <c r="I92" s="26">
        <f t="shared" si="2"/>
        <v>94867.895652173902</v>
      </c>
      <c r="K92" s="32"/>
      <c r="L92" s="43"/>
      <c r="M92" s="43"/>
      <c r="N92" s="43"/>
    </row>
    <row r="93" spans="2:15">
      <c r="B93" s="32">
        <v>11</v>
      </c>
      <c r="C93" s="99">
        <v>45200</v>
      </c>
      <c r="D93" s="43">
        <f t="shared" si="3"/>
        <v>4806934.1718253698</v>
      </c>
      <c r="E93" s="26">
        <f t="shared" si="4"/>
        <v>94867.895652173902</v>
      </c>
      <c r="F93" s="26">
        <f t="shared" si="5"/>
        <v>4712066.2761731958</v>
      </c>
      <c r="G93" s="46">
        <f t="shared" si="6"/>
        <v>11780.16569043299</v>
      </c>
      <c r="H93" s="46">
        <f t="shared" si="7"/>
        <v>4723846.441863629</v>
      </c>
      <c r="I93" s="26">
        <f t="shared" si="2"/>
        <v>94867.895652173902</v>
      </c>
      <c r="K93" s="32"/>
      <c r="L93" s="43"/>
      <c r="M93" s="43"/>
      <c r="N93" s="43"/>
    </row>
    <row r="94" spans="2:15">
      <c r="B94" s="32">
        <v>12</v>
      </c>
      <c r="C94" s="99">
        <v>45231</v>
      </c>
      <c r="D94" s="43">
        <f t="shared" si="3"/>
        <v>4723846.441863629</v>
      </c>
      <c r="E94" s="26">
        <f t="shared" si="4"/>
        <v>94867.895652173902</v>
      </c>
      <c r="F94" s="26">
        <f t="shared" si="5"/>
        <v>4628978.546211455</v>
      </c>
      <c r="G94" s="46">
        <f t="shared" si="6"/>
        <v>11572.446365528638</v>
      </c>
      <c r="H94" s="46">
        <f t="shared" si="7"/>
        <v>4640550.9925769838</v>
      </c>
      <c r="I94" s="26">
        <f t="shared" si="2"/>
        <v>94867.895652173902</v>
      </c>
      <c r="K94" s="32"/>
      <c r="L94" s="43"/>
      <c r="M94" s="43"/>
      <c r="N94" s="43"/>
    </row>
    <row r="95" spans="2:15">
      <c r="B95" s="32">
        <v>13</v>
      </c>
      <c r="C95" s="99">
        <v>45261</v>
      </c>
      <c r="D95" s="43">
        <f t="shared" si="3"/>
        <v>4640550.9925769838</v>
      </c>
      <c r="E95" s="26">
        <f t="shared" si="4"/>
        <v>94867.895652173902</v>
      </c>
      <c r="F95" s="26">
        <f t="shared" si="5"/>
        <v>4545683.0969248097</v>
      </c>
      <c r="G95" s="46">
        <f t="shared" si="6"/>
        <v>11364.207742312024</v>
      </c>
      <c r="H95" s="46">
        <f t="shared" si="7"/>
        <v>4557047.3046671217</v>
      </c>
      <c r="I95" s="26">
        <f t="shared" si="2"/>
        <v>94867.895652173902</v>
      </c>
      <c r="K95" s="95" t="s">
        <v>80</v>
      </c>
      <c r="L95" s="95"/>
      <c r="M95" s="95"/>
      <c r="N95" s="91">
        <f>N96-N89</f>
        <v>-1820.7376771786803</v>
      </c>
    </row>
    <row r="96" spans="2:15" ht="13">
      <c r="B96" s="32">
        <v>14</v>
      </c>
      <c r="C96" s="99">
        <v>45292</v>
      </c>
      <c r="D96" s="43">
        <f t="shared" si="3"/>
        <v>4557047.3046671217</v>
      </c>
      <c r="E96" s="26">
        <f t="shared" si="4"/>
        <v>94867.895652173902</v>
      </c>
      <c r="F96" s="26">
        <f t="shared" si="5"/>
        <v>4462179.4090149477</v>
      </c>
      <c r="G96" s="46">
        <f t="shared" si="6"/>
        <v>11155.44852253737</v>
      </c>
      <c r="H96" s="46">
        <f t="shared" si="7"/>
        <v>4473334.8575374847</v>
      </c>
      <c r="I96" s="26">
        <f t="shared" si="2"/>
        <v>94867.895652173902</v>
      </c>
      <c r="K96" s="96" t="s">
        <v>81</v>
      </c>
      <c r="L96" s="96"/>
      <c r="M96" s="96"/>
      <c r="N96" s="141">
        <f>H89/107.5</f>
        <v>47022.848551986368</v>
      </c>
      <c r="O96" s="1" t="s">
        <v>121</v>
      </c>
    </row>
    <row r="97" spans="2:14">
      <c r="B97" s="32">
        <v>15</v>
      </c>
      <c r="C97" s="99">
        <v>45323</v>
      </c>
      <c r="D97" s="43">
        <f t="shared" si="3"/>
        <v>4473334.8575374847</v>
      </c>
      <c r="E97" s="26">
        <f t="shared" si="4"/>
        <v>94867.895652173902</v>
      </c>
      <c r="F97" s="26">
        <f t="shared" si="5"/>
        <v>4378466.9618853107</v>
      </c>
      <c r="G97" s="46">
        <f t="shared" si="6"/>
        <v>10946.167404713276</v>
      </c>
      <c r="H97" s="46">
        <f t="shared" si="7"/>
        <v>4389413.1292900238</v>
      </c>
      <c r="I97" s="26">
        <f t="shared" si="2"/>
        <v>94867.895652173902</v>
      </c>
      <c r="K97" s="97" t="s">
        <v>82</v>
      </c>
      <c r="L97" s="97"/>
      <c r="M97" s="97"/>
      <c r="N97" s="91">
        <f>SUM(I90:I101)/107.5</f>
        <v>10589.904630940342</v>
      </c>
    </row>
    <row r="98" spans="2:14">
      <c r="B98" s="32">
        <v>16</v>
      </c>
      <c r="C98" s="99">
        <v>45352</v>
      </c>
      <c r="D98" s="43">
        <f t="shared" si="3"/>
        <v>4389413.1292900238</v>
      </c>
      <c r="E98" s="26">
        <f t="shared" si="4"/>
        <v>94867.895652173902</v>
      </c>
      <c r="F98" s="26">
        <f t="shared" si="5"/>
        <v>4294545.2336378498</v>
      </c>
      <c r="G98" s="46">
        <f t="shared" si="6"/>
        <v>10736.363084094624</v>
      </c>
      <c r="H98" s="46">
        <f t="shared" si="7"/>
        <v>4305281.5967219444</v>
      </c>
      <c r="I98" s="26">
        <f t="shared" si="2"/>
        <v>94867.895652173902</v>
      </c>
      <c r="K98" s="97" t="s">
        <v>83</v>
      </c>
      <c r="L98" s="97"/>
      <c r="M98" s="97"/>
      <c r="N98" s="91">
        <f>N96-N97</f>
        <v>36432.943921046026</v>
      </c>
    </row>
    <row r="99" spans="2:14">
      <c r="B99" s="32">
        <v>17</v>
      </c>
      <c r="C99" s="99">
        <v>45383</v>
      </c>
      <c r="D99" s="43">
        <f t="shared" si="3"/>
        <v>4305281.5967219444</v>
      </c>
      <c r="E99" s="26">
        <f t="shared" si="4"/>
        <v>94867.895652173902</v>
      </c>
      <c r="F99" s="26">
        <f t="shared" si="5"/>
        <v>4210413.7010697704</v>
      </c>
      <c r="G99" s="46">
        <f t="shared" si="6"/>
        <v>10526.034252674426</v>
      </c>
      <c r="H99" s="26">
        <f t="shared" si="7"/>
        <v>4220939.7353224447</v>
      </c>
      <c r="I99" s="26">
        <f t="shared" si="2"/>
        <v>94867.895652173902</v>
      </c>
    </row>
    <row r="100" spans="2:14">
      <c r="B100" s="32">
        <v>18</v>
      </c>
      <c r="C100" s="99">
        <v>45413</v>
      </c>
      <c r="D100" s="43">
        <f t="shared" si="3"/>
        <v>4220939.7353224447</v>
      </c>
      <c r="E100" s="26">
        <f t="shared" si="4"/>
        <v>94867.895652173902</v>
      </c>
      <c r="F100" s="26">
        <f t="shared" si="5"/>
        <v>4126071.8396702707</v>
      </c>
      <c r="G100" s="46">
        <f t="shared" si="6"/>
        <v>10315.179599175677</v>
      </c>
      <c r="H100" s="26">
        <f t="shared" si="7"/>
        <v>4136387.0192694464</v>
      </c>
      <c r="I100" s="26">
        <f t="shared" si="2"/>
        <v>94867.895652173902</v>
      </c>
      <c r="J100" s="27"/>
    </row>
    <row r="101" spans="2:14">
      <c r="B101" s="32">
        <v>19</v>
      </c>
      <c r="C101" s="99">
        <v>45444</v>
      </c>
      <c r="D101" s="43">
        <f t="shared" si="3"/>
        <v>4136387.0192694464</v>
      </c>
      <c r="E101" s="26">
        <f t="shared" si="4"/>
        <v>94867.895652173902</v>
      </c>
      <c r="F101" s="26">
        <f t="shared" si="5"/>
        <v>4041519.1236172724</v>
      </c>
      <c r="G101" s="46">
        <f t="shared" si="6"/>
        <v>10103.797809043181</v>
      </c>
      <c r="H101" s="26">
        <f t="shared" si="7"/>
        <v>4051622.9214263153</v>
      </c>
      <c r="I101" s="26">
        <f t="shared" si="2"/>
        <v>94867.895652173902</v>
      </c>
      <c r="J101" s="27"/>
    </row>
    <row r="102" spans="2:14" ht="13">
      <c r="B102" s="32">
        <v>20</v>
      </c>
      <c r="C102" s="99">
        <v>45474</v>
      </c>
      <c r="D102" s="43">
        <f t="shared" si="3"/>
        <v>4051622.9214263153</v>
      </c>
      <c r="E102" s="26">
        <f t="shared" si="4"/>
        <v>94867.895652173902</v>
      </c>
      <c r="F102" s="26">
        <f t="shared" si="5"/>
        <v>3956755.0257741413</v>
      </c>
      <c r="G102" s="46">
        <f t="shared" si="6"/>
        <v>9891.8875644353539</v>
      </c>
      <c r="H102" s="26">
        <f t="shared" si="7"/>
        <v>3966646.9133385764</v>
      </c>
      <c r="I102" s="26">
        <f t="shared" si="2"/>
        <v>94867.895652173902</v>
      </c>
      <c r="K102" s="173" t="s">
        <v>97</v>
      </c>
      <c r="L102" s="174"/>
    </row>
    <row r="103" spans="2:14">
      <c r="B103" s="32">
        <v>21</v>
      </c>
      <c r="C103" s="99">
        <v>45505</v>
      </c>
      <c r="D103" s="43">
        <f t="shared" si="3"/>
        <v>3966646.9133385764</v>
      </c>
      <c r="E103" s="26">
        <f t="shared" si="4"/>
        <v>94867.895652173902</v>
      </c>
      <c r="F103" s="26">
        <f t="shared" si="5"/>
        <v>3871779.0176864024</v>
      </c>
      <c r="G103" s="46">
        <f t="shared" si="6"/>
        <v>9679.4475442160056</v>
      </c>
      <c r="H103" s="26">
        <f t="shared" si="7"/>
        <v>3881458.4652306186</v>
      </c>
      <c r="I103" s="26">
        <f t="shared" si="2"/>
        <v>94867.895652173902</v>
      </c>
      <c r="K103" s="100">
        <v>45129</v>
      </c>
      <c r="L103" s="87">
        <v>94.75</v>
      </c>
    </row>
    <row r="104" spans="2:14">
      <c r="B104" s="32">
        <v>22</v>
      </c>
      <c r="C104" s="99">
        <v>45536</v>
      </c>
      <c r="D104" s="43">
        <f t="shared" si="3"/>
        <v>3881458.4652306186</v>
      </c>
      <c r="E104" s="26">
        <f t="shared" si="4"/>
        <v>94867.895652173902</v>
      </c>
      <c r="F104" s="26">
        <f t="shared" si="5"/>
        <v>3786590.5695784446</v>
      </c>
      <c r="G104" s="46">
        <f t="shared" si="6"/>
        <v>9466.476423946111</v>
      </c>
      <c r="H104" s="26">
        <f t="shared" si="7"/>
        <v>3796057.0460023908</v>
      </c>
      <c r="I104" s="26">
        <f t="shared" si="2"/>
        <v>94867.895652173902</v>
      </c>
      <c r="K104" s="100">
        <v>45160</v>
      </c>
      <c r="L104" s="87">
        <v>95.05</v>
      </c>
    </row>
    <row r="105" spans="2:14">
      <c r="B105" s="32">
        <v>23</v>
      </c>
      <c r="C105" s="99">
        <v>45566</v>
      </c>
      <c r="D105" s="43">
        <f t="shared" si="3"/>
        <v>3796057.0460023908</v>
      </c>
      <c r="E105" s="26">
        <f t="shared" si="4"/>
        <v>94867.895652173902</v>
      </c>
      <c r="F105" s="26">
        <f t="shared" si="5"/>
        <v>3701189.1503502168</v>
      </c>
      <c r="G105" s="46">
        <f t="shared" si="6"/>
        <v>9252.9728758755427</v>
      </c>
      <c r="H105" s="26">
        <f t="shared" si="7"/>
        <v>3710442.1232260922</v>
      </c>
      <c r="I105" s="26">
        <f t="shared" si="2"/>
        <v>94867.895652173902</v>
      </c>
      <c r="K105" s="100">
        <v>45191</v>
      </c>
      <c r="L105" s="87">
        <v>100</v>
      </c>
    </row>
    <row r="106" spans="2:14">
      <c r="B106" s="32">
        <v>24</v>
      </c>
      <c r="C106" s="99">
        <v>45597</v>
      </c>
      <c r="D106" s="43">
        <f t="shared" si="3"/>
        <v>3710442.1232260922</v>
      </c>
      <c r="E106" s="26">
        <f t="shared" si="4"/>
        <v>94867.895652173902</v>
      </c>
      <c r="F106" s="26">
        <f t="shared" si="5"/>
        <v>3615574.2275739182</v>
      </c>
      <c r="G106" s="46">
        <f t="shared" si="6"/>
        <v>9038.9355689347958</v>
      </c>
      <c r="H106" s="26">
        <f t="shared" si="7"/>
        <v>3624613.163142853</v>
      </c>
      <c r="I106" s="26">
        <f t="shared" si="2"/>
        <v>94867.895652173902</v>
      </c>
      <c r="K106" s="100">
        <v>45221</v>
      </c>
      <c r="L106" s="87">
        <v>100.5</v>
      </c>
    </row>
    <row r="107" spans="2:14">
      <c r="B107" s="32">
        <v>25</v>
      </c>
      <c r="C107" s="99">
        <v>45627</v>
      </c>
      <c r="D107" s="43">
        <f t="shared" si="3"/>
        <v>3624613.163142853</v>
      </c>
      <c r="E107" s="26">
        <f t="shared" si="4"/>
        <v>94867.895652173902</v>
      </c>
      <c r="F107" s="26">
        <f t="shared" si="5"/>
        <v>3529745.2674906789</v>
      </c>
      <c r="G107" s="46">
        <f t="shared" si="6"/>
        <v>8824.363168726697</v>
      </c>
      <c r="H107" s="26">
        <f t="shared" si="7"/>
        <v>3538569.6306594056</v>
      </c>
      <c r="I107" s="26">
        <f t="shared" si="2"/>
        <v>94867.895652173902</v>
      </c>
      <c r="K107" s="100">
        <v>45252</v>
      </c>
      <c r="L107" s="87">
        <v>101</v>
      </c>
    </row>
    <row r="108" spans="2:14">
      <c r="B108" s="32">
        <v>26</v>
      </c>
      <c r="C108" s="99">
        <v>45658</v>
      </c>
      <c r="D108" s="43">
        <f t="shared" si="3"/>
        <v>3538569.6306594056</v>
      </c>
      <c r="E108" s="26">
        <f t="shared" si="4"/>
        <v>94867.895652173902</v>
      </c>
      <c r="F108" s="26">
        <f t="shared" si="5"/>
        <v>3443701.7350072316</v>
      </c>
      <c r="G108" s="46">
        <f t="shared" si="6"/>
        <v>8609.2543375180794</v>
      </c>
      <c r="H108" s="26">
        <f t="shared" si="7"/>
        <v>3452310.9893447496</v>
      </c>
      <c r="I108" s="26">
        <f t="shared" si="2"/>
        <v>94867.895652173902</v>
      </c>
      <c r="K108" s="100">
        <v>45282</v>
      </c>
      <c r="L108" s="87">
        <v>102</v>
      </c>
    </row>
    <row r="109" spans="2:14">
      <c r="B109" s="32">
        <v>27</v>
      </c>
      <c r="C109" s="99">
        <v>45689</v>
      </c>
      <c r="D109" s="43">
        <f t="shared" si="3"/>
        <v>3452310.9893447496</v>
      </c>
      <c r="E109" s="26">
        <f t="shared" si="4"/>
        <v>94867.895652173902</v>
      </c>
      <c r="F109" s="26">
        <f t="shared" si="5"/>
        <v>3357443.0936925756</v>
      </c>
      <c r="G109" s="46">
        <f t="shared" si="6"/>
        <v>8393.6077342314384</v>
      </c>
      <c r="H109" s="26">
        <f t="shared" si="7"/>
        <v>3365836.7014268069</v>
      </c>
      <c r="I109" s="26">
        <f t="shared" si="2"/>
        <v>94867.895652173902</v>
      </c>
      <c r="K109" s="100">
        <v>44949</v>
      </c>
      <c r="L109" s="87">
        <v>102.5</v>
      </c>
    </row>
    <row r="110" spans="2:14">
      <c r="B110" s="32">
        <v>28</v>
      </c>
      <c r="C110" s="99">
        <v>45717</v>
      </c>
      <c r="D110" s="43">
        <f t="shared" si="3"/>
        <v>3365836.7014268069</v>
      </c>
      <c r="E110" s="26">
        <f t="shared" si="4"/>
        <v>94867.895652173902</v>
      </c>
      <c r="F110" s="26">
        <f t="shared" si="5"/>
        <v>3270968.8057746328</v>
      </c>
      <c r="G110" s="46">
        <f t="shared" si="6"/>
        <v>8177.4220144365827</v>
      </c>
      <c r="H110" s="26">
        <f t="shared" si="7"/>
        <v>3279146.2277890695</v>
      </c>
      <c r="I110" s="26">
        <f t="shared" si="2"/>
        <v>94867.895652173902</v>
      </c>
      <c r="K110" s="100">
        <v>44980</v>
      </c>
      <c r="L110" s="87">
        <v>103.5</v>
      </c>
    </row>
    <row r="111" spans="2:14">
      <c r="B111" s="32">
        <v>29</v>
      </c>
      <c r="C111" s="99">
        <v>45748</v>
      </c>
      <c r="D111" s="43">
        <f t="shared" si="3"/>
        <v>3279146.2277890695</v>
      </c>
      <c r="E111" s="26">
        <f t="shared" si="4"/>
        <v>94867.895652173902</v>
      </c>
      <c r="F111" s="26">
        <f t="shared" si="5"/>
        <v>3184278.3321368955</v>
      </c>
      <c r="G111" s="46">
        <f t="shared" si="6"/>
        <v>7960.6958303422389</v>
      </c>
      <c r="H111" s="26">
        <f t="shared" si="7"/>
        <v>3192239.0279672379</v>
      </c>
      <c r="I111" s="26">
        <f t="shared" si="2"/>
        <v>94867.895652173902</v>
      </c>
      <c r="K111" s="100">
        <v>45008</v>
      </c>
      <c r="L111" s="87">
        <v>104.5</v>
      </c>
    </row>
    <row r="112" spans="2:14">
      <c r="B112" s="32">
        <v>30</v>
      </c>
      <c r="C112" s="99">
        <v>45778</v>
      </c>
      <c r="D112" s="43">
        <f t="shared" si="3"/>
        <v>3192239.0279672379</v>
      </c>
      <c r="E112" s="26">
        <f t="shared" si="4"/>
        <v>94867.895652173902</v>
      </c>
      <c r="F112" s="26">
        <f t="shared" si="5"/>
        <v>3097371.1323150638</v>
      </c>
      <c r="G112" s="46">
        <f t="shared" si="6"/>
        <v>7743.4278307876593</v>
      </c>
      <c r="H112" s="26">
        <f t="shared" si="7"/>
        <v>3105114.5601458517</v>
      </c>
      <c r="I112" s="26">
        <f t="shared" si="2"/>
        <v>94867.895652173902</v>
      </c>
      <c r="K112" s="100">
        <v>45039</v>
      </c>
      <c r="L112" s="87">
        <v>105.5</v>
      </c>
    </row>
    <row r="113" spans="2:12">
      <c r="B113" s="32">
        <v>31</v>
      </c>
      <c r="C113" s="99">
        <v>45809</v>
      </c>
      <c r="D113" s="43">
        <f t="shared" si="3"/>
        <v>3105114.5601458517</v>
      </c>
      <c r="E113" s="26">
        <f t="shared" si="4"/>
        <v>133128.76521739137</v>
      </c>
      <c r="F113" s="26">
        <f t="shared" si="5"/>
        <v>2971985.7949284604</v>
      </c>
      <c r="G113" s="46">
        <f t="shared" si="6"/>
        <v>7429.964487321151</v>
      </c>
      <c r="H113" s="26">
        <f t="shared" si="7"/>
        <v>2979415.7594157816</v>
      </c>
      <c r="I113" s="26">
        <f t="shared" si="2"/>
        <v>133128.76521739137</v>
      </c>
      <c r="K113" s="100">
        <v>45069</v>
      </c>
      <c r="L113" s="87">
        <v>106.5</v>
      </c>
    </row>
    <row r="114" spans="2:12">
      <c r="B114" s="32">
        <v>32</v>
      </c>
      <c r="C114" s="99">
        <v>45839</v>
      </c>
      <c r="D114" s="43">
        <f t="shared" si="3"/>
        <v>2979415.7594157816</v>
      </c>
      <c r="E114" s="26">
        <f t="shared" si="4"/>
        <v>133128.76521739137</v>
      </c>
      <c r="F114" s="26">
        <f t="shared" si="5"/>
        <v>2846286.9941983903</v>
      </c>
      <c r="G114" s="46">
        <f t="shared" si="6"/>
        <v>7115.7174854959758</v>
      </c>
      <c r="H114" s="26">
        <f t="shared" si="7"/>
        <v>2853402.7116838861</v>
      </c>
      <c r="I114" s="26">
        <f t="shared" si="2"/>
        <v>133128.76521739137</v>
      </c>
      <c r="K114" s="100">
        <v>45100</v>
      </c>
      <c r="L114" s="87">
        <v>107.5</v>
      </c>
    </row>
    <row r="115" spans="2:12">
      <c r="B115" s="32">
        <v>33</v>
      </c>
      <c r="C115" s="99">
        <v>45870</v>
      </c>
      <c r="D115" s="43">
        <f t="shared" si="3"/>
        <v>2853402.7116838861</v>
      </c>
      <c r="E115" s="26">
        <f t="shared" si="4"/>
        <v>133128.76521739137</v>
      </c>
      <c r="F115" s="26">
        <f t="shared" si="5"/>
        <v>2720273.9464664948</v>
      </c>
      <c r="G115" s="46">
        <f t="shared" si="6"/>
        <v>6800.684866166237</v>
      </c>
      <c r="H115" s="26">
        <f t="shared" si="7"/>
        <v>2727074.631332661</v>
      </c>
      <c r="I115" s="26">
        <f t="shared" ref="I115:I136" si="11">E115</f>
        <v>133128.76521739137</v>
      </c>
    </row>
    <row r="116" spans="2:12">
      <c r="B116" s="32">
        <v>34</v>
      </c>
      <c r="C116" s="99">
        <v>45901</v>
      </c>
      <c r="D116" s="43">
        <f t="shared" si="3"/>
        <v>2727074.631332661</v>
      </c>
      <c r="E116" s="26">
        <f t="shared" si="4"/>
        <v>133128.76521739137</v>
      </c>
      <c r="F116" s="26">
        <f t="shared" si="5"/>
        <v>2593945.8661152697</v>
      </c>
      <c r="G116" s="46">
        <f t="shared" si="6"/>
        <v>6484.8646652881744</v>
      </c>
      <c r="H116" s="26">
        <f t="shared" si="7"/>
        <v>2600430.7307805577</v>
      </c>
      <c r="I116" s="26">
        <f t="shared" si="11"/>
        <v>133128.76521739137</v>
      </c>
    </row>
    <row r="117" spans="2:12">
      <c r="B117" s="32">
        <v>35</v>
      </c>
      <c r="C117" s="99">
        <v>45931</v>
      </c>
      <c r="D117" s="43">
        <f t="shared" si="3"/>
        <v>2600430.7307805577</v>
      </c>
      <c r="E117" s="26">
        <f t="shared" si="4"/>
        <v>133128.76521739137</v>
      </c>
      <c r="F117" s="26">
        <f t="shared" si="5"/>
        <v>2467301.9655631664</v>
      </c>
      <c r="G117" s="46">
        <f t="shared" si="6"/>
        <v>6168.2549139079165</v>
      </c>
      <c r="H117" s="26">
        <f t="shared" si="7"/>
        <v>2473470.2204770744</v>
      </c>
      <c r="I117" s="26">
        <f t="shared" si="11"/>
        <v>133128.76521739137</v>
      </c>
    </row>
    <row r="118" spans="2:12">
      <c r="B118" s="32">
        <v>36</v>
      </c>
      <c r="C118" s="99">
        <v>45962</v>
      </c>
      <c r="D118" s="43">
        <f t="shared" si="3"/>
        <v>2473470.2204770744</v>
      </c>
      <c r="E118" s="26">
        <f t="shared" si="4"/>
        <v>133128.76521739137</v>
      </c>
      <c r="F118" s="26">
        <f t="shared" si="5"/>
        <v>2340341.4552596831</v>
      </c>
      <c r="G118" s="46">
        <f t="shared" si="6"/>
        <v>5850.8536381492077</v>
      </c>
      <c r="H118" s="26">
        <f t="shared" si="7"/>
        <v>2346192.3088978324</v>
      </c>
      <c r="I118" s="26">
        <f t="shared" si="11"/>
        <v>133128.76521739137</v>
      </c>
    </row>
    <row r="119" spans="2:12">
      <c r="B119" s="32">
        <v>37</v>
      </c>
      <c r="C119" s="99">
        <v>45992</v>
      </c>
      <c r="D119" s="43">
        <f t="shared" si="3"/>
        <v>2346192.3088978324</v>
      </c>
      <c r="E119" s="26">
        <f t="shared" si="4"/>
        <v>133128.76521739137</v>
      </c>
      <c r="F119" s="26">
        <f t="shared" si="5"/>
        <v>2213063.5436804411</v>
      </c>
      <c r="G119" s="46">
        <f t="shared" si="6"/>
        <v>5532.658859201103</v>
      </c>
      <c r="H119" s="26">
        <f t="shared" si="7"/>
        <v>2218596.2025396423</v>
      </c>
      <c r="I119" s="26">
        <f t="shared" si="11"/>
        <v>133128.76521739137</v>
      </c>
    </row>
    <row r="120" spans="2:12">
      <c r="B120" s="32">
        <v>38</v>
      </c>
      <c r="C120" s="99">
        <v>46023</v>
      </c>
      <c r="D120" s="43">
        <f t="shared" si="3"/>
        <v>2218596.2025396423</v>
      </c>
      <c r="E120" s="26">
        <f t="shared" si="4"/>
        <v>133128.76521739137</v>
      </c>
      <c r="F120" s="26">
        <f t="shared" si="5"/>
        <v>2085467.437322251</v>
      </c>
      <c r="G120" s="46">
        <f t="shared" si="6"/>
        <v>5213.6685933056278</v>
      </c>
      <c r="H120" s="26">
        <f t="shared" si="7"/>
        <v>2090681.1059155567</v>
      </c>
      <c r="I120" s="26">
        <f t="shared" si="11"/>
        <v>133128.76521739137</v>
      </c>
    </row>
    <row r="121" spans="2:12">
      <c r="B121" s="32">
        <v>39</v>
      </c>
      <c r="C121" s="99">
        <v>46054</v>
      </c>
      <c r="D121" s="43">
        <f t="shared" si="3"/>
        <v>2090681.1059155567</v>
      </c>
      <c r="E121" s="26">
        <f t="shared" si="4"/>
        <v>133128.76521739137</v>
      </c>
      <c r="F121" s="26">
        <f t="shared" si="5"/>
        <v>1957552.3406981654</v>
      </c>
      <c r="G121" s="46">
        <f t="shared" si="6"/>
        <v>4893.8808517454136</v>
      </c>
      <c r="H121" s="26">
        <f t="shared" si="7"/>
        <v>1962446.2215499107</v>
      </c>
      <c r="I121" s="26">
        <f t="shared" si="11"/>
        <v>133128.76521739137</v>
      </c>
    </row>
    <row r="122" spans="2:12">
      <c r="B122" s="32">
        <v>40</v>
      </c>
      <c r="C122" s="99">
        <v>46082</v>
      </c>
      <c r="D122" s="43">
        <f t="shared" si="3"/>
        <v>1962446.2215499107</v>
      </c>
      <c r="E122" s="26">
        <f t="shared" si="4"/>
        <v>133128.76521739137</v>
      </c>
      <c r="F122" s="26">
        <f t="shared" si="5"/>
        <v>1829317.4563325194</v>
      </c>
      <c r="G122" s="46">
        <f t="shared" si="6"/>
        <v>4573.2936408312989</v>
      </c>
      <c r="H122" s="26">
        <f t="shared" si="7"/>
        <v>1833890.7499733507</v>
      </c>
      <c r="I122" s="26">
        <f t="shared" si="11"/>
        <v>133128.76521739137</v>
      </c>
    </row>
    <row r="123" spans="2:12">
      <c r="B123" s="32">
        <v>41</v>
      </c>
      <c r="C123" s="99">
        <v>46113</v>
      </c>
      <c r="D123" s="43">
        <f t="shared" si="3"/>
        <v>1833890.7499733507</v>
      </c>
      <c r="E123" s="26">
        <f t="shared" si="4"/>
        <v>133128.76521739137</v>
      </c>
      <c r="F123" s="26">
        <f t="shared" si="5"/>
        <v>1700761.9847559594</v>
      </c>
      <c r="G123" s="46">
        <f t="shared" si="6"/>
        <v>4251.9049618898989</v>
      </c>
      <c r="H123" s="26">
        <f t="shared" si="7"/>
        <v>1705013.8897178492</v>
      </c>
      <c r="I123" s="26">
        <f t="shared" si="11"/>
        <v>133128.76521739137</v>
      </c>
    </row>
    <row r="124" spans="2:12">
      <c r="B124" s="32">
        <v>42</v>
      </c>
      <c r="C124" s="99">
        <v>46143</v>
      </c>
      <c r="D124" s="43">
        <f t="shared" si="3"/>
        <v>1705013.8897178492</v>
      </c>
      <c r="E124" s="26">
        <f t="shared" si="4"/>
        <v>133128.76521739137</v>
      </c>
      <c r="F124" s="26">
        <f t="shared" si="5"/>
        <v>1571885.1245004579</v>
      </c>
      <c r="G124" s="46">
        <f t="shared" si="6"/>
        <v>3929.712811251145</v>
      </c>
      <c r="H124" s="26">
        <f t="shared" si="7"/>
        <v>1575814.8373117091</v>
      </c>
      <c r="I124" s="26">
        <f t="shared" si="11"/>
        <v>133128.76521739137</v>
      </c>
    </row>
    <row r="125" spans="2:12">
      <c r="B125" s="32">
        <v>43</v>
      </c>
      <c r="C125" s="99">
        <v>46174</v>
      </c>
      <c r="D125" s="43">
        <f t="shared" si="3"/>
        <v>1575814.8373117091</v>
      </c>
      <c r="E125" s="26">
        <f t="shared" si="4"/>
        <v>133128.76521739137</v>
      </c>
      <c r="F125" s="26">
        <f t="shared" si="5"/>
        <v>1442686.0720943178</v>
      </c>
      <c r="G125" s="46">
        <f t="shared" si="6"/>
        <v>3606.7151802357944</v>
      </c>
      <c r="H125" s="26">
        <f t="shared" si="7"/>
        <v>1446292.7872745534</v>
      </c>
      <c r="I125" s="26">
        <f t="shared" si="11"/>
        <v>133128.76521739137</v>
      </c>
    </row>
    <row r="126" spans="2:12">
      <c r="B126" s="32">
        <v>44</v>
      </c>
      <c r="C126" s="99">
        <v>46204</v>
      </c>
      <c r="D126" s="43">
        <f t="shared" si="3"/>
        <v>1446292.7872745534</v>
      </c>
      <c r="E126" s="26">
        <f t="shared" si="4"/>
        <v>133128.76521739137</v>
      </c>
      <c r="F126" s="26">
        <f t="shared" si="5"/>
        <v>1313164.0220571621</v>
      </c>
      <c r="G126" s="46">
        <f t="shared" si="6"/>
        <v>3282.9100551429055</v>
      </c>
      <c r="H126" s="26">
        <f t="shared" si="7"/>
        <v>1316446.932112305</v>
      </c>
      <c r="I126" s="26">
        <f t="shared" si="11"/>
        <v>133128.76521739137</v>
      </c>
    </row>
    <row r="127" spans="2:12">
      <c r="B127" s="32">
        <v>45</v>
      </c>
      <c r="C127" s="99">
        <v>46235</v>
      </c>
      <c r="D127" s="43">
        <f t="shared" si="3"/>
        <v>1316446.932112305</v>
      </c>
      <c r="E127" s="26">
        <f t="shared" si="4"/>
        <v>133128.76521739137</v>
      </c>
      <c r="F127" s="26">
        <f t="shared" si="5"/>
        <v>1183318.1668949137</v>
      </c>
      <c r="G127" s="46">
        <f t="shared" si="6"/>
        <v>2958.2954172372843</v>
      </c>
      <c r="H127" s="26">
        <f t="shared" si="7"/>
        <v>1186276.462312151</v>
      </c>
      <c r="I127" s="26">
        <f t="shared" si="11"/>
        <v>133128.76521739137</v>
      </c>
    </row>
    <row r="128" spans="2:12">
      <c r="B128" s="32">
        <v>46</v>
      </c>
      <c r="C128" s="99">
        <v>46266</v>
      </c>
      <c r="D128" s="43">
        <f t="shared" si="3"/>
        <v>1186276.462312151</v>
      </c>
      <c r="E128" s="26">
        <f t="shared" si="4"/>
        <v>133128.76521739137</v>
      </c>
      <c r="F128" s="26">
        <f t="shared" si="5"/>
        <v>1053147.6970947597</v>
      </c>
      <c r="G128" s="46">
        <f t="shared" si="6"/>
        <v>2632.8692427368992</v>
      </c>
      <c r="H128" s="26">
        <f t="shared" si="7"/>
        <v>1055780.5663374965</v>
      </c>
      <c r="I128" s="26">
        <f t="shared" si="11"/>
        <v>133128.76521739137</v>
      </c>
    </row>
    <row r="129" spans="2:11">
      <c r="B129" s="32">
        <v>47</v>
      </c>
      <c r="C129" s="99">
        <v>46296</v>
      </c>
      <c r="D129" s="43">
        <f t="shared" si="3"/>
        <v>1055780.5663374965</v>
      </c>
      <c r="E129" s="26">
        <f t="shared" si="4"/>
        <v>133128.76521739137</v>
      </c>
      <c r="F129" s="26">
        <f t="shared" si="5"/>
        <v>922651.8011201052</v>
      </c>
      <c r="G129" s="46">
        <f t="shared" si="6"/>
        <v>2306.6295028002633</v>
      </c>
      <c r="H129" s="26">
        <f t="shared" si="7"/>
        <v>924958.43062290549</v>
      </c>
      <c r="I129" s="26">
        <f t="shared" si="11"/>
        <v>133128.76521739137</v>
      </c>
    </row>
    <row r="130" spans="2:11">
      <c r="B130" s="32">
        <v>48</v>
      </c>
      <c r="C130" s="99">
        <v>46327</v>
      </c>
      <c r="D130" s="43">
        <f t="shared" si="3"/>
        <v>924958.43062290549</v>
      </c>
      <c r="E130" s="26">
        <f t="shared" si="4"/>
        <v>133128.76521739137</v>
      </c>
      <c r="F130" s="26">
        <f t="shared" si="5"/>
        <v>791829.66540551418</v>
      </c>
      <c r="G130" s="46">
        <f t="shared" si="6"/>
        <v>1979.5741635137856</v>
      </c>
      <c r="H130" s="26">
        <f t="shared" si="7"/>
        <v>793809.23956902802</v>
      </c>
      <c r="I130" s="26">
        <f t="shared" si="11"/>
        <v>133128.76521739137</v>
      </c>
    </row>
    <row r="131" spans="2:11">
      <c r="B131" s="32">
        <v>49</v>
      </c>
      <c r="C131" s="99">
        <v>46357</v>
      </c>
      <c r="D131" s="43">
        <f t="shared" si="3"/>
        <v>793809.23956902802</v>
      </c>
      <c r="E131" s="26">
        <f t="shared" si="4"/>
        <v>133128.76521739137</v>
      </c>
      <c r="F131" s="26">
        <f t="shared" si="5"/>
        <v>660680.4743516366</v>
      </c>
      <c r="G131" s="46">
        <f t="shared" si="6"/>
        <v>1651.7011858790916</v>
      </c>
      <c r="H131" s="26">
        <f t="shared" si="7"/>
        <v>662332.17553751566</v>
      </c>
      <c r="I131" s="26">
        <f t="shared" si="11"/>
        <v>133128.76521739137</v>
      </c>
    </row>
    <row r="132" spans="2:11">
      <c r="B132" s="32">
        <v>50</v>
      </c>
      <c r="C132" s="99">
        <v>46388</v>
      </c>
      <c r="D132" s="43">
        <f t="shared" si="3"/>
        <v>662332.17553751566</v>
      </c>
      <c r="E132" s="26">
        <f t="shared" si="4"/>
        <v>133128.76521739137</v>
      </c>
      <c r="F132" s="26">
        <f t="shared" si="5"/>
        <v>529203.41032012436</v>
      </c>
      <c r="G132" s="46">
        <f t="shared" si="6"/>
        <v>1323.008525800311</v>
      </c>
      <c r="H132" s="26">
        <f t="shared" si="7"/>
        <v>530526.41884592467</v>
      </c>
      <c r="I132" s="26">
        <f t="shared" si="11"/>
        <v>133128.76521739137</v>
      </c>
    </row>
    <row r="133" spans="2:11">
      <c r="B133" s="32">
        <v>51</v>
      </c>
      <c r="C133" s="99">
        <v>46419</v>
      </c>
      <c r="D133" s="43">
        <f t="shared" si="3"/>
        <v>530526.41884592467</v>
      </c>
      <c r="E133" s="26">
        <f t="shared" si="4"/>
        <v>133128.76521739137</v>
      </c>
      <c r="F133" s="26">
        <f t="shared" si="5"/>
        <v>397397.6536285333</v>
      </c>
      <c r="G133" s="46">
        <f t="shared" si="6"/>
        <v>993.49413407133329</v>
      </c>
      <c r="H133" s="26">
        <f t="shared" si="7"/>
        <v>398391.14776260464</v>
      </c>
      <c r="I133" s="26">
        <f t="shared" si="11"/>
        <v>133128.76521739137</v>
      </c>
    </row>
    <row r="134" spans="2:11">
      <c r="B134" s="32">
        <v>52</v>
      </c>
      <c r="C134" s="99">
        <v>46447</v>
      </c>
      <c r="D134" s="43">
        <f t="shared" si="3"/>
        <v>398391.14776260464</v>
      </c>
      <c r="E134" s="26">
        <f t="shared" si="4"/>
        <v>133128.76521739137</v>
      </c>
      <c r="F134" s="26">
        <f t="shared" si="5"/>
        <v>265262.38254521327</v>
      </c>
      <c r="G134" s="46">
        <f t="shared" si="6"/>
        <v>663.15595636303317</v>
      </c>
      <c r="H134" s="26">
        <f t="shared" si="7"/>
        <v>265925.53850157629</v>
      </c>
      <c r="I134" s="26">
        <f t="shared" si="11"/>
        <v>133128.76521739137</v>
      </c>
    </row>
    <row r="135" spans="2:11">
      <c r="B135" s="32">
        <v>53</v>
      </c>
      <c r="C135" s="99">
        <v>46478</v>
      </c>
      <c r="D135" s="43">
        <f t="shared" si="3"/>
        <v>265925.53850157629</v>
      </c>
      <c r="E135" s="26">
        <f t="shared" si="4"/>
        <v>133128.76521739137</v>
      </c>
      <c r="F135" s="26">
        <f t="shared" si="5"/>
        <v>132796.77328418492</v>
      </c>
      <c r="G135" s="46">
        <f t="shared" si="6"/>
        <v>331.99193321046232</v>
      </c>
      <c r="H135" s="26">
        <f t="shared" si="7"/>
        <v>133128.76521739538</v>
      </c>
      <c r="I135" s="26">
        <f t="shared" si="11"/>
        <v>133128.76521739137</v>
      </c>
    </row>
    <row r="136" spans="2:11">
      <c r="B136" s="32">
        <v>54</v>
      </c>
      <c r="C136" s="99">
        <v>46508</v>
      </c>
      <c r="D136" s="43">
        <f t="shared" si="3"/>
        <v>133128.76521739538</v>
      </c>
      <c r="E136" s="26">
        <f t="shared" si="4"/>
        <v>133128.76521739137</v>
      </c>
      <c r="F136" s="26">
        <f t="shared" si="5"/>
        <v>4.0163286030292511E-9</v>
      </c>
      <c r="G136" s="46">
        <f t="shared" si="6"/>
        <v>1.0040821507573129E-11</v>
      </c>
      <c r="H136" s="26">
        <f t="shared" si="7"/>
        <v>4.0263694245368242E-9</v>
      </c>
      <c r="I136" s="26">
        <f t="shared" si="11"/>
        <v>133128.76521739137</v>
      </c>
    </row>
    <row r="137" spans="2:11" ht="13">
      <c r="B137" s="32"/>
      <c r="C137" s="47"/>
      <c r="D137" s="47"/>
      <c r="E137" s="26">
        <f t="shared" si="4"/>
        <v>0</v>
      </c>
      <c r="F137" s="49">
        <f>SUM(E83:E136)</f>
        <v>6041127.2347826166</v>
      </c>
      <c r="G137" s="38"/>
      <c r="H137" s="26"/>
      <c r="I137" s="47"/>
    </row>
    <row r="140" spans="2:11" ht="13">
      <c r="B140" s="157" t="s">
        <v>50</v>
      </c>
      <c r="C140" s="158"/>
      <c r="D140" s="159"/>
      <c r="E140" s="109" t="s">
        <v>36</v>
      </c>
      <c r="F140" s="83" t="s">
        <v>37</v>
      </c>
      <c r="I140" s="6">
        <f>'Anabil Tower - Before Modifica'!D160</f>
        <v>95656850.495000482</v>
      </c>
    </row>
    <row r="141" spans="2:11" ht="14.5">
      <c r="B141" s="155" t="s">
        <v>38</v>
      </c>
      <c r="C141" s="155"/>
      <c r="D141" s="155"/>
      <c r="E141" s="89">
        <f>SUM(G83:G89)</f>
        <v>92531.25649040709</v>
      </c>
      <c r="F141" s="49">
        <f>SUM(L83:L94)</f>
        <v>885.64627938741069</v>
      </c>
      <c r="I141" s="6">
        <f>D148</f>
        <v>20269535.470446698</v>
      </c>
    </row>
    <row r="142" spans="2:11" ht="14.5">
      <c r="B142" s="156" t="s">
        <v>39</v>
      </c>
      <c r="C142" s="156"/>
      <c r="D142" s="156"/>
      <c r="E142" s="89">
        <f>SUM(I90:I101)</f>
        <v>1138414.7478260868</v>
      </c>
      <c r="F142" s="49">
        <f>N97</f>
        <v>10589.904630940342</v>
      </c>
      <c r="H142" s="84"/>
      <c r="K142" s="1">
        <f>'Anabil Tower - Before Modifica'!M165</f>
        <v>920761.12775936292</v>
      </c>
    </row>
    <row r="143" spans="2:11" ht="14.5">
      <c r="B143" s="156" t="s">
        <v>40</v>
      </c>
      <c r="C143" s="156"/>
      <c r="D143" s="156"/>
      <c r="E143" s="89">
        <f>H89-E142</f>
        <v>3916541.4715124476</v>
      </c>
      <c r="F143" s="49">
        <f>N98</f>
        <v>36432.943921046026</v>
      </c>
      <c r="H143" s="84"/>
    </row>
    <row r="146" spans="2:13" ht="13">
      <c r="B146" s="154" t="s">
        <v>41</v>
      </c>
      <c r="C146" s="154"/>
      <c r="D146" s="154"/>
      <c r="E146" s="154"/>
      <c r="F146" s="154"/>
      <c r="G146" s="154"/>
      <c r="J146" s="175" t="s">
        <v>79</v>
      </c>
      <c r="K146" s="176"/>
      <c r="L146" s="176"/>
      <c r="M146" s="177"/>
    </row>
    <row r="147" spans="2:13" ht="39">
      <c r="B147" s="39" t="s">
        <v>25</v>
      </c>
      <c r="C147" s="40" t="s">
        <v>42</v>
      </c>
      <c r="D147" s="41" t="s">
        <v>43</v>
      </c>
      <c r="E147" s="42" t="s">
        <v>44</v>
      </c>
      <c r="F147" s="41" t="s">
        <v>45</v>
      </c>
      <c r="G147" s="41" t="s">
        <v>46</v>
      </c>
      <c r="J147" s="86" t="s">
        <v>84</v>
      </c>
      <c r="K147" s="42" t="s">
        <v>113</v>
      </c>
      <c r="L147" s="41" t="s">
        <v>114</v>
      </c>
      <c r="M147" s="86" t="s">
        <v>85</v>
      </c>
    </row>
    <row r="148" spans="2:13" s="77" customFormat="1">
      <c r="B148" s="75">
        <v>1</v>
      </c>
      <c r="C148" s="76">
        <v>44896</v>
      </c>
      <c r="D148" s="46">
        <f>-I78+'Anabil Tower - Before Modifica'!G165</f>
        <v>20269535.470446698</v>
      </c>
      <c r="E148" s="45">
        <f>$D$148/54</f>
        <v>375361.76797123515</v>
      </c>
      <c r="F148" s="46">
        <f>E148</f>
        <v>375361.76797123515</v>
      </c>
      <c r="G148" s="101">
        <f t="shared" ref="G148:G179" si="12">$D$148-F148</f>
        <v>19894173.702475462</v>
      </c>
      <c r="J148" s="46">
        <f>'Anabil Tower - Before Modifica'!M165-'Anabil Tower - After Modifica'!J78</f>
        <v>215873.82956524577</v>
      </c>
      <c r="K148" s="34">
        <f>$J$148/54</f>
        <v>3997.6635104675142</v>
      </c>
      <c r="L148" s="46">
        <f>K148</f>
        <v>3997.6635104675142</v>
      </c>
      <c r="M148" s="46">
        <f>$J$148-L148</f>
        <v>211876.16605477827</v>
      </c>
    </row>
    <row r="149" spans="2:13" s="77" customFormat="1">
      <c r="B149" s="75">
        <v>2</v>
      </c>
      <c r="C149" s="76">
        <v>44927</v>
      </c>
      <c r="D149" s="46">
        <f t="shared" ref="D149:D201" si="13">G148</f>
        <v>19894173.702475462</v>
      </c>
      <c r="E149" s="45">
        <f t="shared" ref="E149:E201" si="14">$D$148/54</f>
        <v>375361.76797123515</v>
      </c>
      <c r="F149" s="46">
        <f>F148+E149</f>
        <v>750723.53594247031</v>
      </c>
      <c r="G149" s="101">
        <f t="shared" si="12"/>
        <v>19518811.93450423</v>
      </c>
      <c r="J149" s="46">
        <f>M148</f>
        <v>211876.16605477827</v>
      </c>
      <c r="K149" s="34">
        <f t="shared" ref="K149:K201" si="15">$J$148/54</f>
        <v>3997.6635104675142</v>
      </c>
      <c r="L149" s="46">
        <f>L148+K149</f>
        <v>7995.3270209350285</v>
      </c>
      <c r="M149" s="46">
        <f t="shared" ref="M149:M201" si="16">$J$148-L149</f>
        <v>207878.50254431076</v>
      </c>
    </row>
    <row r="150" spans="2:13" s="77" customFormat="1">
      <c r="B150" s="75">
        <v>3</v>
      </c>
      <c r="C150" s="76">
        <v>44958</v>
      </c>
      <c r="D150" s="46">
        <f t="shared" si="13"/>
        <v>19518811.93450423</v>
      </c>
      <c r="E150" s="45">
        <f t="shared" si="14"/>
        <v>375361.76797123515</v>
      </c>
      <c r="F150" s="46">
        <f t="shared" ref="F150:F201" si="17">F149+E150</f>
        <v>1126085.3039137055</v>
      </c>
      <c r="G150" s="101">
        <f t="shared" si="12"/>
        <v>19143450.166532993</v>
      </c>
      <c r="J150" s="46">
        <f t="shared" ref="J150:J201" si="18">M149</f>
        <v>207878.50254431076</v>
      </c>
      <c r="K150" s="34">
        <f t="shared" si="15"/>
        <v>3997.6635104675142</v>
      </c>
      <c r="L150" s="46">
        <f t="shared" ref="L150:L201" si="19">L149+K150</f>
        <v>11992.990531402542</v>
      </c>
      <c r="M150" s="46">
        <f t="shared" si="16"/>
        <v>203880.83903384322</v>
      </c>
    </row>
    <row r="151" spans="2:13" s="77" customFormat="1">
      <c r="B151" s="75">
        <v>4</v>
      </c>
      <c r="C151" s="76">
        <v>44986</v>
      </c>
      <c r="D151" s="46">
        <f t="shared" si="13"/>
        <v>19143450.166532993</v>
      </c>
      <c r="E151" s="45">
        <f t="shared" si="14"/>
        <v>375361.76797123515</v>
      </c>
      <c r="F151" s="46">
        <f t="shared" si="17"/>
        <v>1501447.0718849406</v>
      </c>
      <c r="G151" s="101">
        <f t="shared" si="12"/>
        <v>18768088.398561757</v>
      </c>
      <c r="J151" s="46">
        <f t="shared" si="18"/>
        <v>203880.83903384322</v>
      </c>
      <c r="K151" s="34">
        <f t="shared" si="15"/>
        <v>3997.6635104675142</v>
      </c>
      <c r="L151" s="46">
        <f t="shared" si="19"/>
        <v>15990.654041870057</v>
      </c>
      <c r="M151" s="46">
        <f t="shared" si="16"/>
        <v>199883.17552337571</v>
      </c>
    </row>
    <row r="152" spans="2:13" s="77" customFormat="1">
      <c r="B152" s="75">
        <v>5</v>
      </c>
      <c r="C152" s="76">
        <v>45017</v>
      </c>
      <c r="D152" s="46">
        <f t="shared" si="13"/>
        <v>18768088.398561757</v>
      </c>
      <c r="E152" s="45">
        <f t="shared" si="14"/>
        <v>375361.76797123515</v>
      </c>
      <c r="F152" s="46">
        <f t="shared" si="17"/>
        <v>1876808.8398561757</v>
      </c>
      <c r="G152" s="101">
        <f t="shared" si="12"/>
        <v>18392726.630590521</v>
      </c>
      <c r="J152" s="46">
        <f t="shared" si="18"/>
        <v>199883.17552337571</v>
      </c>
      <c r="K152" s="34">
        <f t="shared" si="15"/>
        <v>3997.6635104675142</v>
      </c>
      <c r="L152" s="46">
        <f t="shared" si="19"/>
        <v>19988.317552337572</v>
      </c>
      <c r="M152" s="46">
        <f t="shared" si="16"/>
        <v>195885.51201290821</v>
      </c>
    </row>
    <row r="153" spans="2:13" s="77" customFormat="1">
      <c r="B153" s="75">
        <v>6</v>
      </c>
      <c r="C153" s="76">
        <v>45047</v>
      </c>
      <c r="D153" s="46">
        <f t="shared" si="13"/>
        <v>18392726.630590521</v>
      </c>
      <c r="E153" s="45">
        <f t="shared" si="14"/>
        <v>375361.76797123515</v>
      </c>
      <c r="F153" s="46">
        <f t="shared" si="17"/>
        <v>2252170.607827411</v>
      </c>
      <c r="G153" s="101">
        <f t="shared" si="12"/>
        <v>18017364.862619288</v>
      </c>
      <c r="J153" s="46">
        <f t="shared" si="18"/>
        <v>195885.51201290821</v>
      </c>
      <c r="K153" s="34">
        <f t="shared" si="15"/>
        <v>3997.6635104675142</v>
      </c>
      <c r="L153" s="46">
        <f t="shared" si="19"/>
        <v>23985.981062805087</v>
      </c>
      <c r="M153" s="46">
        <f t="shared" si="16"/>
        <v>191887.8485024407</v>
      </c>
    </row>
    <row r="154" spans="2:13" s="77" customFormat="1">
      <c r="B154" s="75">
        <v>7</v>
      </c>
      <c r="C154" s="76">
        <v>45078</v>
      </c>
      <c r="D154" s="46">
        <f t="shared" si="13"/>
        <v>18017364.862619288</v>
      </c>
      <c r="E154" s="45">
        <f t="shared" si="14"/>
        <v>375361.76797123515</v>
      </c>
      <c r="F154" s="34">
        <f t="shared" si="17"/>
        <v>2627532.3757986464</v>
      </c>
      <c r="G154" s="45">
        <f t="shared" si="12"/>
        <v>17642003.094648052</v>
      </c>
      <c r="J154" s="46">
        <f t="shared" si="18"/>
        <v>191887.8485024407</v>
      </c>
      <c r="K154" s="34">
        <f t="shared" si="15"/>
        <v>3997.6635104675142</v>
      </c>
      <c r="L154" s="34">
        <f t="shared" si="19"/>
        <v>27983.644573272602</v>
      </c>
      <c r="M154" s="34">
        <f t="shared" si="16"/>
        <v>187890.18499197316</v>
      </c>
    </row>
    <row r="155" spans="2:13" s="77" customFormat="1">
      <c r="B155" s="75">
        <v>8</v>
      </c>
      <c r="C155" s="76">
        <v>45108</v>
      </c>
      <c r="D155" s="46">
        <f t="shared" si="13"/>
        <v>17642003.094648052</v>
      </c>
      <c r="E155" s="101">
        <f t="shared" si="14"/>
        <v>375361.76797123515</v>
      </c>
      <c r="F155" s="46">
        <f t="shared" si="17"/>
        <v>3002894.1437698817</v>
      </c>
      <c r="G155" s="101">
        <f t="shared" si="12"/>
        <v>17266641.326676816</v>
      </c>
      <c r="J155" s="46">
        <f t="shared" si="18"/>
        <v>187890.18499197316</v>
      </c>
      <c r="K155" s="46">
        <f t="shared" si="15"/>
        <v>3997.6635104675142</v>
      </c>
      <c r="L155" s="46">
        <f t="shared" si="19"/>
        <v>31981.308083740118</v>
      </c>
      <c r="M155" s="46">
        <f t="shared" si="16"/>
        <v>183892.52148150565</v>
      </c>
    </row>
    <row r="156" spans="2:13" s="77" customFormat="1">
      <c r="B156" s="75">
        <v>9</v>
      </c>
      <c r="C156" s="76">
        <v>45139</v>
      </c>
      <c r="D156" s="46">
        <f t="shared" si="13"/>
        <v>17266641.326676816</v>
      </c>
      <c r="E156" s="101">
        <f t="shared" si="14"/>
        <v>375361.76797123515</v>
      </c>
      <c r="F156" s="46">
        <f t="shared" si="17"/>
        <v>3378255.911741117</v>
      </c>
      <c r="G156" s="101">
        <f t="shared" si="12"/>
        <v>16891279.558705583</v>
      </c>
      <c r="J156" s="46">
        <f t="shared" si="18"/>
        <v>183892.52148150565</v>
      </c>
      <c r="K156" s="46">
        <f t="shared" si="15"/>
        <v>3997.6635104675142</v>
      </c>
      <c r="L156" s="46">
        <f t="shared" si="19"/>
        <v>35978.971594207629</v>
      </c>
      <c r="M156" s="46">
        <f t="shared" si="16"/>
        <v>179894.85797103815</v>
      </c>
    </row>
    <row r="157" spans="2:13" s="77" customFormat="1">
      <c r="B157" s="75">
        <v>10</v>
      </c>
      <c r="C157" s="76">
        <v>45170</v>
      </c>
      <c r="D157" s="46">
        <f t="shared" si="13"/>
        <v>16891279.558705583</v>
      </c>
      <c r="E157" s="101">
        <f t="shared" si="14"/>
        <v>375361.76797123515</v>
      </c>
      <c r="F157" s="46">
        <f t="shared" si="17"/>
        <v>3753617.6797123523</v>
      </c>
      <c r="G157" s="101">
        <f t="shared" si="12"/>
        <v>16515917.790734347</v>
      </c>
      <c r="J157" s="46">
        <f t="shared" si="18"/>
        <v>179894.85797103815</v>
      </c>
      <c r="K157" s="46">
        <f t="shared" si="15"/>
        <v>3997.6635104675142</v>
      </c>
      <c r="L157" s="46">
        <f t="shared" si="19"/>
        <v>39976.635104675144</v>
      </c>
      <c r="M157" s="46">
        <f t="shared" si="16"/>
        <v>175897.19446057064</v>
      </c>
    </row>
    <row r="158" spans="2:13" s="77" customFormat="1">
      <c r="B158" s="75">
        <v>11</v>
      </c>
      <c r="C158" s="76">
        <v>45200</v>
      </c>
      <c r="D158" s="46">
        <f t="shared" si="13"/>
        <v>16515917.790734347</v>
      </c>
      <c r="E158" s="101">
        <f t="shared" si="14"/>
        <v>375361.76797123515</v>
      </c>
      <c r="F158" s="46">
        <f t="shared" si="17"/>
        <v>4128979.4476835877</v>
      </c>
      <c r="G158" s="101">
        <f t="shared" si="12"/>
        <v>16140556.022763111</v>
      </c>
      <c r="J158" s="46">
        <f t="shared" si="18"/>
        <v>175897.19446057064</v>
      </c>
      <c r="K158" s="46">
        <f t="shared" si="15"/>
        <v>3997.6635104675142</v>
      </c>
      <c r="L158" s="46">
        <f t="shared" si="19"/>
        <v>43974.298615142659</v>
      </c>
      <c r="M158" s="46">
        <f t="shared" si="16"/>
        <v>171899.53095010313</v>
      </c>
    </row>
    <row r="159" spans="2:13" s="77" customFormat="1">
      <c r="B159" s="75">
        <v>12</v>
      </c>
      <c r="C159" s="76">
        <v>45231</v>
      </c>
      <c r="D159" s="46">
        <f t="shared" si="13"/>
        <v>16140556.022763111</v>
      </c>
      <c r="E159" s="101">
        <f t="shared" si="14"/>
        <v>375361.76797123515</v>
      </c>
      <c r="F159" s="46">
        <f t="shared" si="17"/>
        <v>4504341.215654823</v>
      </c>
      <c r="G159" s="101">
        <f t="shared" si="12"/>
        <v>15765194.254791874</v>
      </c>
      <c r="J159" s="46">
        <f t="shared" si="18"/>
        <v>171899.53095010313</v>
      </c>
      <c r="K159" s="46">
        <f t="shared" si="15"/>
        <v>3997.6635104675142</v>
      </c>
      <c r="L159" s="46">
        <f t="shared" si="19"/>
        <v>47971.962125610175</v>
      </c>
      <c r="M159" s="46">
        <f t="shared" si="16"/>
        <v>167901.86743963559</v>
      </c>
    </row>
    <row r="160" spans="2:13" s="77" customFormat="1">
      <c r="B160" s="75">
        <v>13</v>
      </c>
      <c r="C160" s="76">
        <v>45261</v>
      </c>
      <c r="D160" s="46">
        <f t="shared" si="13"/>
        <v>15765194.254791874</v>
      </c>
      <c r="E160" s="101">
        <f t="shared" si="14"/>
        <v>375361.76797123515</v>
      </c>
      <c r="F160" s="46">
        <f t="shared" si="17"/>
        <v>4879702.9836260583</v>
      </c>
      <c r="G160" s="101">
        <f t="shared" si="12"/>
        <v>15389832.48682064</v>
      </c>
      <c r="J160" s="46">
        <f t="shared" si="18"/>
        <v>167901.86743963559</v>
      </c>
      <c r="K160" s="46">
        <f t="shared" si="15"/>
        <v>3997.6635104675142</v>
      </c>
      <c r="L160" s="46">
        <f t="shared" si="19"/>
        <v>51969.62563607769</v>
      </c>
      <c r="M160" s="46">
        <f t="shared" si="16"/>
        <v>163904.20392916808</v>
      </c>
    </row>
    <row r="161" spans="2:13" s="77" customFormat="1">
      <c r="B161" s="75">
        <v>14</v>
      </c>
      <c r="C161" s="76">
        <v>45292</v>
      </c>
      <c r="D161" s="46">
        <f t="shared" si="13"/>
        <v>15389832.48682064</v>
      </c>
      <c r="E161" s="101">
        <f t="shared" si="14"/>
        <v>375361.76797123515</v>
      </c>
      <c r="F161" s="46">
        <f t="shared" si="17"/>
        <v>5255064.7515972937</v>
      </c>
      <c r="G161" s="101">
        <f t="shared" si="12"/>
        <v>15014470.718849406</v>
      </c>
      <c r="J161" s="46">
        <f t="shared" si="18"/>
        <v>163904.20392916808</v>
      </c>
      <c r="K161" s="46">
        <f t="shared" si="15"/>
        <v>3997.6635104675142</v>
      </c>
      <c r="L161" s="46">
        <f t="shared" si="19"/>
        <v>55967.289146545205</v>
      </c>
      <c r="M161" s="46">
        <f t="shared" si="16"/>
        <v>159906.54041870058</v>
      </c>
    </row>
    <row r="162" spans="2:13" s="77" customFormat="1">
      <c r="B162" s="75">
        <v>15</v>
      </c>
      <c r="C162" s="76">
        <v>45323</v>
      </c>
      <c r="D162" s="46">
        <f t="shared" si="13"/>
        <v>15014470.718849406</v>
      </c>
      <c r="E162" s="101">
        <f t="shared" si="14"/>
        <v>375361.76797123515</v>
      </c>
      <c r="F162" s="46">
        <f t="shared" si="17"/>
        <v>5630426.519568529</v>
      </c>
      <c r="G162" s="101">
        <f t="shared" si="12"/>
        <v>14639108.950878169</v>
      </c>
      <c r="J162" s="46">
        <f t="shared" si="18"/>
        <v>159906.54041870058</v>
      </c>
      <c r="K162" s="46">
        <f t="shared" si="15"/>
        <v>3997.6635104675142</v>
      </c>
      <c r="L162" s="46">
        <f t="shared" si="19"/>
        <v>59964.95265701272</v>
      </c>
      <c r="M162" s="46">
        <f t="shared" si="16"/>
        <v>155908.87690823304</v>
      </c>
    </row>
    <row r="163" spans="2:13" s="77" customFormat="1">
      <c r="B163" s="75">
        <v>16</v>
      </c>
      <c r="C163" s="76">
        <v>45352</v>
      </c>
      <c r="D163" s="46">
        <f t="shared" si="13"/>
        <v>14639108.950878169</v>
      </c>
      <c r="E163" s="101">
        <f t="shared" si="14"/>
        <v>375361.76797123515</v>
      </c>
      <c r="F163" s="46">
        <f t="shared" si="17"/>
        <v>6005788.2875397643</v>
      </c>
      <c r="G163" s="101">
        <f t="shared" si="12"/>
        <v>14263747.182906933</v>
      </c>
      <c r="J163" s="46">
        <f t="shared" si="18"/>
        <v>155908.87690823304</v>
      </c>
      <c r="K163" s="46">
        <f t="shared" si="15"/>
        <v>3997.6635104675142</v>
      </c>
      <c r="L163" s="46">
        <f t="shared" si="19"/>
        <v>63962.616167480235</v>
      </c>
      <c r="M163" s="46">
        <f t="shared" si="16"/>
        <v>151911.21339776553</v>
      </c>
    </row>
    <row r="164" spans="2:13" s="77" customFormat="1">
      <c r="B164" s="75">
        <v>17</v>
      </c>
      <c r="C164" s="76">
        <v>45383</v>
      </c>
      <c r="D164" s="46">
        <f t="shared" si="13"/>
        <v>14263747.182906933</v>
      </c>
      <c r="E164" s="101">
        <f t="shared" si="14"/>
        <v>375361.76797123515</v>
      </c>
      <c r="F164" s="46">
        <f t="shared" si="17"/>
        <v>6381150.0555109996</v>
      </c>
      <c r="G164" s="101">
        <f t="shared" si="12"/>
        <v>13888385.414935699</v>
      </c>
      <c r="J164" s="46">
        <f t="shared" si="18"/>
        <v>151911.21339776553</v>
      </c>
      <c r="K164" s="46">
        <f t="shared" si="15"/>
        <v>3997.6635104675142</v>
      </c>
      <c r="L164" s="46">
        <f t="shared" si="19"/>
        <v>67960.27967794775</v>
      </c>
      <c r="M164" s="46">
        <f t="shared" si="16"/>
        <v>147913.54988729802</v>
      </c>
    </row>
    <row r="165" spans="2:13" s="77" customFormat="1">
      <c r="B165" s="75">
        <v>18</v>
      </c>
      <c r="C165" s="76">
        <v>45413</v>
      </c>
      <c r="D165" s="46">
        <f t="shared" si="13"/>
        <v>13888385.414935699</v>
      </c>
      <c r="E165" s="101">
        <f t="shared" si="14"/>
        <v>375361.76797123515</v>
      </c>
      <c r="F165" s="46">
        <f t="shared" si="17"/>
        <v>6756511.823482235</v>
      </c>
      <c r="G165" s="101">
        <f t="shared" si="12"/>
        <v>13513023.646964464</v>
      </c>
      <c r="J165" s="46">
        <f t="shared" si="18"/>
        <v>147913.54988729802</v>
      </c>
      <c r="K165" s="46">
        <f t="shared" si="15"/>
        <v>3997.6635104675142</v>
      </c>
      <c r="L165" s="46">
        <f t="shared" si="19"/>
        <v>71957.943188415258</v>
      </c>
      <c r="M165" s="46">
        <f t="shared" si="16"/>
        <v>143915.88637683052</v>
      </c>
    </row>
    <row r="166" spans="2:13" s="77" customFormat="1">
      <c r="B166" s="75">
        <v>19</v>
      </c>
      <c r="C166" s="76">
        <v>45444</v>
      </c>
      <c r="D166" s="46">
        <f t="shared" si="13"/>
        <v>13513023.646964464</v>
      </c>
      <c r="E166" s="101">
        <f t="shared" si="14"/>
        <v>375361.76797123515</v>
      </c>
      <c r="F166" s="46">
        <f t="shared" si="17"/>
        <v>7131873.5914534703</v>
      </c>
      <c r="G166" s="101">
        <f t="shared" si="12"/>
        <v>13137661.878993228</v>
      </c>
      <c r="J166" s="46">
        <f t="shared" si="18"/>
        <v>143915.88637683052</v>
      </c>
      <c r="K166" s="46">
        <f t="shared" si="15"/>
        <v>3997.6635104675142</v>
      </c>
      <c r="L166" s="46">
        <f t="shared" si="19"/>
        <v>75955.606698882766</v>
      </c>
      <c r="M166" s="46">
        <f t="shared" si="16"/>
        <v>139918.22286636301</v>
      </c>
    </row>
    <row r="167" spans="2:13">
      <c r="B167" s="32">
        <v>20</v>
      </c>
      <c r="C167" s="33">
        <v>45474</v>
      </c>
      <c r="D167" s="26">
        <f t="shared" si="13"/>
        <v>13137661.878993228</v>
      </c>
      <c r="E167" s="101">
        <f t="shared" si="14"/>
        <v>375361.76797123515</v>
      </c>
      <c r="F167" s="26">
        <f t="shared" si="17"/>
        <v>7507235.3594247056</v>
      </c>
      <c r="G167" s="43">
        <f t="shared" si="12"/>
        <v>12762300.111021992</v>
      </c>
      <c r="J167" s="26">
        <f t="shared" si="18"/>
        <v>139918.22286636301</v>
      </c>
      <c r="K167" s="46">
        <f t="shared" si="15"/>
        <v>3997.6635104675142</v>
      </c>
      <c r="L167" s="26">
        <f t="shared" si="19"/>
        <v>79953.270209350274</v>
      </c>
      <c r="M167" s="46">
        <f t="shared" si="16"/>
        <v>135920.5593558955</v>
      </c>
    </row>
    <row r="168" spans="2:13">
      <c r="B168" s="32">
        <v>21</v>
      </c>
      <c r="C168" s="33">
        <v>45505</v>
      </c>
      <c r="D168" s="26">
        <f t="shared" si="13"/>
        <v>12762300.111021992</v>
      </c>
      <c r="E168" s="101">
        <f t="shared" si="14"/>
        <v>375361.76797123515</v>
      </c>
      <c r="F168" s="26">
        <f t="shared" si="17"/>
        <v>7882597.1273959409</v>
      </c>
      <c r="G168" s="43">
        <f t="shared" si="12"/>
        <v>12386938.343050757</v>
      </c>
      <c r="J168" s="26">
        <f t="shared" si="18"/>
        <v>135920.5593558955</v>
      </c>
      <c r="K168" s="46">
        <f t="shared" si="15"/>
        <v>3997.6635104675142</v>
      </c>
      <c r="L168" s="26">
        <f t="shared" si="19"/>
        <v>83950.933719817782</v>
      </c>
      <c r="M168" s="46">
        <f t="shared" si="16"/>
        <v>131922.89584542799</v>
      </c>
    </row>
    <row r="169" spans="2:13">
      <c r="B169" s="32">
        <v>22</v>
      </c>
      <c r="C169" s="33">
        <v>45536</v>
      </c>
      <c r="D169" s="26">
        <f t="shared" si="13"/>
        <v>12386938.343050757</v>
      </c>
      <c r="E169" s="101">
        <f t="shared" si="14"/>
        <v>375361.76797123515</v>
      </c>
      <c r="F169" s="26">
        <f t="shared" si="17"/>
        <v>8257958.8953671763</v>
      </c>
      <c r="G169" s="43">
        <f t="shared" si="12"/>
        <v>12011576.575079523</v>
      </c>
      <c r="J169" s="26">
        <f t="shared" si="18"/>
        <v>131922.89584542799</v>
      </c>
      <c r="K169" s="46">
        <f t="shared" si="15"/>
        <v>3997.6635104675142</v>
      </c>
      <c r="L169" s="26">
        <f t="shared" si="19"/>
        <v>87948.59723028529</v>
      </c>
      <c r="M169" s="46">
        <f t="shared" si="16"/>
        <v>127925.23233496048</v>
      </c>
    </row>
    <row r="170" spans="2:13">
      <c r="B170" s="32">
        <v>23</v>
      </c>
      <c r="C170" s="33">
        <v>45566</v>
      </c>
      <c r="D170" s="26">
        <f t="shared" si="13"/>
        <v>12011576.575079523</v>
      </c>
      <c r="E170" s="101">
        <f t="shared" si="14"/>
        <v>375361.76797123515</v>
      </c>
      <c r="F170" s="26">
        <f t="shared" si="17"/>
        <v>8633320.6633384116</v>
      </c>
      <c r="G170" s="43">
        <f t="shared" si="12"/>
        <v>11636214.807108287</v>
      </c>
      <c r="J170" s="26">
        <f t="shared" si="18"/>
        <v>127925.23233496048</v>
      </c>
      <c r="K170" s="46">
        <f t="shared" si="15"/>
        <v>3997.6635104675142</v>
      </c>
      <c r="L170" s="26">
        <f t="shared" si="19"/>
        <v>91946.260740752798</v>
      </c>
      <c r="M170" s="46">
        <f t="shared" si="16"/>
        <v>123927.56882449298</v>
      </c>
    </row>
    <row r="171" spans="2:13">
      <c r="B171" s="32">
        <v>24</v>
      </c>
      <c r="C171" s="33">
        <v>45597</v>
      </c>
      <c r="D171" s="26">
        <f t="shared" si="13"/>
        <v>11636214.807108287</v>
      </c>
      <c r="E171" s="101">
        <f t="shared" si="14"/>
        <v>375361.76797123515</v>
      </c>
      <c r="F171" s="26">
        <f t="shared" si="17"/>
        <v>9008682.431309646</v>
      </c>
      <c r="G171" s="43">
        <f t="shared" si="12"/>
        <v>11260853.039137052</v>
      </c>
      <c r="J171" s="26">
        <f t="shared" si="18"/>
        <v>123927.56882449298</v>
      </c>
      <c r="K171" s="46">
        <f t="shared" si="15"/>
        <v>3997.6635104675142</v>
      </c>
      <c r="L171" s="26">
        <f t="shared" si="19"/>
        <v>95943.924251220305</v>
      </c>
      <c r="M171" s="46">
        <f t="shared" si="16"/>
        <v>119929.90531402547</v>
      </c>
    </row>
    <row r="172" spans="2:13">
      <c r="B172" s="32">
        <v>25</v>
      </c>
      <c r="C172" s="33">
        <v>45627</v>
      </c>
      <c r="D172" s="26">
        <f t="shared" si="13"/>
        <v>11260853.039137052</v>
      </c>
      <c r="E172" s="101">
        <f t="shared" si="14"/>
        <v>375361.76797123515</v>
      </c>
      <c r="F172" s="26">
        <f t="shared" si="17"/>
        <v>9384044.1992808804</v>
      </c>
      <c r="G172" s="43">
        <f t="shared" si="12"/>
        <v>10885491.271165818</v>
      </c>
      <c r="J172" s="26">
        <f t="shared" si="18"/>
        <v>119929.90531402547</v>
      </c>
      <c r="K172" s="46">
        <f t="shared" si="15"/>
        <v>3997.6635104675142</v>
      </c>
      <c r="L172" s="26">
        <f t="shared" si="19"/>
        <v>99941.587761687813</v>
      </c>
      <c r="M172" s="46">
        <f t="shared" si="16"/>
        <v>115932.24180355796</v>
      </c>
    </row>
    <row r="173" spans="2:13">
      <c r="B173" s="32">
        <v>26</v>
      </c>
      <c r="C173" s="33">
        <v>45658</v>
      </c>
      <c r="D173" s="26">
        <f t="shared" si="13"/>
        <v>10885491.271165818</v>
      </c>
      <c r="E173" s="101">
        <f t="shared" si="14"/>
        <v>375361.76797123515</v>
      </c>
      <c r="F173" s="26">
        <f t="shared" si="17"/>
        <v>9759405.9672521148</v>
      </c>
      <c r="G173" s="43">
        <f t="shared" si="12"/>
        <v>10510129.503194584</v>
      </c>
      <c r="J173" s="26">
        <f t="shared" si="18"/>
        <v>115932.24180355796</v>
      </c>
      <c r="K173" s="46">
        <f t="shared" si="15"/>
        <v>3997.6635104675142</v>
      </c>
      <c r="L173" s="26">
        <f t="shared" si="19"/>
        <v>103939.25127215532</v>
      </c>
      <c r="M173" s="46">
        <f t="shared" si="16"/>
        <v>111934.57829309045</v>
      </c>
    </row>
    <row r="174" spans="2:13">
      <c r="B174" s="32">
        <v>27</v>
      </c>
      <c r="C174" s="33">
        <v>45689</v>
      </c>
      <c r="D174" s="26">
        <f t="shared" si="13"/>
        <v>10510129.503194584</v>
      </c>
      <c r="E174" s="101">
        <f t="shared" si="14"/>
        <v>375361.76797123515</v>
      </c>
      <c r="F174" s="26">
        <f t="shared" si="17"/>
        <v>10134767.735223349</v>
      </c>
      <c r="G174" s="43">
        <f t="shared" si="12"/>
        <v>10134767.735223349</v>
      </c>
      <c r="J174" s="26">
        <f t="shared" si="18"/>
        <v>111934.57829309045</v>
      </c>
      <c r="K174" s="46">
        <f t="shared" si="15"/>
        <v>3997.6635104675142</v>
      </c>
      <c r="L174" s="26">
        <f t="shared" si="19"/>
        <v>107936.91478262283</v>
      </c>
      <c r="M174" s="46">
        <f t="shared" si="16"/>
        <v>107936.91478262295</v>
      </c>
    </row>
    <row r="175" spans="2:13">
      <c r="B175" s="32">
        <v>28</v>
      </c>
      <c r="C175" s="33">
        <v>45717</v>
      </c>
      <c r="D175" s="26">
        <f t="shared" si="13"/>
        <v>10134767.735223349</v>
      </c>
      <c r="E175" s="101">
        <f t="shared" si="14"/>
        <v>375361.76797123515</v>
      </c>
      <c r="F175" s="26">
        <f t="shared" si="17"/>
        <v>10510129.503194584</v>
      </c>
      <c r="G175" s="43">
        <f t="shared" si="12"/>
        <v>9759405.9672521148</v>
      </c>
      <c r="J175" s="26">
        <f t="shared" si="18"/>
        <v>107936.91478262295</v>
      </c>
      <c r="K175" s="46">
        <f t="shared" si="15"/>
        <v>3997.6635104675142</v>
      </c>
      <c r="L175" s="26">
        <f t="shared" si="19"/>
        <v>111934.57829309034</v>
      </c>
      <c r="M175" s="46">
        <f t="shared" si="16"/>
        <v>103939.25127215544</v>
      </c>
    </row>
    <row r="176" spans="2:13">
      <c r="B176" s="32">
        <v>29</v>
      </c>
      <c r="C176" s="33">
        <v>45748</v>
      </c>
      <c r="D176" s="26">
        <f t="shared" si="13"/>
        <v>9759405.9672521148</v>
      </c>
      <c r="E176" s="101">
        <f t="shared" si="14"/>
        <v>375361.76797123515</v>
      </c>
      <c r="F176" s="26">
        <f t="shared" si="17"/>
        <v>10885491.271165818</v>
      </c>
      <c r="G176" s="43">
        <f t="shared" si="12"/>
        <v>9384044.1992808804</v>
      </c>
      <c r="J176" s="26">
        <f t="shared" si="18"/>
        <v>103939.25127215544</v>
      </c>
      <c r="K176" s="46">
        <f t="shared" si="15"/>
        <v>3997.6635104675142</v>
      </c>
      <c r="L176" s="26">
        <f t="shared" si="19"/>
        <v>115932.24180355784</v>
      </c>
      <c r="M176" s="46">
        <f t="shared" si="16"/>
        <v>99941.58776168793</v>
      </c>
    </row>
    <row r="177" spans="2:13">
      <c r="B177" s="32">
        <v>30</v>
      </c>
      <c r="C177" s="33">
        <v>45778</v>
      </c>
      <c r="D177" s="26">
        <f t="shared" si="13"/>
        <v>9384044.1992808804</v>
      </c>
      <c r="E177" s="101">
        <f t="shared" si="14"/>
        <v>375361.76797123515</v>
      </c>
      <c r="F177" s="26">
        <f t="shared" si="17"/>
        <v>11260853.039137052</v>
      </c>
      <c r="G177" s="43">
        <f t="shared" si="12"/>
        <v>9008682.431309646</v>
      </c>
      <c r="J177" s="26">
        <f t="shared" si="18"/>
        <v>99941.58776168793</v>
      </c>
      <c r="K177" s="46">
        <f t="shared" si="15"/>
        <v>3997.6635104675142</v>
      </c>
      <c r="L177" s="26">
        <f t="shared" si="19"/>
        <v>119929.90531402535</v>
      </c>
      <c r="M177" s="46">
        <f t="shared" si="16"/>
        <v>95943.924251220422</v>
      </c>
    </row>
    <row r="178" spans="2:13">
      <c r="B178" s="32">
        <v>31</v>
      </c>
      <c r="C178" s="33">
        <v>45809</v>
      </c>
      <c r="D178" s="26">
        <f t="shared" si="13"/>
        <v>9008682.431309646</v>
      </c>
      <c r="E178" s="101">
        <f t="shared" si="14"/>
        <v>375361.76797123515</v>
      </c>
      <c r="F178" s="26">
        <f t="shared" si="17"/>
        <v>11636214.807108287</v>
      </c>
      <c r="G178" s="43">
        <f t="shared" si="12"/>
        <v>8633320.6633384116</v>
      </c>
      <c r="J178" s="26">
        <f t="shared" si="18"/>
        <v>95943.924251220422</v>
      </c>
      <c r="K178" s="46">
        <f t="shared" si="15"/>
        <v>3997.6635104675142</v>
      </c>
      <c r="L178" s="26">
        <f t="shared" si="19"/>
        <v>123927.56882449286</v>
      </c>
      <c r="M178" s="46">
        <f t="shared" si="16"/>
        <v>91946.260740752914</v>
      </c>
    </row>
    <row r="179" spans="2:13">
      <c r="B179" s="32">
        <v>32</v>
      </c>
      <c r="C179" s="33">
        <v>45839</v>
      </c>
      <c r="D179" s="26">
        <f t="shared" si="13"/>
        <v>8633320.6633384116</v>
      </c>
      <c r="E179" s="101">
        <f t="shared" si="14"/>
        <v>375361.76797123515</v>
      </c>
      <c r="F179" s="26">
        <f t="shared" si="17"/>
        <v>12011576.575079521</v>
      </c>
      <c r="G179" s="43">
        <f t="shared" si="12"/>
        <v>8257958.8953671772</v>
      </c>
      <c r="J179" s="26">
        <f t="shared" si="18"/>
        <v>91946.260740752914</v>
      </c>
      <c r="K179" s="46">
        <f t="shared" si="15"/>
        <v>3997.6635104675142</v>
      </c>
      <c r="L179" s="26">
        <f t="shared" si="19"/>
        <v>127925.23233496037</v>
      </c>
      <c r="M179" s="46">
        <f t="shared" si="16"/>
        <v>87948.597230285406</v>
      </c>
    </row>
    <row r="180" spans="2:13">
      <c r="B180" s="32">
        <v>33</v>
      </c>
      <c r="C180" s="33">
        <v>45870</v>
      </c>
      <c r="D180" s="26">
        <f t="shared" si="13"/>
        <v>8257958.8953671772</v>
      </c>
      <c r="E180" s="101">
        <f t="shared" si="14"/>
        <v>375361.76797123515</v>
      </c>
      <c r="F180" s="26">
        <f t="shared" si="17"/>
        <v>12386938.343050756</v>
      </c>
      <c r="G180" s="43">
        <f t="shared" ref="G180:G201" si="20">$D$148-F180</f>
        <v>7882597.1273959428</v>
      </c>
      <c r="J180" s="26">
        <f t="shared" si="18"/>
        <v>87948.597230285406</v>
      </c>
      <c r="K180" s="46">
        <f t="shared" si="15"/>
        <v>3997.6635104675142</v>
      </c>
      <c r="L180" s="26">
        <f t="shared" si="19"/>
        <v>131922.89584542788</v>
      </c>
      <c r="M180" s="46">
        <f t="shared" si="16"/>
        <v>83950.933719817898</v>
      </c>
    </row>
    <row r="181" spans="2:13">
      <c r="B181" s="32">
        <v>34</v>
      </c>
      <c r="C181" s="33">
        <v>45901</v>
      </c>
      <c r="D181" s="26">
        <f t="shared" si="13"/>
        <v>7882597.1273959428</v>
      </c>
      <c r="E181" s="101">
        <f t="shared" si="14"/>
        <v>375361.76797123515</v>
      </c>
      <c r="F181" s="26">
        <f t="shared" si="17"/>
        <v>12762300.11102199</v>
      </c>
      <c r="G181" s="43">
        <f t="shared" si="20"/>
        <v>7507235.3594247084</v>
      </c>
      <c r="J181" s="26">
        <f t="shared" si="18"/>
        <v>83950.933719817898</v>
      </c>
      <c r="K181" s="46">
        <f t="shared" si="15"/>
        <v>3997.6635104675142</v>
      </c>
      <c r="L181" s="26">
        <f t="shared" si="19"/>
        <v>135920.55935589538</v>
      </c>
      <c r="M181" s="46">
        <f t="shared" si="16"/>
        <v>79953.27020935039</v>
      </c>
    </row>
    <row r="182" spans="2:13">
      <c r="B182" s="32">
        <v>35</v>
      </c>
      <c r="C182" s="33">
        <v>45931</v>
      </c>
      <c r="D182" s="26">
        <f t="shared" si="13"/>
        <v>7507235.3594247084</v>
      </c>
      <c r="E182" s="101">
        <f t="shared" si="14"/>
        <v>375361.76797123515</v>
      </c>
      <c r="F182" s="26">
        <f t="shared" si="17"/>
        <v>13137661.878993224</v>
      </c>
      <c r="G182" s="43">
        <f t="shared" si="20"/>
        <v>7131873.591453474</v>
      </c>
      <c r="J182" s="26">
        <f t="shared" si="18"/>
        <v>79953.27020935039</v>
      </c>
      <c r="K182" s="46">
        <f t="shared" si="15"/>
        <v>3997.6635104675142</v>
      </c>
      <c r="L182" s="26">
        <f t="shared" si="19"/>
        <v>139918.22286636289</v>
      </c>
      <c r="M182" s="46">
        <f t="shared" si="16"/>
        <v>75955.606698882882</v>
      </c>
    </row>
    <row r="183" spans="2:13">
      <c r="B183" s="32">
        <v>36</v>
      </c>
      <c r="C183" s="33">
        <v>45962</v>
      </c>
      <c r="D183" s="26">
        <f t="shared" si="13"/>
        <v>7131873.591453474</v>
      </c>
      <c r="E183" s="101">
        <f t="shared" si="14"/>
        <v>375361.76797123515</v>
      </c>
      <c r="F183" s="26">
        <f t="shared" si="17"/>
        <v>13513023.646964459</v>
      </c>
      <c r="G183" s="43">
        <f t="shared" si="20"/>
        <v>6756511.8234822396</v>
      </c>
      <c r="J183" s="26">
        <f t="shared" si="18"/>
        <v>75955.606698882882</v>
      </c>
      <c r="K183" s="46">
        <f t="shared" si="15"/>
        <v>3997.6635104675142</v>
      </c>
      <c r="L183" s="26">
        <f t="shared" si="19"/>
        <v>143915.8863768304</v>
      </c>
      <c r="M183" s="46">
        <f t="shared" si="16"/>
        <v>71957.943188415375</v>
      </c>
    </row>
    <row r="184" spans="2:13">
      <c r="B184" s="32">
        <v>37</v>
      </c>
      <c r="C184" s="33">
        <v>45992</v>
      </c>
      <c r="D184" s="26">
        <f t="shared" si="13"/>
        <v>6756511.8234822396</v>
      </c>
      <c r="E184" s="101">
        <f t="shared" si="14"/>
        <v>375361.76797123515</v>
      </c>
      <c r="F184" s="26">
        <f t="shared" si="17"/>
        <v>13888385.414935693</v>
      </c>
      <c r="G184" s="43">
        <f t="shared" si="20"/>
        <v>6381150.0555110052</v>
      </c>
      <c r="J184" s="26">
        <f t="shared" si="18"/>
        <v>71957.943188415375</v>
      </c>
      <c r="K184" s="46">
        <f t="shared" si="15"/>
        <v>3997.6635104675142</v>
      </c>
      <c r="L184" s="26">
        <f t="shared" si="19"/>
        <v>147913.54988729791</v>
      </c>
      <c r="M184" s="46">
        <f t="shared" si="16"/>
        <v>67960.279677947867</v>
      </c>
    </row>
    <row r="185" spans="2:13">
      <c r="B185" s="32">
        <v>38</v>
      </c>
      <c r="C185" s="33">
        <v>46023</v>
      </c>
      <c r="D185" s="26">
        <f t="shared" si="13"/>
        <v>6381150.0555110052</v>
      </c>
      <c r="E185" s="101">
        <f t="shared" si="14"/>
        <v>375361.76797123515</v>
      </c>
      <c r="F185" s="26">
        <f t="shared" si="17"/>
        <v>14263747.182906928</v>
      </c>
      <c r="G185" s="43">
        <f t="shared" si="20"/>
        <v>6005788.2875397708</v>
      </c>
      <c r="J185" s="26">
        <f t="shared" si="18"/>
        <v>67960.279677947867</v>
      </c>
      <c r="K185" s="46">
        <f t="shared" si="15"/>
        <v>3997.6635104675142</v>
      </c>
      <c r="L185" s="26">
        <f t="shared" si="19"/>
        <v>151911.21339776542</v>
      </c>
      <c r="M185" s="46">
        <f t="shared" si="16"/>
        <v>63962.616167480359</v>
      </c>
    </row>
    <row r="186" spans="2:13">
      <c r="B186" s="32">
        <v>39</v>
      </c>
      <c r="C186" s="33">
        <v>46054</v>
      </c>
      <c r="D186" s="26">
        <f t="shared" si="13"/>
        <v>6005788.2875397708</v>
      </c>
      <c r="E186" s="101">
        <f t="shared" si="14"/>
        <v>375361.76797123515</v>
      </c>
      <c r="F186" s="26">
        <f t="shared" si="17"/>
        <v>14639108.950878162</v>
      </c>
      <c r="G186" s="43">
        <f t="shared" si="20"/>
        <v>5630426.5195685364</v>
      </c>
      <c r="J186" s="26">
        <f t="shared" si="18"/>
        <v>63962.616167480359</v>
      </c>
      <c r="K186" s="46">
        <f t="shared" si="15"/>
        <v>3997.6635104675142</v>
      </c>
      <c r="L186" s="26">
        <f t="shared" si="19"/>
        <v>155908.87690823292</v>
      </c>
      <c r="M186" s="46">
        <f t="shared" si="16"/>
        <v>59964.952657012851</v>
      </c>
    </row>
    <row r="187" spans="2:13">
      <c r="B187" s="32">
        <v>40</v>
      </c>
      <c r="C187" s="33">
        <v>46082</v>
      </c>
      <c r="D187" s="26">
        <f t="shared" si="13"/>
        <v>5630426.5195685364</v>
      </c>
      <c r="E187" s="101">
        <f t="shared" si="14"/>
        <v>375361.76797123515</v>
      </c>
      <c r="F187" s="26">
        <f t="shared" si="17"/>
        <v>15014470.718849396</v>
      </c>
      <c r="G187" s="43">
        <f t="shared" si="20"/>
        <v>5255064.751597302</v>
      </c>
      <c r="J187" s="26">
        <f t="shared" si="18"/>
        <v>59964.952657012851</v>
      </c>
      <c r="K187" s="46">
        <f t="shared" si="15"/>
        <v>3997.6635104675142</v>
      </c>
      <c r="L187" s="26">
        <f t="shared" si="19"/>
        <v>159906.54041870043</v>
      </c>
      <c r="M187" s="46">
        <f t="shared" si="16"/>
        <v>55967.289146545343</v>
      </c>
    </row>
    <row r="188" spans="2:13">
      <c r="B188" s="32">
        <v>41</v>
      </c>
      <c r="C188" s="33">
        <v>46113</v>
      </c>
      <c r="D188" s="26">
        <f t="shared" si="13"/>
        <v>5255064.751597302</v>
      </c>
      <c r="E188" s="101">
        <f t="shared" si="14"/>
        <v>375361.76797123515</v>
      </c>
      <c r="F188" s="26">
        <f t="shared" si="17"/>
        <v>15389832.486820631</v>
      </c>
      <c r="G188" s="43">
        <f t="shared" si="20"/>
        <v>4879702.9836260676</v>
      </c>
      <c r="J188" s="26">
        <f t="shared" si="18"/>
        <v>55967.289146545343</v>
      </c>
      <c r="K188" s="46">
        <f t="shared" si="15"/>
        <v>3997.6635104675142</v>
      </c>
      <c r="L188" s="26">
        <f t="shared" si="19"/>
        <v>163904.20392916794</v>
      </c>
      <c r="M188" s="46">
        <f t="shared" si="16"/>
        <v>51969.625636077835</v>
      </c>
    </row>
    <row r="189" spans="2:13">
      <c r="B189" s="32">
        <v>42</v>
      </c>
      <c r="C189" s="33">
        <v>46143</v>
      </c>
      <c r="D189" s="26">
        <f t="shared" si="13"/>
        <v>4879702.9836260676</v>
      </c>
      <c r="E189" s="101">
        <f t="shared" si="14"/>
        <v>375361.76797123515</v>
      </c>
      <c r="F189" s="26">
        <f t="shared" si="17"/>
        <v>15765194.254791865</v>
      </c>
      <c r="G189" s="43">
        <f t="shared" si="20"/>
        <v>4504341.2156548332</v>
      </c>
      <c r="J189" s="26">
        <f t="shared" si="18"/>
        <v>51969.625636077835</v>
      </c>
      <c r="K189" s="46">
        <f t="shared" si="15"/>
        <v>3997.6635104675142</v>
      </c>
      <c r="L189" s="26">
        <f t="shared" si="19"/>
        <v>167901.86743963545</v>
      </c>
      <c r="M189" s="46">
        <f t="shared" si="16"/>
        <v>47971.962125610327</v>
      </c>
    </row>
    <row r="190" spans="2:13">
      <c r="B190" s="32">
        <v>43</v>
      </c>
      <c r="C190" s="33">
        <v>46174</v>
      </c>
      <c r="D190" s="26">
        <f t="shared" si="13"/>
        <v>4504341.2156548332</v>
      </c>
      <c r="E190" s="101">
        <f t="shared" si="14"/>
        <v>375361.76797123515</v>
      </c>
      <c r="F190" s="26">
        <f t="shared" si="17"/>
        <v>16140556.0227631</v>
      </c>
      <c r="G190" s="43">
        <f t="shared" si="20"/>
        <v>4128979.4476835988</v>
      </c>
      <c r="J190" s="26">
        <f t="shared" si="18"/>
        <v>47971.962125610327</v>
      </c>
      <c r="K190" s="46">
        <f t="shared" si="15"/>
        <v>3997.6635104675142</v>
      </c>
      <c r="L190" s="26">
        <f t="shared" si="19"/>
        <v>171899.53095010296</v>
      </c>
      <c r="M190" s="46">
        <f t="shared" si="16"/>
        <v>43974.298615142819</v>
      </c>
    </row>
    <row r="191" spans="2:13">
      <c r="B191" s="32">
        <v>44</v>
      </c>
      <c r="C191" s="33">
        <v>46204</v>
      </c>
      <c r="D191" s="26">
        <f t="shared" si="13"/>
        <v>4128979.4476835988</v>
      </c>
      <c r="E191" s="101">
        <f t="shared" si="14"/>
        <v>375361.76797123515</v>
      </c>
      <c r="F191" s="26">
        <f t="shared" si="17"/>
        <v>16515917.790734334</v>
      </c>
      <c r="G191" s="43">
        <f t="shared" si="20"/>
        <v>3753617.6797123645</v>
      </c>
      <c r="J191" s="26">
        <f t="shared" si="18"/>
        <v>43974.298615142819</v>
      </c>
      <c r="K191" s="46">
        <f t="shared" si="15"/>
        <v>3997.6635104675142</v>
      </c>
      <c r="L191" s="26">
        <f t="shared" si="19"/>
        <v>175897.19446057046</v>
      </c>
      <c r="M191" s="46">
        <f t="shared" si="16"/>
        <v>39976.635104675312</v>
      </c>
    </row>
    <row r="192" spans="2:13">
      <c r="B192" s="32">
        <v>45</v>
      </c>
      <c r="C192" s="33">
        <v>46235</v>
      </c>
      <c r="D192" s="26">
        <f t="shared" si="13"/>
        <v>3753617.6797123645</v>
      </c>
      <c r="E192" s="101">
        <f t="shared" si="14"/>
        <v>375361.76797123515</v>
      </c>
      <c r="F192" s="26">
        <f t="shared" si="17"/>
        <v>16891279.558705568</v>
      </c>
      <c r="G192" s="43">
        <f t="shared" si="20"/>
        <v>3378255.9117411301</v>
      </c>
      <c r="J192" s="26">
        <f t="shared" si="18"/>
        <v>39976.635104675312</v>
      </c>
      <c r="K192" s="46">
        <f t="shared" si="15"/>
        <v>3997.6635104675142</v>
      </c>
      <c r="L192" s="26">
        <f t="shared" si="19"/>
        <v>179894.85797103797</v>
      </c>
      <c r="M192" s="46">
        <f t="shared" si="16"/>
        <v>35978.971594207804</v>
      </c>
    </row>
    <row r="193" spans="2:13">
      <c r="B193" s="32">
        <v>46</v>
      </c>
      <c r="C193" s="33">
        <v>46266</v>
      </c>
      <c r="D193" s="26">
        <f t="shared" si="13"/>
        <v>3378255.9117411301</v>
      </c>
      <c r="E193" s="101">
        <f t="shared" si="14"/>
        <v>375361.76797123515</v>
      </c>
      <c r="F193" s="26">
        <f t="shared" si="17"/>
        <v>17266641.326676805</v>
      </c>
      <c r="G193" s="43">
        <f t="shared" si="20"/>
        <v>3002894.1437698938</v>
      </c>
      <c r="J193" s="26">
        <f t="shared" si="18"/>
        <v>35978.971594207804</v>
      </c>
      <c r="K193" s="46">
        <f t="shared" si="15"/>
        <v>3997.6635104675142</v>
      </c>
      <c r="L193" s="26">
        <f t="shared" si="19"/>
        <v>183892.52148150548</v>
      </c>
      <c r="M193" s="46">
        <f t="shared" si="16"/>
        <v>31981.308083740296</v>
      </c>
    </row>
    <row r="194" spans="2:13">
      <c r="B194" s="32">
        <v>47</v>
      </c>
      <c r="C194" s="33">
        <v>46296</v>
      </c>
      <c r="D194" s="26">
        <f t="shared" si="13"/>
        <v>3002894.1437698938</v>
      </c>
      <c r="E194" s="101">
        <f t="shared" si="14"/>
        <v>375361.76797123515</v>
      </c>
      <c r="F194" s="26">
        <f t="shared" si="17"/>
        <v>17642003.094648041</v>
      </c>
      <c r="G194" s="43">
        <f t="shared" si="20"/>
        <v>2627532.3757986575</v>
      </c>
      <c r="J194" s="26">
        <f t="shared" si="18"/>
        <v>31981.308083740296</v>
      </c>
      <c r="K194" s="46">
        <f t="shared" si="15"/>
        <v>3997.6635104675142</v>
      </c>
      <c r="L194" s="26">
        <f t="shared" si="19"/>
        <v>187890.18499197299</v>
      </c>
      <c r="M194" s="46">
        <f t="shared" si="16"/>
        <v>27983.644573272788</v>
      </c>
    </row>
    <row r="195" spans="2:13">
      <c r="B195" s="32">
        <v>48</v>
      </c>
      <c r="C195" s="33">
        <v>46327</v>
      </c>
      <c r="D195" s="26">
        <f t="shared" si="13"/>
        <v>2627532.3757986575</v>
      </c>
      <c r="E195" s="101">
        <f t="shared" si="14"/>
        <v>375361.76797123515</v>
      </c>
      <c r="F195" s="26">
        <f t="shared" si="17"/>
        <v>18017364.862619277</v>
      </c>
      <c r="G195" s="43">
        <f t="shared" si="20"/>
        <v>2252170.6078274213</v>
      </c>
      <c r="J195" s="26">
        <f t="shared" si="18"/>
        <v>27983.644573272788</v>
      </c>
      <c r="K195" s="46">
        <f t="shared" si="15"/>
        <v>3997.6635104675142</v>
      </c>
      <c r="L195" s="26">
        <f t="shared" si="19"/>
        <v>191887.84850244049</v>
      </c>
      <c r="M195" s="46">
        <f t="shared" si="16"/>
        <v>23985.98106280528</v>
      </c>
    </row>
    <row r="196" spans="2:13">
      <c r="B196" s="32">
        <v>49</v>
      </c>
      <c r="C196" s="33">
        <v>46357</v>
      </c>
      <c r="D196" s="26">
        <f t="shared" si="13"/>
        <v>2252170.6078274213</v>
      </c>
      <c r="E196" s="101">
        <f t="shared" si="14"/>
        <v>375361.76797123515</v>
      </c>
      <c r="F196" s="26">
        <f t="shared" si="17"/>
        <v>18392726.630590513</v>
      </c>
      <c r="G196" s="43">
        <f t="shared" si="20"/>
        <v>1876808.839856185</v>
      </c>
      <c r="J196" s="26">
        <f t="shared" si="18"/>
        <v>23985.98106280528</v>
      </c>
      <c r="K196" s="46">
        <f t="shared" si="15"/>
        <v>3997.6635104675142</v>
      </c>
      <c r="L196" s="26">
        <f t="shared" si="19"/>
        <v>195885.512012908</v>
      </c>
      <c r="M196" s="46">
        <f t="shared" si="16"/>
        <v>19988.317552337772</v>
      </c>
    </row>
    <row r="197" spans="2:13">
      <c r="B197" s="32">
        <v>50</v>
      </c>
      <c r="C197" s="33">
        <v>46388</v>
      </c>
      <c r="D197" s="26">
        <f t="shared" si="13"/>
        <v>1876808.839856185</v>
      </c>
      <c r="E197" s="101">
        <f t="shared" si="14"/>
        <v>375361.76797123515</v>
      </c>
      <c r="F197" s="26">
        <f t="shared" si="17"/>
        <v>18768088.39856175</v>
      </c>
      <c r="G197" s="43">
        <f t="shared" si="20"/>
        <v>1501447.0718849488</v>
      </c>
      <c r="J197" s="26">
        <f t="shared" si="18"/>
        <v>19988.317552337772</v>
      </c>
      <c r="K197" s="46">
        <f t="shared" si="15"/>
        <v>3997.6635104675142</v>
      </c>
      <c r="L197" s="26">
        <f t="shared" si="19"/>
        <v>199883.17552337551</v>
      </c>
      <c r="M197" s="46">
        <f t="shared" si="16"/>
        <v>15990.654041870264</v>
      </c>
    </row>
    <row r="198" spans="2:13">
      <c r="B198" s="32">
        <v>51</v>
      </c>
      <c r="C198" s="33">
        <v>46419</v>
      </c>
      <c r="D198" s="26">
        <f t="shared" si="13"/>
        <v>1501447.0718849488</v>
      </c>
      <c r="E198" s="101">
        <f t="shared" si="14"/>
        <v>375361.76797123515</v>
      </c>
      <c r="F198" s="26">
        <f t="shared" si="17"/>
        <v>19143450.166532986</v>
      </c>
      <c r="G198" s="43">
        <f t="shared" si="20"/>
        <v>1126085.3039137125</v>
      </c>
      <c r="J198" s="26">
        <f t="shared" si="18"/>
        <v>15990.654041870264</v>
      </c>
      <c r="K198" s="46">
        <f t="shared" si="15"/>
        <v>3997.6635104675142</v>
      </c>
      <c r="L198" s="26">
        <f t="shared" si="19"/>
        <v>203880.83903384302</v>
      </c>
      <c r="M198" s="46">
        <f t="shared" si="16"/>
        <v>11992.990531402756</v>
      </c>
    </row>
    <row r="199" spans="2:13">
      <c r="B199" s="32">
        <v>52</v>
      </c>
      <c r="C199" s="33">
        <v>46447</v>
      </c>
      <c r="D199" s="26">
        <f t="shared" si="13"/>
        <v>1126085.3039137125</v>
      </c>
      <c r="E199" s="101">
        <f t="shared" si="14"/>
        <v>375361.76797123515</v>
      </c>
      <c r="F199" s="26">
        <f t="shared" si="17"/>
        <v>19518811.934504222</v>
      </c>
      <c r="G199" s="43">
        <f t="shared" si="20"/>
        <v>750723.53594247624</v>
      </c>
      <c r="J199" s="26">
        <f t="shared" si="18"/>
        <v>11992.990531402756</v>
      </c>
      <c r="K199" s="46">
        <f t="shared" si="15"/>
        <v>3997.6635104675142</v>
      </c>
      <c r="L199" s="26">
        <f t="shared" si="19"/>
        <v>207878.50254431053</v>
      </c>
      <c r="M199" s="46">
        <f t="shared" si="16"/>
        <v>7995.3270209352486</v>
      </c>
    </row>
    <row r="200" spans="2:13">
      <c r="B200" s="32">
        <v>53</v>
      </c>
      <c r="C200" s="33">
        <v>46478</v>
      </c>
      <c r="D200" s="26">
        <f t="shared" si="13"/>
        <v>750723.53594247624</v>
      </c>
      <c r="E200" s="101">
        <f t="shared" si="14"/>
        <v>375361.76797123515</v>
      </c>
      <c r="F200" s="26">
        <f t="shared" si="17"/>
        <v>19894173.702475458</v>
      </c>
      <c r="G200" s="43">
        <f t="shared" si="20"/>
        <v>375361.76797123998</v>
      </c>
      <c r="J200" s="26">
        <f t="shared" si="18"/>
        <v>7995.3270209352486</v>
      </c>
      <c r="K200" s="46">
        <f t="shared" si="15"/>
        <v>3997.6635104675142</v>
      </c>
      <c r="L200" s="26">
        <f t="shared" si="19"/>
        <v>211876.16605477803</v>
      </c>
      <c r="M200" s="46">
        <f t="shared" si="16"/>
        <v>3997.6635104677407</v>
      </c>
    </row>
    <row r="201" spans="2:13">
      <c r="B201" s="32">
        <v>54</v>
      </c>
      <c r="C201" s="33">
        <v>46508</v>
      </c>
      <c r="D201" s="26">
        <f t="shared" si="13"/>
        <v>375361.76797123998</v>
      </c>
      <c r="E201" s="101">
        <f t="shared" si="14"/>
        <v>375361.76797123515</v>
      </c>
      <c r="F201" s="26">
        <f t="shared" si="17"/>
        <v>20269535.470446695</v>
      </c>
      <c r="G201" s="43">
        <f t="shared" si="20"/>
        <v>0</v>
      </c>
      <c r="J201" s="26">
        <f t="shared" si="18"/>
        <v>3997.6635104677407</v>
      </c>
      <c r="K201" s="46">
        <f t="shared" si="15"/>
        <v>3997.6635104675142</v>
      </c>
      <c r="L201" s="26">
        <f t="shared" si="19"/>
        <v>215873.82956524554</v>
      </c>
      <c r="M201" s="46">
        <f t="shared" si="16"/>
        <v>2.3283064365386963E-10</v>
      </c>
    </row>
    <row r="204" spans="2:13" ht="13">
      <c r="B204" s="157" t="s">
        <v>50</v>
      </c>
      <c r="C204" s="158"/>
      <c r="D204" s="159"/>
      <c r="E204" s="109" t="s">
        <v>36</v>
      </c>
      <c r="F204" s="83" t="s">
        <v>37</v>
      </c>
      <c r="G204" s="2"/>
      <c r="H204" s="2"/>
    </row>
    <row r="205" spans="2:13" ht="14">
      <c r="B205" s="179" t="s">
        <v>47</v>
      </c>
      <c r="C205" s="179"/>
      <c r="D205" s="179"/>
      <c r="E205" s="48">
        <f>SUM(E148:E154)</f>
        <v>2627532.3757986464</v>
      </c>
      <c r="F205" s="26">
        <f>SUM(K148:K154)</f>
        <v>27983.644573272602</v>
      </c>
    </row>
    <row r="206" spans="2:13" ht="14">
      <c r="B206" s="180" t="s">
        <v>48</v>
      </c>
      <c r="C206" s="180"/>
      <c r="D206" s="180"/>
      <c r="E206" s="43">
        <f>G154</f>
        <v>17642003.094648052</v>
      </c>
      <c r="F206" s="26">
        <f>M154</f>
        <v>187890.18499197316</v>
      </c>
    </row>
    <row r="209" spans="1:8" ht="13">
      <c r="B209" s="178" t="s">
        <v>102</v>
      </c>
      <c r="C209" s="178"/>
      <c r="D209" s="178"/>
      <c r="E209" s="109" t="s">
        <v>36</v>
      </c>
      <c r="F209" s="83" t="s">
        <v>37</v>
      </c>
    </row>
    <row r="210" spans="1:8" s="2" customFormat="1" ht="13">
      <c r="A210" s="1"/>
      <c r="B210" s="166" t="s">
        <v>24</v>
      </c>
      <c r="C210" s="166"/>
      <c r="D210" s="166"/>
      <c r="E210" s="43">
        <f>'Anabil Tower - Before Modifica'!H94-'Anabil Tower - After Modifica'!D83</f>
        <v>65821629.975053735</v>
      </c>
      <c r="F210" s="26">
        <f>J78</f>
        <v>704887.29819411715</v>
      </c>
      <c r="G210" s="1"/>
      <c r="H210" s="1"/>
    </row>
    <row r="211" spans="1:8" ht="13">
      <c r="A211" s="2"/>
      <c r="B211" s="166" t="s">
        <v>104</v>
      </c>
      <c r="C211" s="166"/>
      <c r="D211" s="166"/>
      <c r="E211" s="43">
        <f>'Anabil Tower - Before Modifica'!D160-'Anabil Tower - After Modifica'!D148</f>
        <v>75387315.024553776</v>
      </c>
      <c r="F211" s="106">
        <f>'Anabil Tower - Before Modifica'!J160-'Anabil Tower - After Modifica'!J148</f>
        <v>807194.09016737971</v>
      </c>
      <c r="G211" s="27"/>
    </row>
    <row r="212" spans="1:8">
      <c r="B212" s="166" t="s">
        <v>103</v>
      </c>
      <c r="C212" s="166"/>
      <c r="D212" s="166"/>
      <c r="E212" s="43">
        <f>'Anabil Tower - Before Modifica'!F165</f>
        <v>9565685.0495000482</v>
      </c>
      <c r="F212" s="26">
        <f>'Anabil Tower - Before Modifica'!L165</f>
        <v>102306.79197326253</v>
      </c>
      <c r="G212" s="27">
        <f>F211-F212</f>
        <v>704887.29819411715</v>
      </c>
    </row>
    <row r="213" spans="1:8">
      <c r="B213" s="166" t="s">
        <v>105</v>
      </c>
      <c r="C213" s="166"/>
      <c r="D213" s="166"/>
      <c r="E213" s="43">
        <f>E211-(E210+E212)</f>
        <v>0</v>
      </c>
      <c r="F213" s="43">
        <f>F211-(F210+F212)</f>
        <v>0</v>
      </c>
    </row>
  </sheetData>
  <mergeCells count="21">
    <mergeCell ref="B212:D212"/>
    <mergeCell ref="B213:D213"/>
    <mergeCell ref="B21:G21"/>
    <mergeCell ref="B22:G22"/>
    <mergeCell ref="K81:N81"/>
    <mergeCell ref="K102:L102"/>
    <mergeCell ref="J146:M146"/>
    <mergeCell ref="B209:D209"/>
    <mergeCell ref="B210:D210"/>
    <mergeCell ref="B211:D211"/>
    <mergeCell ref="B204:D204"/>
    <mergeCell ref="B205:D205"/>
    <mergeCell ref="B206:D206"/>
    <mergeCell ref="B81:I81"/>
    <mergeCell ref="B140:D140"/>
    <mergeCell ref="B141:D141"/>
    <mergeCell ref="B142:D142"/>
    <mergeCell ref="B143:D143"/>
    <mergeCell ref="B146:G146"/>
    <mergeCell ref="A1:F1"/>
    <mergeCell ref="A2:F2"/>
  </mergeCells>
  <conditionalFormatting sqref="A1:A2 A4">
    <cfRule type="duplicateValues" dxfId="8" priority="3"/>
  </conditionalFormatting>
  <conditionalFormatting sqref="A5">
    <cfRule type="duplicateValues" dxfId="7" priority="2"/>
  </conditionalFormatting>
  <conditionalFormatting sqref="A3">
    <cfRule type="duplicateValues" dxfId="6" priority="1"/>
  </conditionalFormatting>
  <pageMargins left="0.7" right="0.7" top="0.75" bottom="0.75" header="0.3" footer="0.3"/>
  <pageSetup scale="36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61F8-8785-4B8A-A355-4C87AEC5D81D}">
  <dimension ref="A1:L325"/>
  <sheetViews>
    <sheetView topLeftCell="A19" zoomScale="70" zoomScaleNormal="70" workbookViewId="0">
      <selection activeCell="K246" sqref="K246"/>
    </sheetView>
  </sheetViews>
  <sheetFormatPr defaultColWidth="19.81640625" defaultRowHeight="12.5"/>
  <cols>
    <col min="1" max="1" width="22.08984375" style="1" customWidth="1"/>
    <col min="2" max="2" width="6.7265625" style="129" customWidth="1"/>
    <col min="3" max="3" width="15" style="1" customWidth="1"/>
    <col min="4" max="4" width="16.26953125" style="1" customWidth="1"/>
    <col min="5" max="5" width="15" style="1" customWidth="1"/>
    <col min="6" max="6" width="16.453125" style="6" customWidth="1"/>
    <col min="7" max="7" width="19.81640625" style="1"/>
    <col min="8" max="8" width="16.1796875" style="1" customWidth="1"/>
    <col min="9" max="9" width="22.453125" style="1" customWidth="1"/>
    <col min="10" max="10" width="39.81640625" style="1" customWidth="1"/>
    <col min="11" max="16384" width="19.81640625" style="1"/>
  </cols>
  <sheetData>
    <row r="1" spans="1:6" ht="13">
      <c r="A1" s="142" t="s">
        <v>0</v>
      </c>
      <c r="B1" s="142"/>
      <c r="C1" s="142"/>
      <c r="D1" s="142"/>
      <c r="E1" s="142"/>
      <c r="F1" s="142"/>
    </row>
    <row r="2" spans="1:6">
      <c r="A2" s="143" t="s">
        <v>1</v>
      </c>
      <c r="B2" s="143"/>
      <c r="C2" s="143"/>
      <c r="D2" s="143"/>
      <c r="E2" s="143"/>
      <c r="F2" s="143"/>
    </row>
    <row r="4" spans="1:6" ht="13">
      <c r="A4" s="2" t="s">
        <v>2</v>
      </c>
      <c r="B4" s="3" t="s">
        <v>3</v>
      </c>
      <c r="C4" s="4" t="str">
        <f>'Anabil Tower - Before Modifica'!C4</f>
        <v>Epic Pearl Limited</v>
      </c>
      <c r="D4" s="4"/>
      <c r="E4" s="4"/>
      <c r="F4" s="5"/>
    </row>
    <row r="5" spans="1:6" ht="13">
      <c r="A5" s="7" t="s">
        <v>4</v>
      </c>
      <c r="B5" s="8" t="s">
        <v>5</v>
      </c>
      <c r="C5" s="4" t="str">
        <f>'Anabil Tower - Before Modifica'!C5</f>
        <v>01 July 2022 to 30 June 2023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29" t="s">
        <v>3</v>
      </c>
      <c r="C11" s="107" t="s">
        <v>15</v>
      </c>
    </row>
    <row r="12" spans="1:6">
      <c r="A12" s="12" t="s">
        <v>17</v>
      </c>
      <c r="B12" s="13" t="s">
        <v>3</v>
      </c>
      <c r="C12" s="14" t="s">
        <v>18</v>
      </c>
      <c r="D12" s="14"/>
      <c r="E12" s="14"/>
      <c r="F12" s="15"/>
    </row>
    <row r="13" spans="1:6" ht="25">
      <c r="A13" s="12" t="s">
        <v>19</v>
      </c>
      <c r="B13" s="13" t="s">
        <v>3</v>
      </c>
      <c r="C13" s="14">
        <v>43647</v>
      </c>
      <c r="D13" s="14"/>
      <c r="E13" s="14"/>
      <c r="F13" s="15"/>
    </row>
    <row r="14" spans="1:6">
      <c r="A14" s="12" t="s">
        <v>20</v>
      </c>
      <c r="B14" s="13" t="s">
        <v>3</v>
      </c>
      <c r="C14" s="14">
        <v>46538</v>
      </c>
      <c r="D14" s="14"/>
      <c r="E14" s="14"/>
      <c r="F14" s="15"/>
    </row>
    <row r="15" spans="1:6">
      <c r="A15" s="12" t="s">
        <v>21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22</v>
      </c>
      <c r="B16" s="13" t="s">
        <v>3</v>
      </c>
      <c r="C16" s="16">
        <v>0.03</v>
      </c>
      <c r="D16" s="16"/>
      <c r="E16" s="16"/>
      <c r="F16" s="15"/>
    </row>
    <row r="17" spans="1:9">
      <c r="A17" s="12" t="s">
        <v>23</v>
      </c>
      <c r="B17" s="13" t="s">
        <v>3</v>
      </c>
      <c r="C17" s="17">
        <f>C16/12</f>
        <v>2.5000000000000001E-3</v>
      </c>
      <c r="D17" s="17"/>
      <c r="E17" s="17"/>
      <c r="F17" s="15"/>
    </row>
    <row r="18" spans="1:9">
      <c r="A18" s="12"/>
      <c r="B18" s="13"/>
      <c r="C18" s="17"/>
      <c r="D18" s="17"/>
      <c r="E18" s="17"/>
      <c r="F18" s="15"/>
      <c r="G18" s="18"/>
    </row>
    <row r="19" spans="1:9">
      <c r="C19" s="19"/>
      <c r="D19" s="19"/>
      <c r="E19" s="19"/>
    </row>
    <row r="20" spans="1:9" ht="13">
      <c r="B20" s="152" t="s">
        <v>24</v>
      </c>
      <c r="C20" s="152"/>
      <c r="D20" s="152"/>
      <c r="E20" s="152"/>
      <c r="F20" s="152"/>
    </row>
    <row r="21" spans="1:9" ht="13">
      <c r="B21" s="153" t="s">
        <v>74</v>
      </c>
      <c r="C21" s="153"/>
      <c r="D21" s="153"/>
      <c r="E21" s="153"/>
      <c r="F21" s="153"/>
    </row>
    <row r="22" spans="1:9" ht="39">
      <c r="B22" s="20" t="s">
        <v>25</v>
      </c>
      <c r="C22" s="20" t="s">
        <v>26</v>
      </c>
      <c r="D22" s="21" t="s">
        <v>27</v>
      </c>
      <c r="E22" s="21" t="s">
        <v>99</v>
      </c>
      <c r="F22" s="21" t="s">
        <v>28</v>
      </c>
      <c r="H22" s="22"/>
    </row>
    <row r="23" spans="1:9" ht="14.5">
      <c r="B23" s="23">
        <v>0</v>
      </c>
      <c r="C23" s="24">
        <v>43677</v>
      </c>
      <c r="D23" s="25">
        <v>1402400</v>
      </c>
      <c r="E23" s="25">
        <f>D23*0.0972</f>
        <v>136313.28</v>
      </c>
      <c r="F23" s="26">
        <f t="shared" ref="F23:F86" si="0">E23/(1+$C$17)^B23</f>
        <v>136313.28</v>
      </c>
    </row>
    <row r="24" spans="1:9" ht="14.5">
      <c r="B24" s="23">
        <v>1</v>
      </c>
      <c r="C24" s="24">
        <v>43708</v>
      </c>
      <c r="D24" s="25">
        <v>1402400</v>
      </c>
      <c r="E24" s="25">
        <f t="shared" ref="E24:E87" si="1">D24*0.0972</f>
        <v>136313.28</v>
      </c>
      <c r="F24" s="26">
        <f t="shared" si="0"/>
        <v>135973.34663341646</v>
      </c>
      <c r="H24" s="1">
        <v>106731</v>
      </c>
      <c r="I24" s="1" t="s">
        <v>116</v>
      </c>
    </row>
    <row r="25" spans="1:9" ht="14.5">
      <c r="B25" s="23">
        <v>2</v>
      </c>
      <c r="C25" s="24">
        <v>43738</v>
      </c>
      <c r="D25" s="25">
        <v>1402400</v>
      </c>
      <c r="E25" s="25">
        <f t="shared" si="1"/>
        <v>136313.28</v>
      </c>
      <c r="F25" s="26">
        <f t="shared" si="0"/>
        <v>135634.26098096406</v>
      </c>
      <c r="H25" s="1">
        <v>11219</v>
      </c>
      <c r="I25" s="1" t="s">
        <v>117</v>
      </c>
    </row>
    <row r="26" spans="1:9" ht="14.5">
      <c r="B26" s="23">
        <v>3</v>
      </c>
      <c r="C26" s="24">
        <v>43769</v>
      </c>
      <c r="D26" s="25">
        <v>1402400</v>
      </c>
      <c r="E26" s="25">
        <f t="shared" si="1"/>
        <v>136313.28</v>
      </c>
      <c r="F26" s="26">
        <f t="shared" si="0"/>
        <v>135296.02092864248</v>
      </c>
    </row>
    <row r="27" spans="1:9" ht="14.5">
      <c r="B27" s="23">
        <v>4</v>
      </c>
      <c r="C27" s="24">
        <v>43799</v>
      </c>
      <c r="D27" s="25">
        <v>1402400</v>
      </c>
      <c r="E27" s="25">
        <f t="shared" si="1"/>
        <v>136313.28</v>
      </c>
      <c r="F27" s="26">
        <f t="shared" si="0"/>
        <v>134958.62436772315</v>
      </c>
    </row>
    <row r="28" spans="1:9" ht="14.5">
      <c r="B28" s="23">
        <v>5</v>
      </c>
      <c r="C28" s="24">
        <v>43830</v>
      </c>
      <c r="D28" s="25">
        <v>1402400</v>
      </c>
      <c r="E28" s="25">
        <f t="shared" si="1"/>
        <v>136313.28</v>
      </c>
      <c r="F28" s="26">
        <f t="shared" si="0"/>
        <v>134622.06919473631</v>
      </c>
    </row>
    <row r="29" spans="1:9" ht="14.5">
      <c r="B29" s="23">
        <v>6</v>
      </c>
      <c r="C29" s="24">
        <v>43861</v>
      </c>
      <c r="D29" s="25">
        <v>1402400</v>
      </c>
      <c r="E29" s="25">
        <f t="shared" si="1"/>
        <v>136313.28</v>
      </c>
      <c r="F29" s="26">
        <f t="shared" si="0"/>
        <v>134286.3533114577</v>
      </c>
    </row>
    <row r="30" spans="1:9" ht="14.5">
      <c r="B30" s="23">
        <v>7</v>
      </c>
      <c r="C30" s="24">
        <v>43890</v>
      </c>
      <c r="D30" s="25">
        <v>1402400</v>
      </c>
      <c r="E30" s="25">
        <f t="shared" si="1"/>
        <v>136313.28</v>
      </c>
      <c r="F30" s="26">
        <f t="shared" si="0"/>
        <v>133951.47462489546</v>
      </c>
    </row>
    <row r="31" spans="1:9" ht="14.5">
      <c r="B31" s="23">
        <v>8</v>
      </c>
      <c r="C31" s="24">
        <v>43921</v>
      </c>
      <c r="D31" s="25">
        <v>1402400</v>
      </c>
      <c r="E31" s="25">
        <f t="shared" si="1"/>
        <v>136313.28</v>
      </c>
      <c r="F31" s="26">
        <f t="shared" si="0"/>
        <v>133617.43104727726</v>
      </c>
      <c r="H31" s="1">
        <v>198339</v>
      </c>
      <c r="I31" s="1" t="s">
        <v>118</v>
      </c>
    </row>
    <row r="32" spans="1:9" ht="14.5">
      <c r="B32" s="23">
        <v>9</v>
      </c>
      <c r="C32" s="24">
        <v>43951</v>
      </c>
      <c r="D32" s="25">
        <v>1402400</v>
      </c>
      <c r="E32" s="25">
        <f t="shared" si="1"/>
        <v>136313.28</v>
      </c>
      <c r="F32" s="26">
        <f t="shared" si="0"/>
        <v>133284.22049603716</v>
      </c>
      <c r="H32" s="1">
        <v>187120</v>
      </c>
      <c r="I32" s="1" t="s">
        <v>119</v>
      </c>
    </row>
    <row r="33" spans="2:8" ht="14.5">
      <c r="B33" s="23">
        <v>10</v>
      </c>
      <c r="C33" s="24">
        <v>43982</v>
      </c>
      <c r="D33" s="25">
        <v>1402400</v>
      </c>
      <c r="E33" s="25">
        <f t="shared" si="1"/>
        <v>136313.28</v>
      </c>
      <c r="F33" s="26">
        <f t="shared" si="0"/>
        <v>132951.8408938027</v>
      </c>
      <c r="H33" s="1">
        <f>H31-H32</f>
        <v>11219</v>
      </c>
    </row>
    <row r="34" spans="2:8" ht="14.5">
      <c r="B34" s="23">
        <v>11</v>
      </c>
      <c r="C34" s="24">
        <v>44012</v>
      </c>
      <c r="D34" s="25">
        <v>1542640</v>
      </c>
      <c r="E34" s="25">
        <f t="shared" si="1"/>
        <v>149944.60799999998</v>
      </c>
      <c r="F34" s="26">
        <f t="shared" si="0"/>
        <v>145882.31918521991</v>
      </c>
    </row>
    <row r="35" spans="2:8" ht="14.5">
      <c r="B35" s="23">
        <v>12</v>
      </c>
      <c r="C35" s="24">
        <v>44043</v>
      </c>
      <c r="D35" s="25">
        <v>1542640</v>
      </c>
      <c r="E35" s="25">
        <f t="shared" si="1"/>
        <v>149944.60799999998</v>
      </c>
      <c r="F35" s="26">
        <f t="shared" si="0"/>
        <v>145518.52287802484</v>
      </c>
    </row>
    <row r="36" spans="2:8" ht="14.5">
      <c r="B36" s="23">
        <v>13</v>
      </c>
      <c r="C36" s="24">
        <v>44074</v>
      </c>
      <c r="D36" s="25">
        <v>1542640</v>
      </c>
      <c r="E36" s="25">
        <f t="shared" si="1"/>
        <v>149944.60799999998</v>
      </c>
      <c r="F36" s="26">
        <f t="shared" si="0"/>
        <v>145155.63379354097</v>
      </c>
    </row>
    <row r="37" spans="2:8" ht="14.5">
      <c r="B37" s="23">
        <v>14</v>
      </c>
      <c r="C37" s="24">
        <v>44104</v>
      </c>
      <c r="D37" s="25">
        <v>1542640</v>
      </c>
      <c r="E37" s="25">
        <f t="shared" si="1"/>
        <v>149944.60799999998</v>
      </c>
      <c r="F37" s="26">
        <f t="shared" si="0"/>
        <v>144793.64966936759</v>
      </c>
    </row>
    <row r="38" spans="2:8" ht="14.5">
      <c r="B38" s="23">
        <v>15</v>
      </c>
      <c r="C38" s="24">
        <v>44135</v>
      </c>
      <c r="D38" s="25">
        <v>1542640</v>
      </c>
      <c r="E38" s="25">
        <f t="shared" si="1"/>
        <v>149944.60799999998</v>
      </c>
      <c r="F38" s="26">
        <f t="shared" si="0"/>
        <v>144432.56824874572</v>
      </c>
    </row>
    <row r="39" spans="2:8" ht="14.5">
      <c r="B39" s="23">
        <v>16</v>
      </c>
      <c r="C39" s="24">
        <v>44165</v>
      </c>
      <c r="D39" s="25">
        <v>1542640</v>
      </c>
      <c r="E39" s="25">
        <f t="shared" si="1"/>
        <v>149944.60799999998</v>
      </c>
      <c r="F39" s="26">
        <f t="shared" si="0"/>
        <v>144072.38728054435</v>
      </c>
    </row>
    <row r="40" spans="2:8" ht="14.5">
      <c r="B40" s="23">
        <v>17</v>
      </c>
      <c r="C40" s="24">
        <v>44196</v>
      </c>
      <c r="D40" s="25">
        <v>1542640</v>
      </c>
      <c r="E40" s="25">
        <f t="shared" si="1"/>
        <v>149944.60799999998</v>
      </c>
      <c r="F40" s="26">
        <f t="shared" si="0"/>
        <v>143713.10451924626</v>
      </c>
    </row>
    <row r="41" spans="2:8" ht="14.5">
      <c r="B41" s="23">
        <v>18</v>
      </c>
      <c r="C41" s="24">
        <v>44227</v>
      </c>
      <c r="D41" s="25">
        <v>1542640</v>
      </c>
      <c r="E41" s="25">
        <f t="shared" si="1"/>
        <v>149944.60799999998</v>
      </c>
      <c r="F41" s="26">
        <f t="shared" si="0"/>
        <v>143354.7177249339</v>
      </c>
    </row>
    <row r="42" spans="2:8" ht="14.5">
      <c r="B42" s="23">
        <v>19</v>
      </c>
      <c r="C42" s="24">
        <v>44255</v>
      </c>
      <c r="D42" s="25">
        <v>1542640</v>
      </c>
      <c r="E42" s="25">
        <f t="shared" si="1"/>
        <v>149944.60799999998</v>
      </c>
      <c r="F42" s="26">
        <f t="shared" si="0"/>
        <v>142997.22466327576</v>
      </c>
    </row>
    <row r="43" spans="2:8" ht="14.5">
      <c r="B43" s="23">
        <v>20</v>
      </c>
      <c r="C43" s="24">
        <v>44286</v>
      </c>
      <c r="D43" s="25">
        <v>1542640</v>
      </c>
      <c r="E43" s="25">
        <f t="shared" si="1"/>
        <v>149944.60799999998</v>
      </c>
      <c r="F43" s="26">
        <f t="shared" si="0"/>
        <v>142640.62310551194</v>
      </c>
    </row>
    <row r="44" spans="2:8" ht="14.5">
      <c r="B44" s="23">
        <v>21</v>
      </c>
      <c r="C44" s="24">
        <v>44316</v>
      </c>
      <c r="D44" s="25">
        <v>1542640</v>
      </c>
      <c r="E44" s="25">
        <f t="shared" si="1"/>
        <v>149944.60799999998</v>
      </c>
      <c r="F44" s="26">
        <f t="shared" si="0"/>
        <v>142284.91082844086</v>
      </c>
    </row>
    <row r="45" spans="2:8" ht="14.5">
      <c r="B45" s="23">
        <v>22</v>
      </c>
      <c r="C45" s="24">
        <v>44347</v>
      </c>
      <c r="D45" s="25">
        <v>1542640</v>
      </c>
      <c r="E45" s="25">
        <f t="shared" si="1"/>
        <v>149944.60799999998</v>
      </c>
      <c r="F45" s="26">
        <f t="shared" si="0"/>
        <v>141930.0856144049</v>
      </c>
    </row>
    <row r="46" spans="2:8" ht="14.5">
      <c r="B46" s="23">
        <v>23</v>
      </c>
      <c r="C46" s="24">
        <v>44377</v>
      </c>
      <c r="D46" s="25">
        <v>1542640</v>
      </c>
      <c r="E46" s="25">
        <f t="shared" si="1"/>
        <v>149944.60799999998</v>
      </c>
      <c r="F46" s="26">
        <f t="shared" si="0"/>
        <v>141576.1452512767</v>
      </c>
    </row>
    <row r="47" spans="2:8" ht="14.5">
      <c r="B47" s="23">
        <v>24</v>
      </c>
      <c r="C47" s="24">
        <v>44408</v>
      </c>
      <c r="D47" s="25">
        <v>1542640</v>
      </c>
      <c r="E47" s="25">
        <f t="shared" si="1"/>
        <v>149944.60799999998</v>
      </c>
      <c r="F47" s="26">
        <f t="shared" si="0"/>
        <v>141223.08753244558</v>
      </c>
    </row>
    <row r="48" spans="2:8" ht="14.5">
      <c r="B48" s="23">
        <v>25</v>
      </c>
      <c r="C48" s="24">
        <v>44439</v>
      </c>
      <c r="D48" s="25">
        <v>1542640</v>
      </c>
      <c r="E48" s="25">
        <f t="shared" si="1"/>
        <v>149944.60799999998</v>
      </c>
      <c r="F48" s="26">
        <f t="shared" si="0"/>
        <v>140870.91025680356</v>
      </c>
    </row>
    <row r="49" spans="2:6" ht="14.5">
      <c r="B49" s="23">
        <v>26</v>
      </c>
      <c r="C49" s="24">
        <v>44469</v>
      </c>
      <c r="D49" s="25">
        <v>1542640</v>
      </c>
      <c r="E49" s="25">
        <f t="shared" si="1"/>
        <v>149944.60799999998</v>
      </c>
      <c r="F49" s="26">
        <f t="shared" si="0"/>
        <v>140519.61122873175</v>
      </c>
    </row>
    <row r="50" spans="2:6" ht="14.5">
      <c r="B50" s="23">
        <v>27</v>
      </c>
      <c r="C50" s="24">
        <v>44500</v>
      </c>
      <c r="D50" s="25">
        <v>1542640</v>
      </c>
      <c r="E50" s="25">
        <f t="shared" si="1"/>
        <v>149944.60799999998</v>
      </c>
      <c r="F50" s="26">
        <f t="shared" si="0"/>
        <v>140169.18825808653</v>
      </c>
    </row>
    <row r="51" spans="2:6" ht="14.5">
      <c r="B51" s="23">
        <v>28</v>
      </c>
      <c r="C51" s="24">
        <v>44530</v>
      </c>
      <c r="D51" s="25">
        <v>1542640</v>
      </c>
      <c r="E51" s="25">
        <f t="shared" si="1"/>
        <v>149944.60799999998</v>
      </c>
      <c r="F51" s="26">
        <f t="shared" si="0"/>
        <v>139819.63916018608</v>
      </c>
    </row>
    <row r="52" spans="2:6" ht="14.5">
      <c r="B52" s="23">
        <v>29</v>
      </c>
      <c r="C52" s="24">
        <v>44561</v>
      </c>
      <c r="D52" s="25">
        <v>1542640</v>
      </c>
      <c r="E52" s="25">
        <f t="shared" si="1"/>
        <v>149944.60799999998</v>
      </c>
      <c r="F52" s="26">
        <f t="shared" si="0"/>
        <v>139470.96175579657</v>
      </c>
    </row>
    <row r="53" spans="2:6" ht="14.5">
      <c r="B53" s="23">
        <v>30</v>
      </c>
      <c r="C53" s="24">
        <v>44592</v>
      </c>
      <c r="D53" s="25">
        <v>1542640</v>
      </c>
      <c r="E53" s="25">
        <f t="shared" si="1"/>
        <v>149944.60799999998</v>
      </c>
      <c r="F53" s="26">
        <f t="shared" si="0"/>
        <v>139123.15387111882</v>
      </c>
    </row>
    <row r="54" spans="2:6" ht="14.5">
      <c r="B54" s="23">
        <v>31</v>
      </c>
      <c r="C54" s="24">
        <v>44620</v>
      </c>
      <c r="D54" s="25">
        <v>1542640</v>
      </c>
      <c r="E54" s="25">
        <f t="shared" si="1"/>
        <v>149944.60799999998</v>
      </c>
      <c r="F54" s="26">
        <f t="shared" si="0"/>
        <v>138776.21333777439</v>
      </c>
    </row>
    <row r="55" spans="2:6" ht="14.5">
      <c r="B55" s="23">
        <v>32</v>
      </c>
      <c r="C55" s="24">
        <v>44651</v>
      </c>
      <c r="D55" s="25">
        <v>1542640</v>
      </c>
      <c r="E55" s="25">
        <f t="shared" si="1"/>
        <v>149944.60799999998</v>
      </c>
      <c r="F55" s="26">
        <f t="shared" si="0"/>
        <v>138430.13799279238</v>
      </c>
    </row>
    <row r="56" spans="2:6" ht="14.5">
      <c r="B56" s="23">
        <v>33</v>
      </c>
      <c r="C56" s="24">
        <v>44681</v>
      </c>
      <c r="D56" s="25">
        <v>1542640</v>
      </c>
      <c r="E56" s="25">
        <f t="shared" si="1"/>
        <v>149944.60799999998</v>
      </c>
      <c r="F56" s="26">
        <f t="shared" si="0"/>
        <v>138084.9256785959</v>
      </c>
    </row>
    <row r="57" spans="2:6" ht="14.5">
      <c r="B57" s="23">
        <v>34</v>
      </c>
      <c r="C57" s="24">
        <v>44712</v>
      </c>
      <c r="D57" s="25">
        <v>1542640</v>
      </c>
      <c r="E57" s="25">
        <f t="shared" si="1"/>
        <v>149944.60799999998</v>
      </c>
      <c r="F57" s="26">
        <f t="shared" si="0"/>
        <v>137740.57424298846</v>
      </c>
    </row>
    <row r="58" spans="2:6" ht="14.5">
      <c r="B58" s="23">
        <v>35</v>
      </c>
      <c r="C58" s="24">
        <v>44742</v>
      </c>
      <c r="D58" s="25">
        <v>1542640</v>
      </c>
      <c r="E58" s="25">
        <f t="shared" si="1"/>
        <v>149944.60799999998</v>
      </c>
      <c r="F58" s="26">
        <f t="shared" si="0"/>
        <v>137397.08153914061</v>
      </c>
    </row>
    <row r="59" spans="2:6" ht="14.5">
      <c r="B59" s="23">
        <v>36</v>
      </c>
      <c r="C59" s="24">
        <v>44773</v>
      </c>
      <c r="D59" s="25">
        <v>1542640</v>
      </c>
      <c r="E59" s="25">
        <f t="shared" si="1"/>
        <v>149944.60799999998</v>
      </c>
      <c r="F59" s="26">
        <f t="shared" si="0"/>
        <v>137054.44542557665</v>
      </c>
    </row>
    <row r="60" spans="2:6" ht="14.5">
      <c r="B60" s="23">
        <v>37</v>
      </c>
      <c r="C60" s="24">
        <v>44804</v>
      </c>
      <c r="D60" s="25">
        <v>1542640</v>
      </c>
      <c r="E60" s="25">
        <f t="shared" si="1"/>
        <v>149944.60799999998</v>
      </c>
      <c r="F60" s="26">
        <f t="shared" si="0"/>
        <v>136712.66376616125</v>
      </c>
    </row>
    <row r="61" spans="2:6" ht="14.5">
      <c r="B61" s="23">
        <v>38</v>
      </c>
      <c r="C61" s="24">
        <v>44834</v>
      </c>
      <c r="D61" s="25">
        <v>1542640</v>
      </c>
      <c r="E61" s="25">
        <f t="shared" si="1"/>
        <v>149944.60799999998</v>
      </c>
      <c r="F61" s="26">
        <f t="shared" si="0"/>
        <v>136371.73443008607</v>
      </c>
    </row>
    <row r="62" spans="2:6" ht="14.5">
      <c r="B62" s="23">
        <v>39</v>
      </c>
      <c r="C62" s="24">
        <v>44865</v>
      </c>
      <c r="D62" s="25">
        <v>1542640</v>
      </c>
      <c r="E62" s="25">
        <f t="shared" si="1"/>
        <v>149944.60799999998</v>
      </c>
      <c r="F62" s="26">
        <f t="shared" si="0"/>
        <v>136031.65529185641</v>
      </c>
    </row>
    <row r="63" spans="2:6" ht="14.5">
      <c r="B63" s="23">
        <v>40</v>
      </c>
      <c r="C63" s="24">
        <v>44895</v>
      </c>
      <c r="D63" s="25">
        <v>1542640</v>
      </c>
      <c r="E63" s="25">
        <f t="shared" si="1"/>
        <v>149944.60799999998</v>
      </c>
      <c r="F63" s="26">
        <f t="shared" si="0"/>
        <v>135692.42423127822</v>
      </c>
    </row>
    <row r="64" spans="2:6" ht="14.5">
      <c r="B64" s="23">
        <v>41</v>
      </c>
      <c r="C64" s="24">
        <v>44926</v>
      </c>
      <c r="D64" s="25">
        <v>1542640</v>
      </c>
      <c r="E64" s="25">
        <f t="shared" si="1"/>
        <v>149944.60799999998</v>
      </c>
      <c r="F64" s="26">
        <f t="shared" si="0"/>
        <v>135354.03913344463</v>
      </c>
    </row>
    <row r="65" spans="2:6" ht="14.5">
      <c r="B65" s="23">
        <v>42</v>
      </c>
      <c r="C65" s="24">
        <v>44957</v>
      </c>
      <c r="D65" s="25">
        <v>1542640</v>
      </c>
      <c r="E65" s="25">
        <f t="shared" si="1"/>
        <v>149944.60799999998</v>
      </c>
      <c r="F65" s="26">
        <f t="shared" si="0"/>
        <v>135016.49788872284</v>
      </c>
    </row>
    <row r="66" spans="2:6" ht="14.5">
      <c r="B66" s="23">
        <v>43</v>
      </c>
      <c r="C66" s="24">
        <v>44985</v>
      </c>
      <c r="D66" s="25">
        <v>1542640</v>
      </c>
      <c r="E66" s="25">
        <f t="shared" si="1"/>
        <v>149944.60799999998</v>
      </c>
      <c r="F66" s="26">
        <f t="shared" si="0"/>
        <v>134679.79839274101</v>
      </c>
    </row>
    <row r="67" spans="2:6" ht="14.5">
      <c r="B67" s="23">
        <v>44</v>
      </c>
      <c r="C67" s="24">
        <v>45016</v>
      </c>
      <c r="D67" s="25">
        <v>1542640</v>
      </c>
      <c r="E67" s="25">
        <f t="shared" si="1"/>
        <v>149944.60799999998</v>
      </c>
      <c r="F67" s="26">
        <f t="shared" si="0"/>
        <v>134343.93854637505</v>
      </c>
    </row>
    <row r="68" spans="2:6" ht="14.5">
      <c r="B68" s="23">
        <v>45</v>
      </c>
      <c r="C68" s="24">
        <v>45046</v>
      </c>
      <c r="D68" s="25">
        <v>1542640</v>
      </c>
      <c r="E68" s="25">
        <f t="shared" si="1"/>
        <v>149944.60799999998</v>
      </c>
      <c r="F68" s="26">
        <f t="shared" si="0"/>
        <v>134008.9162557357</v>
      </c>
    </row>
    <row r="69" spans="2:6" ht="14.5">
      <c r="B69" s="23">
        <v>46</v>
      </c>
      <c r="C69" s="24">
        <v>45077</v>
      </c>
      <c r="D69" s="25">
        <v>1542640</v>
      </c>
      <c r="E69" s="25">
        <f t="shared" si="1"/>
        <v>149944.60799999998</v>
      </c>
      <c r="F69" s="26">
        <f t="shared" si="0"/>
        <v>133674.72943215535</v>
      </c>
    </row>
    <row r="70" spans="2:6" ht="14.5">
      <c r="B70" s="23">
        <v>47</v>
      </c>
      <c r="C70" s="24">
        <v>45107</v>
      </c>
      <c r="D70" s="25">
        <v>1696904</v>
      </c>
      <c r="E70" s="25">
        <f t="shared" si="1"/>
        <v>164939.06879999998</v>
      </c>
      <c r="F70" s="26">
        <f t="shared" si="0"/>
        <v>146675.51359139243</v>
      </c>
    </row>
    <row r="71" spans="2:6" ht="14.5">
      <c r="B71" s="23">
        <v>48</v>
      </c>
      <c r="C71" s="24">
        <v>45138</v>
      </c>
      <c r="D71" s="25">
        <v>1696904</v>
      </c>
      <c r="E71" s="25">
        <f t="shared" si="1"/>
        <v>164939.06879999998</v>
      </c>
      <c r="F71" s="26">
        <f t="shared" si="0"/>
        <v>146309.73924328419</v>
      </c>
    </row>
    <row r="72" spans="2:6" ht="14.5">
      <c r="B72" s="23">
        <v>49</v>
      </c>
      <c r="C72" s="24">
        <v>45169</v>
      </c>
      <c r="D72" s="25">
        <v>1696904</v>
      </c>
      <c r="E72" s="25">
        <f t="shared" si="1"/>
        <v>164939.06879999998</v>
      </c>
      <c r="F72" s="26">
        <f t="shared" si="0"/>
        <v>145944.87705065758</v>
      </c>
    </row>
    <row r="73" spans="2:6" ht="14.5">
      <c r="B73" s="23">
        <v>50</v>
      </c>
      <c r="C73" s="24">
        <v>45199</v>
      </c>
      <c r="D73" s="25">
        <v>1696904</v>
      </c>
      <c r="E73" s="25">
        <f t="shared" si="1"/>
        <v>164939.06879999998</v>
      </c>
      <c r="F73" s="26">
        <f t="shared" si="0"/>
        <v>145580.92473881051</v>
      </c>
    </row>
    <row r="74" spans="2:6" ht="14.5">
      <c r="B74" s="23">
        <v>51</v>
      </c>
      <c r="C74" s="24">
        <v>45230</v>
      </c>
      <c r="D74" s="25">
        <v>1696904</v>
      </c>
      <c r="E74" s="25">
        <f t="shared" si="1"/>
        <v>164939.06879999998</v>
      </c>
      <c r="F74" s="26">
        <f t="shared" si="0"/>
        <v>145217.88003871377</v>
      </c>
    </row>
    <row r="75" spans="2:6" ht="14.5">
      <c r="B75" s="23">
        <v>52</v>
      </c>
      <c r="C75" s="24">
        <v>45260</v>
      </c>
      <c r="D75" s="25">
        <v>1696904</v>
      </c>
      <c r="E75" s="25">
        <f t="shared" si="1"/>
        <v>164939.06879999998</v>
      </c>
      <c r="F75" s="26">
        <f t="shared" si="0"/>
        <v>144855.74068699626</v>
      </c>
    </row>
    <row r="76" spans="2:6" ht="14.5">
      <c r="B76" s="23">
        <v>53</v>
      </c>
      <c r="C76" s="24">
        <v>45291</v>
      </c>
      <c r="D76" s="25">
        <v>1696904</v>
      </c>
      <c r="E76" s="25">
        <f t="shared" si="1"/>
        <v>164939.06879999998</v>
      </c>
      <c r="F76" s="26">
        <f t="shared" si="0"/>
        <v>144494.50442593143</v>
      </c>
    </row>
    <row r="77" spans="2:6" ht="14.5">
      <c r="B77" s="23">
        <v>54</v>
      </c>
      <c r="C77" s="24">
        <v>45322</v>
      </c>
      <c r="D77" s="25">
        <v>1696904</v>
      </c>
      <c r="E77" s="25">
        <f t="shared" si="1"/>
        <v>164939.06879999998</v>
      </c>
      <c r="F77" s="26">
        <f t="shared" si="0"/>
        <v>144134.16900342293</v>
      </c>
    </row>
    <row r="78" spans="2:6" ht="14.5">
      <c r="B78" s="23">
        <v>55</v>
      </c>
      <c r="C78" s="24">
        <v>45351</v>
      </c>
      <c r="D78" s="25">
        <v>1696904</v>
      </c>
      <c r="E78" s="25">
        <f t="shared" si="1"/>
        <v>164939.06879999998</v>
      </c>
      <c r="F78" s="26">
        <f t="shared" si="0"/>
        <v>143774.73217299045</v>
      </c>
    </row>
    <row r="79" spans="2:6" ht="14.5">
      <c r="B79" s="23">
        <v>56</v>
      </c>
      <c r="C79" s="24">
        <v>45382</v>
      </c>
      <c r="D79" s="25">
        <v>1696904</v>
      </c>
      <c r="E79" s="25">
        <f t="shared" si="1"/>
        <v>164939.06879999998</v>
      </c>
      <c r="F79" s="26">
        <f t="shared" si="0"/>
        <v>143416.19169375606</v>
      </c>
    </row>
    <row r="80" spans="2:6" ht="14.5">
      <c r="B80" s="23">
        <v>57</v>
      </c>
      <c r="C80" s="24">
        <v>45412</v>
      </c>
      <c r="D80" s="25">
        <v>1696904</v>
      </c>
      <c r="E80" s="25">
        <f t="shared" si="1"/>
        <v>164939.06879999998</v>
      </c>
      <c r="F80" s="26">
        <f t="shared" si="0"/>
        <v>143058.54533042997</v>
      </c>
    </row>
    <row r="81" spans="2:6" ht="14.5">
      <c r="B81" s="23">
        <v>58</v>
      </c>
      <c r="C81" s="24">
        <v>45443</v>
      </c>
      <c r="D81" s="25">
        <v>1696904</v>
      </c>
      <c r="E81" s="25">
        <f t="shared" si="1"/>
        <v>164939.06879999998</v>
      </c>
      <c r="F81" s="26">
        <f t="shared" si="0"/>
        <v>142701.79085329673</v>
      </c>
    </row>
    <row r="82" spans="2:6" ht="14.5">
      <c r="B82" s="23">
        <v>59</v>
      </c>
      <c r="C82" s="24">
        <v>45473</v>
      </c>
      <c r="D82" s="25">
        <v>1696904</v>
      </c>
      <c r="E82" s="25">
        <f t="shared" si="1"/>
        <v>164939.06879999998</v>
      </c>
      <c r="F82" s="26">
        <f t="shared" si="0"/>
        <v>142345.92603820123</v>
      </c>
    </row>
    <row r="83" spans="2:6" ht="14.5">
      <c r="B83" s="23">
        <v>60</v>
      </c>
      <c r="C83" s="24">
        <v>45504</v>
      </c>
      <c r="D83" s="25">
        <v>1696904</v>
      </c>
      <c r="E83" s="25">
        <f t="shared" si="1"/>
        <v>164939.06879999998</v>
      </c>
      <c r="F83" s="26">
        <f t="shared" si="0"/>
        <v>141990.94866653491</v>
      </c>
    </row>
    <row r="84" spans="2:6" ht="14.5">
      <c r="B84" s="23">
        <v>61</v>
      </c>
      <c r="C84" s="24">
        <v>45535</v>
      </c>
      <c r="D84" s="25">
        <v>1696904</v>
      </c>
      <c r="E84" s="25">
        <f t="shared" si="1"/>
        <v>164939.06879999998</v>
      </c>
      <c r="F84" s="26">
        <f t="shared" si="0"/>
        <v>141636.85652522184</v>
      </c>
    </row>
    <row r="85" spans="2:6" ht="14.5">
      <c r="B85" s="23">
        <v>62</v>
      </c>
      <c r="C85" s="24">
        <v>45565</v>
      </c>
      <c r="D85" s="25">
        <v>1696904</v>
      </c>
      <c r="E85" s="25">
        <f t="shared" si="1"/>
        <v>164939.06879999998</v>
      </c>
      <c r="F85" s="26">
        <f t="shared" si="0"/>
        <v>141283.64740670513</v>
      </c>
    </row>
    <row r="86" spans="2:6" ht="14.5">
      <c r="B86" s="23">
        <v>63</v>
      </c>
      <c r="C86" s="24">
        <v>45596</v>
      </c>
      <c r="D86" s="25">
        <v>1696904</v>
      </c>
      <c r="E86" s="25">
        <f t="shared" si="1"/>
        <v>164939.06879999998</v>
      </c>
      <c r="F86" s="26">
        <f t="shared" si="0"/>
        <v>140931.31910893283</v>
      </c>
    </row>
    <row r="87" spans="2:6" ht="14.5">
      <c r="B87" s="23">
        <v>64</v>
      </c>
      <c r="C87" s="24">
        <v>45626</v>
      </c>
      <c r="D87" s="25">
        <v>1696904</v>
      </c>
      <c r="E87" s="25">
        <f t="shared" si="1"/>
        <v>164939.06879999998</v>
      </c>
      <c r="F87" s="26">
        <f t="shared" ref="F87:F117" si="2">E87/(1+$C$17)^B87</f>
        <v>140579.86943534442</v>
      </c>
    </row>
    <row r="88" spans="2:6" ht="14.5">
      <c r="B88" s="23">
        <v>65</v>
      </c>
      <c r="C88" s="24">
        <v>45657</v>
      </c>
      <c r="D88" s="25">
        <v>1696904</v>
      </c>
      <c r="E88" s="25">
        <f t="shared" ref="E88:E117" si="3">D88*0.0972</f>
        <v>164939.06879999998</v>
      </c>
      <c r="F88" s="26">
        <f t="shared" si="2"/>
        <v>140229.29619485728</v>
      </c>
    </row>
    <row r="89" spans="2:6" ht="14.5">
      <c r="B89" s="23">
        <v>66</v>
      </c>
      <c r="C89" s="24">
        <v>45688</v>
      </c>
      <c r="D89" s="25">
        <v>1696904</v>
      </c>
      <c r="E89" s="25">
        <f t="shared" si="3"/>
        <v>164939.06879999998</v>
      </c>
      <c r="F89" s="26">
        <f t="shared" si="2"/>
        <v>139879.59720185265</v>
      </c>
    </row>
    <row r="90" spans="2:6" ht="14.5">
      <c r="B90" s="23">
        <v>67</v>
      </c>
      <c r="C90" s="24">
        <v>45716</v>
      </c>
      <c r="D90" s="25">
        <v>1696904</v>
      </c>
      <c r="E90" s="25">
        <f t="shared" si="3"/>
        <v>164939.06879999998</v>
      </c>
      <c r="F90" s="26">
        <f t="shared" si="2"/>
        <v>139530.77027616228</v>
      </c>
    </row>
    <row r="91" spans="2:6" ht="14.5">
      <c r="B91" s="23">
        <v>68</v>
      </c>
      <c r="C91" s="24">
        <v>45747</v>
      </c>
      <c r="D91" s="25">
        <v>1696904</v>
      </c>
      <c r="E91" s="25">
        <f t="shared" si="3"/>
        <v>164939.06879999998</v>
      </c>
      <c r="F91" s="26">
        <f t="shared" si="2"/>
        <v>139182.81324305464</v>
      </c>
    </row>
    <row r="92" spans="2:6" ht="14.5">
      <c r="B92" s="23">
        <v>69</v>
      </c>
      <c r="C92" s="24">
        <v>45777</v>
      </c>
      <c r="D92" s="25">
        <v>1696904</v>
      </c>
      <c r="E92" s="25">
        <f t="shared" si="3"/>
        <v>164939.06879999998</v>
      </c>
      <c r="F92" s="26">
        <f t="shared" si="2"/>
        <v>138835.72393322157</v>
      </c>
    </row>
    <row r="93" spans="2:6" ht="14.5">
      <c r="B93" s="23">
        <v>70</v>
      </c>
      <c r="C93" s="24">
        <v>45808</v>
      </c>
      <c r="D93" s="25">
        <v>1696904</v>
      </c>
      <c r="E93" s="25">
        <f t="shared" si="3"/>
        <v>164939.06879999998</v>
      </c>
      <c r="F93" s="26">
        <f t="shared" si="2"/>
        <v>138489.50018276469</v>
      </c>
    </row>
    <row r="94" spans="2:6" ht="14.5">
      <c r="B94" s="23">
        <v>71</v>
      </c>
      <c r="C94" s="24">
        <v>45838</v>
      </c>
      <c r="D94" s="25">
        <v>1696904</v>
      </c>
      <c r="E94" s="25">
        <f t="shared" si="3"/>
        <v>164939.06879999998</v>
      </c>
      <c r="F94" s="26">
        <f t="shared" si="2"/>
        <v>138144.13983318175</v>
      </c>
    </row>
    <row r="95" spans="2:6" ht="14.5">
      <c r="B95" s="23">
        <v>72</v>
      </c>
      <c r="C95" s="24">
        <v>45869</v>
      </c>
      <c r="D95" s="25">
        <v>1696904</v>
      </c>
      <c r="E95" s="25">
        <f t="shared" si="3"/>
        <v>164939.06879999998</v>
      </c>
      <c r="F95" s="26">
        <f t="shared" si="2"/>
        <v>137799.64073135337</v>
      </c>
    </row>
    <row r="96" spans="2:6" ht="14.5">
      <c r="B96" s="23">
        <v>73</v>
      </c>
      <c r="C96" s="24">
        <v>45900</v>
      </c>
      <c r="D96" s="25">
        <v>1696904</v>
      </c>
      <c r="E96" s="25">
        <f t="shared" si="3"/>
        <v>164939.06879999998</v>
      </c>
      <c r="F96" s="26">
        <f t="shared" si="2"/>
        <v>137456.00072952954</v>
      </c>
    </row>
    <row r="97" spans="2:6" ht="14.5">
      <c r="B97" s="23">
        <v>74</v>
      </c>
      <c r="C97" s="24">
        <v>45930</v>
      </c>
      <c r="D97" s="25">
        <v>1696904</v>
      </c>
      <c r="E97" s="25">
        <f t="shared" si="3"/>
        <v>164939.06879999998</v>
      </c>
      <c r="F97" s="26">
        <f t="shared" si="2"/>
        <v>137113.21768531625</v>
      </c>
    </row>
    <row r="98" spans="2:6" ht="14.5">
      <c r="B98" s="23">
        <v>75</v>
      </c>
      <c r="C98" s="24">
        <v>45961</v>
      </c>
      <c r="D98" s="25">
        <v>1696904</v>
      </c>
      <c r="E98" s="25">
        <f t="shared" si="3"/>
        <v>164939.06879999998</v>
      </c>
      <c r="F98" s="26">
        <f t="shared" si="2"/>
        <v>136771.28946166212</v>
      </c>
    </row>
    <row r="99" spans="2:6" ht="14.5">
      <c r="B99" s="23">
        <v>76</v>
      </c>
      <c r="C99" s="24">
        <v>45991</v>
      </c>
      <c r="D99" s="25">
        <v>1696904</v>
      </c>
      <c r="E99" s="25">
        <f t="shared" si="3"/>
        <v>164939.06879999998</v>
      </c>
      <c r="F99" s="26">
        <f t="shared" si="2"/>
        <v>136430.213926845</v>
      </c>
    </row>
    <row r="100" spans="2:6" ht="14.5">
      <c r="B100" s="23">
        <v>77</v>
      </c>
      <c r="C100" s="24">
        <v>46022</v>
      </c>
      <c r="D100" s="25">
        <v>1696904</v>
      </c>
      <c r="E100" s="25">
        <f t="shared" si="3"/>
        <v>164939.06879999998</v>
      </c>
      <c r="F100" s="26">
        <f t="shared" si="2"/>
        <v>136089.98895445885</v>
      </c>
    </row>
    <row r="101" spans="2:6" ht="14.5">
      <c r="B101" s="23">
        <v>78</v>
      </c>
      <c r="C101" s="24">
        <v>46053</v>
      </c>
      <c r="D101" s="25">
        <v>1696904</v>
      </c>
      <c r="E101" s="25">
        <f t="shared" si="3"/>
        <v>164939.06879999998</v>
      </c>
      <c r="F101" s="26">
        <f t="shared" si="2"/>
        <v>135750.61242340039</v>
      </c>
    </row>
    <row r="102" spans="2:6" ht="14.5">
      <c r="B102" s="23">
        <v>79</v>
      </c>
      <c r="C102" s="24">
        <v>46081</v>
      </c>
      <c r="D102" s="25">
        <v>1696904</v>
      </c>
      <c r="E102" s="25">
        <f t="shared" si="3"/>
        <v>164939.06879999998</v>
      </c>
      <c r="F102" s="26">
        <f t="shared" si="2"/>
        <v>135412.08221785576</v>
      </c>
    </row>
    <row r="103" spans="2:6" ht="14.5">
      <c r="B103" s="23">
        <v>80</v>
      </c>
      <c r="C103" s="24">
        <v>46112</v>
      </c>
      <c r="D103" s="25">
        <v>1696904</v>
      </c>
      <c r="E103" s="25">
        <f t="shared" si="3"/>
        <v>164939.06879999998</v>
      </c>
      <c r="F103" s="26">
        <f t="shared" si="2"/>
        <v>135074.39622728751</v>
      </c>
    </row>
    <row r="104" spans="2:6" ht="14.5">
      <c r="B104" s="23">
        <v>81</v>
      </c>
      <c r="C104" s="24">
        <v>46142</v>
      </c>
      <c r="D104" s="25">
        <v>1696904</v>
      </c>
      <c r="E104" s="25">
        <f t="shared" si="3"/>
        <v>164939.06879999998</v>
      </c>
      <c r="F104" s="26">
        <f t="shared" si="2"/>
        <v>134737.55234642149</v>
      </c>
    </row>
    <row r="105" spans="2:6" ht="14.5">
      <c r="B105" s="23">
        <v>82</v>
      </c>
      <c r="C105" s="24">
        <v>46173</v>
      </c>
      <c r="D105" s="25">
        <v>1696904</v>
      </c>
      <c r="E105" s="25">
        <f t="shared" si="3"/>
        <v>164939.06879999998</v>
      </c>
      <c r="F105" s="26">
        <f t="shared" si="2"/>
        <v>134401.54847523337</v>
      </c>
    </row>
    <row r="106" spans="2:6" ht="14.5">
      <c r="B106" s="23">
        <v>83</v>
      </c>
      <c r="C106" s="24">
        <v>46203</v>
      </c>
      <c r="D106" s="25">
        <v>1866594</v>
      </c>
      <c r="E106" s="25">
        <f t="shared" si="3"/>
        <v>181432.9368</v>
      </c>
      <c r="F106" s="26">
        <f t="shared" si="2"/>
        <v>147472.98916824462</v>
      </c>
    </row>
    <row r="107" spans="2:6" ht="14.5">
      <c r="B107" s="23">
        <v>84</v>
      </c>
      <c r="C107" s="24">
        <v>46234</v>
      </c>
      <c r="D107" s="25">
        <v>1866594</v>
      </c>
      <c r="E107" s="25">
        <f t="shared" si="3"/>
        <v>181432.9368</v>
      </c>
      <c r="F107" s="26">
        <f t="shared" si="2"/>
        <v>147105.22610298716</v>
      </c>
    </row>
    <row r="108" spans="2:6" ht="14.5">
      <c r="B108" s="23">
        <v>85</v>
      </c>
      <c r="C108" s="24">
        <v>46265</v>
      </c>
      <c r="D108" s="25">
        <v>1866594</v>
      </c>
      <c r="E108" s="25">
        <f t="shared" si="3"/>
        <v>181432.9368</v>
      </c>
      <c r="F108" s="26">
        <f t="shared" si="2"/>
        <v>146738.38015260565</v>
      </c>
    </row>
    <row r="109" spans="2:6" ht="14.5">
      <c r="B109" s="23">
        <v>86</v>
      </c>
      <c r="C109" s="24">
        <v>46295</v>
      </c>
      <c r="D109" s="25">
        <v>1866594</v>
      </c>
      <c r="E109" s="25">
        <f t="shared" si="3"/>
        <v>181432.9368</v>
      </c>
      <c r="F109" s="26">
        <f t="shared" si="2"/>
        <v>146372.44903003061</v>
      </c>
    </row>
    <row r="110" spans="2:6" ht="14.5">
      <c r="B110" s="23">
        <v>87</v>
      </c>
      <c r="C110" s="24">
        <v>46326</v>
      </c>
      <c r="D110" s="25">
        <v>1866594</v>
      </c>
      <c r="E110" s="25">
        <f t="shared" si="3"/>
        <v>181432.9368</v>
      </c>
      <c r="F110" s="26">
        <f t="shared" si="2"/>
        <v>146007.43045389585</v>
      </c>
    </row>
    <row r="111" spans="2:6" ht="14.5">
      <c r="B111" s="23">
        <v>88</v>
      </c>
      <c r="C111" s="24">
        <v>46356</v>
      </c>
      <c r="D111" s="25">
        <v>1866594</v>
      </c>
      <c r="E111" s="25">
        <f t="shared" si="3"/>
        <v>181432.9368</v>
      </c>
      <c r="F111" s="26">
        <f t="shared" si="2"/>
        <v>145643.32214852454</v>
      </c>
    </row>
    <row r="112" spans="2:6" ht="14.5">
      <c r="B112" s="23">
        <v>89</v>
      </c>
      <c r="C112" s="24">
        <v>46387</v>
      </c>
      <c r="D112" s="25">
        <v>1866594</v>
      </c>
      <c r="E112" s="25">
        <f t="shared" si="3"/>
        <v>181432.9368</v>
      </c>
      <c r="F112" s="26">
        <f t="shared" si="2"/>
        <v>145280.12184391476</v>
      </c>
    </row>
    <row r="113" spans="2:8" ht="14.5">
      <c r="B113" s="23">
        <v>90</v>
      </c>
      <c r="C113" s="24">
        <v>46418</v>
      </c>
      <c r="D113" s="25">
        <v>1866594</v>
      </c>
      <c r="E113" s="25">
        <f t="shared" si="3"/>
        <v>181432.9368</v>
      </c>
      <c r="F113" s="26">
        <f t="shared" si="2"/>
        <v>144917.82727572543</v>
      </c>
    </row>
    <row r="114" spans="2:8" ht="14.5">
      <c r="B114" s="23">
        <v>91</v>
      </c>
      <c r="C114" s="24">
        <v>46446</v>
      </c>
      <c r="D114" s="25">
        <v>1866594</v>
      </c>
      <c r="E114" s="25">
        <f t="shared" si="3"/>
        <v>181432.9368</v>
      </c>
      <c r="F114" s="26">
        <f t="shared" si="2"/>
        <v>144556.43618526231</v>
      </c>
    </row>
    <row r="115" spans="2:8" ht="14.5">
      <c r="B115" s="23">
        <v>92</v>
      </c>
      <c r="C115" s="24">
        <v>46477</v>
      </c>
      <c r="D115" s="25">
        <v>1866594</v>
      </c>
      <c r="E115" s="25">
        <f t="shared" si="3"/>
        <v>181432.9368</v>
      </c>
      <c r="F115" s="26">
        <f t="shared" si="2"/>
        <v>144195.94631946366</v>
      </c>
    </row>
    <row r="116" spans="2:8" ht="14.5">
      <c r="B116" s="23">
        <v>93</v>
      </c>
      <c r="C116" s="24">
        <v>46507</v>
      </c>
      <c r="D116" s="25">
        <v>1866594</v>
      </c>
      <c r="E116" s="25">
        <f t="shared" si="3"/>
        <v>181432.9368</v>
      </c>
      <c r="F116" s="26">
        <f t="shared" si="2"/>
        <v>143836.35543088641</v>
      </c>
    </row>
    <row r="117" spans="2:8" ht="14.5">
      <c r="B117" s="23">
        <v>94</v>
      </c>
      <c r="C117" s="24">
        <v>46538</v>
      </c>
      <c r="D117" s="25">
        <v>1866594</v>
      </c>
      <c r="E117" s="25">
        <f t="shared" si="3"/>
        <v>181432.9368</v>
      </c>
      <c r="F117" s="26">
        <f t="shared" si="2"/>
        <v>143477.66127769221</v>
      </c>
    </row>
    <row r="118" spans="2:8" ht="13.5" thickBot="1">
      <c r="D118" s="27"/>
      <c r="F118" s="28">
        <f>SUM(F23:F117)</f>
        <v>13311672.848334394</v>
      </c>
      <c r="G118" s="27"/>
    </row>
    <row r="119" spans="2:8" ht="13.5" thickTop="1">
      <c r="F119" s="29"/>
    </row>
    <row r="120" spans="2:8" ht="13">
      <c r="B120" s="154" t="s">
        <v>29</v>
      </c>
      <c r="C120" s="154"/>
      <c r="D120" s="154"/>
      <c r="E120" s="154"/>
      <c r="F120" s="154"/>
      <c r="G120" s="154"/>
      <c r="H120" s="154"/>
    </row>
    <row r="121" spans="2:8" ht="39">
      <c r="B121" s="20" t="s">
        <v>25</v>
      </c>
      <c r="C121" s="31" t="s">
        <v>30</v>
      </c>
      <c r="D121" s="21" t="s">
        <v>31</v>
      </c>
      <c r="E121" s="21" t="s">
        <v>100</v>
      </c>
      <c r="F121" s="21" t="s">
        <v>101</v>
      </c>
      <c r="G121" s="21" t="s">
        <v>34</v>
      </c>
      <c r="H121" s="21" t="s">
        <v>35</v>
      </c>
    </row>
    <row r="122" spans="2:8">
      <c r="B122" s="32">
        <v>1</v>
      </c>
      <c r="C122" s="33">
        <v>43677</v>
      </c>
      <c r="D122" s="26">
        <f>F118</f>
        <v>13311672.848334394</v>
      </c>
      <c r="E122" s="26">
        <f>E23</f>
        <v>136313.28</v>
      </c>
      <c r="F122" s="26">
        <f>(D122-E122)*$C$17</f>
        <v>32938.398920835985</v>
      </c>
      <c r="G122" s="26">
        <f>(D122-E122)+F122</f>
        <v>13208297.967255231</v>
      </c>
      <c r="H122" s="26">
        <f>E122</f>
        <v>136313.28</v>
      </c>
    </row>
    <row r="123" spans="2:8">
      <c r="B123" s="32">
        <v>2</v>
      </c>
      <c r="C123" s="33">
        <v>43708</v>
      </c>
      <c r="D123" s="26">
        <f t="shared" ref="D123:D186" si="4">G122</f>
        <v>13208297.967255231</v>
      </c>
      <c r="E123" s="26">
        <f t="shared" ref="E123:E186" si="5">E24</f>
        <v>136313.28</v>
      </c>
      <c r="F123" s="26">
        <f t="shared" ref="F123:F186" si="6">(D123-E123)*$C$17</f>
        <v>32679.961718138078</v>
      </c>
      <c r="G123" s="26">
        <f t="shared" ref="G123:G186" si="7">(D123-E123)+F123</f>
        <v>13104664.64897337</v>
      </c>
      <c r="H123" s="26">
        <f t="shared" ref="H123:H186" si="8">E123</f>
        <v>136313.28</v>
      </c>
    </row>
    <row r="124" spans="2:8">
      <c r="B124" s="32">
        <v>3</v>
      </c>
      <c r="C124" s="33">
        <v>43738</v>
      </c>
      <c r="D124" s="26">
        <f t="shared" si="4"/>
        <v>13104664.64897337</v>
      </c>
      <c r="E124" s="26">
        <f t="shared" si="5"/>
        <v>136313.28</v>
      </c>
      <c r="F124" s="26">
        <f t="shared" si="6"/>
        <v>32420.878422433427</v>
      </c>
      <c r="G124" s="26">
        <f t="shared" si="7"/>
        <v>13000772.247395804</v>
      </c>
      <c r="H124" s="26">
        <f t="shared" si="8"/>
        <v>136313.28</v>
      </c>
    </row>
    <row r="125" spans="2:8">
      <c r="B125" s="32">
        <v>4</v>
      </c>
      <c r="C125" s="33">
        <v>43769</v>
      </c>
      <c r="D125" s="26">
        <f t="shared" si="4"/>
        <v>13000772.247395804</v>
      </c>
      <c r="E125" s="26">
        <f t="shared" si="5"/>
        <v>136313.28</v>
      </c>
      <c r="F125" s="26">
        <f t="shared" si="6"/>
        <v>32161.147418489512</v>
      </c>
      <c r="G125" s="26">
        <f t="shared" si="7"/>
        <v>12896620.114814295</v>
      </c>
      <c r="H125" s="26">
        <f t="shared" si="8"/>
        <v>136313.28</v>
      </c>
    </row>
    <row r="126" spans="2:8">
      <c r="B126" s="32">
        <v>5</v>
      </c>
      <c r="C126" s="33">
        <v>43799</v>
      </c>
      <c r="D126" s="26">
        <f t="shared" si="4"/>
        <v>12896620.114814295</v>
      </c>
      <c r="E126" s="26">
        <f t="shared" si="5"/>
        <v>136313.28</v>
      </c>
      <c r="F126" s="26">
        <f t="shared" si="6"/>
        <v>31900.76708703574</v>
      </c>
      <c r="G126" s="26">
        <f t="shared" si="7"/>
        <v>12792207.60190133</v>
      </c>
      <c r="H126" s="26">
        <f t="shared" si="8"/>
        <v>136313.28</v>
      </c>
    </row>
    <row r="127" spans="2:8">
      <c r="B127" s="32">
        <v>6</v>
      </c>
      <c r="C127" s="33">
        <v>43830</v>
      </c>
      <c r="D127" s="26">
        <f t="shared" si="4"/>
        <v>12792207.60190133</v>
      </c>
      <c r="E127" s="26">
        <f t="shared" si="5"/>
        <v>136313.28</v>
      </c>
      <c r="F127" s="26">
        <f t="shared" si="6"/>
        <v>31639.735804753327</v>
      </c>
      <c r="G127" s="26">
        <f t="shared" si="7"/>
        <v>12687534.057706084</v>
      </c>
      <c r="H127" s="26">
        <f t="shared" si="8"/>
        <v>136313.28</v>
      </c>
    </row>
    <row r="128" spans="2:8">
      <c r="B128" s="32">
        <v>7</v>
      </c>
      <c r="C128" s="33">
        <v>43861</v>
      </c>
      <c r="D128" s="26">
        <f t="shared" si="4"/>
        <v>12687534.057706084</v>
      </c>
      <c r="E128" s="26">
        <f t="shared" si="5"/>
        <v>136313.28</v>
      </c>
      <c r="F128" s="26">
        <f t="shared" si="6"/>
        <v>31378.051944265211</v>
      </c>
      <c r="G128" s="26">
        <f t="shared" si="7"/>
        <v>12582598.82965035</v>
      </c>
      <c r="H128" s="26">
        <f t="shared" si="8"/>
        <v>136313.28</v>
      </c>
    </row>
    <row r="129" spans="2:8">
      <c r="B129" s="32">
        <v>8</v>
      </c>
      <c r="C129" s="33">
        <v>43890</v>
      </c>
      <c r="D129" s="26">
        <f t="shared" si="4"/>
        <v>12582598.82965035</v>
      </c>
      <c r="E129" s="26">
        <f t="shared" si="5"/>
        <v>136313.28</v>
      </c>
      <c r="F129" s="26">
        <f t="shared" si="6"/>
        <v>31115.713874125879</v>
      </c>
      <c r="G129" s="26">
        <f t="shared" si="7"/>
        <v>12477401.263524476</v>
      </c>
      <c r="H129" s="26">
        <f t="shared" si="8"/>
        <v>136313.28</v>
      </c>
    </row>
    <row r="130" spans="2:8">
      <c r="B130" s="32">
        <v>9</v>
      </c>
      <c r="C130" s="33">
        <v>43921</v>
      </c>
      <c r="D130" s="26">
        <f t="shared" si="4"/>
        <v>12477401.263524476</v>
      </c>
      <c r="E130" s="26">
        <f t="shared" si="5"/>
        <v>136313.28</v>
      </c>
      <c r="F130" s="26">
        <f t="shared" si="6"/>
        <v>30852.719958811194</v>
      </c>
      <c r="G130" s="26">
        <f t="shared" si="7"/>
        <v>12371940.703483289</v>
      </c>
      <c r="H130" s="26">
        <f t="shared" si="8"/>
        <v>136313.28</v>
      </c>
    </row>
    <row r="131" spans="2:8">
      <c r="B131" s="32">
        <v>10</v>
      </c>
      <c r="C131" s="33">
        <v>43951</v>
      </c>
      <c r="D131" s="26">
        <f t="shared" si="4"/>
        <v>12371940.703483289</v>
      </c>
      <c r="E131" s="26">
        <f t="shared" si="5"/>
        <v>136313.28</v>
      </c>
      <c r="F131" s="26">
        <f t="shared" si="6"/>
        <v>30589.068558708226</v>
      </c>
      <c r="G131" s="26">
        <f t="shared" si="7"/>
        <v>12266216.492041998</v>
      </c>
      <c r="H131" s="26">
        <f t="shared" si="8"/>
        <v>136313.28</v>
      </c>
    </row>
    <row r="132" spans="2:8">
      <c r="B132" s="32">
        <v>11</v>
      </c>
      <c r="C132" s="33">
        <v>43982</v>
      </c>
      <c r="D132" s="26">
        <f t="shared" si="4"/>
        <v>12266216.492041998</v>
      </c>
      <c r="E132" s="26">
        <f t="shared" si="5"/>
        <v>136313.28</v>
      </c>
      <c r="F132" s="26">
        <f t="shared" si="6"/>
        <v>30324.758030104997</v>
      </c>
      <c r="G132" s="26">
        <f t="shared" si="7"/>
        <v>12160227.970072104</v>
      </c>
      <c r="H132" s="26">
        <f t="shared" si="8"/>
        <v>136313.28</v>
      </c>
    </row>
    <row r="133" spans="2:8">
      <c r="B133" s="32">
        <v>12</v>
      </c>
      <c r="C133" s="33">
        <v>44012</v>
      </c>
      <c r="D133" s="26">
        <f t="shared" si="4"/>
        <v>12160227.970072104</v>
      </c>
      <c r="E133" s="26">
        <f t="shared" si="5"/>
        <v>149944.60799999998</v>
      </c>
      <c r="F133" s="26">
        <f t="shared" si="6"/>
        <v>30025.708405180263</v>
      </c>
      <c r="G133" s="26">
        <f t="shared" si="7"/>
        <v>12040309.070477284</v>
      </c>
      <c r="H133" s="26">
        <f t="shared" si="8"/>
        <v>149944.60799999998</v>
      </c>
    </row>
    <row r="134" spans="2:8">
      <c r="B134" s="32">
        <v>13</v>
      </c>
      <c r="C134" s="33">
        <v>44043</v>
      </c>
      <c r="D134" s="26">
        <f t="shared" si="4"/>
        <v>12040309.070477284</v>
      </c>
      <c r="E134" s="26">
        <f t="shared" si="5"/>
        <v>149944.60799999998</v>
      </c>
      <c r="F134" s="26">
        <f t="shared" si="6"/>
        <v>29725.911156193215</v>
      </c>
      <c r="G134" s="26">
        <f t="shared" si="7"/>
        <v>11920090.373633478</v>
      </c>
      <c r="H134" s="26">
        <f t="shared" si="8"/>
        <v>149944.60799999998</v>
      </c>
    </row>
    <row r="135" spans="2:8">
      <c r="B135" s="32">
        <v>14</v>
      </c>
      <c r="C135" s="33">
        <v>44074</v>
      </c>
      <c r="D135" s="26">
        <f t="shared" si="4"/>
        <v>11920090.373633478</v>
      </c>
      <c r="E135" s="26">
        <f t="shared" si="5"/>
        <v>149944.60799999998</v>
      </c>
      <c r="F135" s="26">
        <f t="shared" si="6"/>
        <v>29425.364414083699</v>
      </c>
      <c r="G135" s="26">
        <f t="shared" si="7"/>
        <v>11799571.130047562</v>
      </c>
      <c r="H135" s="26">
        <f t="shared" si="8"/>
        <v>149944.60799999998</v>
      </c>
    </row>
    <row r="136" spans="2:8">
      <c r="B136" s="32">
        <v>15</v>
      </c>
      <c r="C136" s="33">
        <v>44104</v>
      </c>
      <c r="D136" s="26">
        <f t="shared" si="4"/>
        <v>11799571.130047562</v>
      </c>
      <c r="E136" s="26">
        <f t="shared" si="5"/>
        <v>149944.60799999998</v>
      </c>
      <c r="F136" s="26">
        <f t="shared" si="6"/>
        <v>29124.066305118908</v>
      </c>
      <c r="G136" s="26">
        <f t="shared" si="7"/>
        <v>11678750.588352682</v>
      </c>
      <c r="H136" s="26">
        <f t="shared" si="8"/>
        <v>149944.60799999998</v>
      </c>
    </row>
    <row r="137" spans="2:8">
      <c r="B137" s="32">
        <v>16</v>
      </c>
      <c r="C137" s="33">
        <v>44135</v>
      </c>
      <c r="D137" s="26">
        <f t="shared" si="4"/>
        <v>11678750.588352682</v>
      </c>
      <c r="E137" s="26">
        <f t="shared" si="5"/>
        <v>149944.60799999998</v>
      </c>
      <c r="F137" s="26">
        <f t="shared" si="6"/>
        <v>28822.014950881709</v>
      </c>
      <c r="G137" s="26">
        <f t="shared" si="7"/>
        <v>11557627.995303564</v>
      </c>
      <c r="H137" s="26">
        <f t="shared" si="8"/>
        <v>149944.60799999998</v>
      </c>
    </row>
    <row r="138" spans="2:8">
      <c r="B138" s="32">
        <v>17</v>
      </c>
      <c r="C138" s="33">
        <v>44165</v>
      </c>
      <c r="D138" s="26">
        <f t="shared" si="4"/>
        <v>11557627.995303564</v>
      </c>
      <c r="E138" s="26">
        <f t="shared" si="5"/>
        <v>149944.60799999998</v>
      </c>
      <c r="F138" s="26">
        <f t="shared" si="6"/>
        <v>28519.208468258912</v>
      </c>
      <c r="G138" s="26">
        <f t="shared" si="7"/>
        <v>11436202.595771823</v>
      </c>
      <c r="H138" s="26">
        <f t="shared" si="8"/>
        <v>149944.60799999998</v>
      </c>
    </row>
    <row r="139" spans="2:8">
      <c r="B139" s="32">
        <v>18</v>
      </c>
      <c r="C139" s="33">
        <v>44196</v>
      </c>
      <c r="D139" s="26">
        <f t="shared" si="4"/>
        <v>11436202.595771823</v>
      </c>
      <c r="E139" s="26">
        <f t="shared" si="5"/>
        <v>149944.60799999998</v>
      </c>
      <c r="F139" s="26">
        <f t="shared" si="6"/>
        <v>28215.644969429559</v>
      </c>
      <c r="G139" s="26">
        <f t="shared" si="7"/>
        <v>11314473.632741254</v>
      </c>
      <c r="H139" s="26">
        <f t="shared" si="8"/>
        <v>149944.60799999998</v>
      </c>
    </row>
    <row r="140" spans="2:8">
      <c r="B140" s="32">
        <v>19</v>
      </c>
      <c r="C140" s="33">
        <v>44227</v>
      </c>
      <c r="D140" s="26">
        <f t="shared" si="4"/>
        <v>11314473.632741254</v>
      </c>
      <c r="E140" s="26">
        <f t="shared" si="5"/>
        <v>149944.60799999998</v>
      </c>
      <c r="F140" s="26">
        <f t="shared" si="6"/>
        <v>27911.322561853136</v>
      </c>
      <c r="G140" s="26">
        <f t="shared" si="7"/>
        <v>11192440.347303107</v>
      </c>
      <c r="H140" s="26">
        <f t="shared" si="8"/>
        <v>149944.60799999998</v>
      </c>
    </row>
    <row r="141" spans="2:8">
      <c r="B141" s="32">
        <v>20</v>
      </c>
      <c r="C141" s="33">
        <v>44255</v>
      </c>
      <c r="D141" s="26">
        <f t="shared" si="4"/>
        <v>11192440.347303107</v>
      </c>
      <c r="E141" s="26">
        <f t="shared" si="5"/>
        <v>149944.60799999998</v>
      </c>
      <c r="F141" s="26">
        <f t="shared" si="6"/>
        <v>27606.239348257772</v>
      </c>
      <c r="G141" s="26">
        <f t="shared" si="7"/>
        <v>11070101.978651365</v>
      </c>
      <c r="H141" s="26">
        <f t="shared" si="8"/>
        <v>149944.60799999998</v>
      </c>
    </row>
    <row r="142" spans="2:8">
      <c r="B142" s="32">
        <v>21</v>
      </c>
      <c r="C142" s="33">
        <v>44286</v>
      </c>
      <c r="D142" s="26">
        <f t="shared" si="4"/>
        <v>11070101.978651365</v>
      </c>
      <c r="E142" s="26">
        <f t="shared" si="5"/>
        <v>149944.60799999998</v>
      </c>
      <c r="F142" s="26">
        <f t="shared" si="6"/>
        <v>27300.393426628416</v>
      </c>
      <c r="G142" s="26">
        <f t="shared" si="7"/>
        <v>10947457.764077995</v>
      </c>
      <c r="H142" s="26">
        <f t="shared" si="8"/>
        <v>149944.60799999998</v>
      </c>
    </row>
    <row r="143" spans="2:8">
      <c r="B143" s="32">
        <v>22</v>
      </c>
      <c r="C143" s="33">
        <v>44316</v>
      </c>
      <c r="D143" s="26">
        <f t="shared" si="4"/>
        <v>10947457.764077995</v>
      </c>
      <c r="E143" s="26">
        <f t="shared" si="5"/>
        <v>149944.60799999998</v>
      </c>
      <c r="F143" s="26">
        <f t="shared" si="6"/>
        <v>26993.782890194991</v>
      </c>
      <c r="G143" s="26">
        <f t="shared" si="7"/>
        <v>10824506.938968191</v>
      </c>
      <c r="H143" s="26">
        <f t="shared" si="8"/>
        <v>149944.60799999998</v>
      </c>
    </row>
    <row r="144" spans="2:8">
      <c r="B144" s="32">
        <v>23</v>
      </c>
      <c r="C144" s="33">
        <v>44347</v>
      </c>
      <c r="D144" s="26">
        <f t="shared" si="4"/>
        <v>10824506.938968191</v>
      </c>
      <c r="E144" s="26">
        <f t="shared" si="5"/>
        <v>149944.60799999998</v>
      </c>
      <c r="F144" s="26">
        <f t="shared" si="6"/>
        <v>26686.40582742048</v>
      </c>
      <c r="G144" s="26">
        <f t="shared" si="7"/>
        <v>10701248.736795612</v>
      </c>
      <c r="H144" s="26">
        <f t="shared" si="8"/>
        <v>149944.60799999998</v>
      </c>
    </row>
    <row r="145" spans="2:10">
      <c r="B145" s="32">
        <v>24</v>
      </c>
      <c r="C145" s="33">
        <v>44377</v>
      </c>
      <c r="D145" s="26">
        <f t="shared" si="4"/>
        <v>10701248.736795612</v>
      </c>
      <c r="E145" s="26">
        <f t="shared" si="5"/>
        <v>149944.60799999998</v>
      </c>
      <c r="F145" s="26">
        <f t="shared" si="6"/>
        <v>26378.260321989033</v>
      </c>
      <c r="G145" s="26">
        <f t="shared" si="7"/>
        <v>10577682.389117602</v>
      </c>
      <c r="H145" s="26">
        <f t="shared" si="8"/>
        <v>149944.60799999998</v>
      </c>
    </row>
    <row r="146" spans="2:10">
      <c r="B146" s="131">
        <v>25</v>
      </c>
      <c r="C146" s="132">
        <v>44408</v>
      </c>
      <c r="D146" s="114">
        <f t="shared" si="4"/>
        <v>10577682.389117602</v>
      </c>
      <c r="E146" s="114">
        <f t="shared" si="5"/>
        <v>149944.60799999998</v>
      </c>
      <c r="F146" s="114">
        <f t="shared" si="6"/>
        <v>26069.344452794008</v>
      </c>
      <c r="G146" s="114">
        <f t="shared" si="7"/>
        <v>10453807.125570398</v>
      </c>
      <c r="H146" s="114">
        <f t="shared" si="8"/>
        <v>149944.60799999998</v>
      </c>
    </row>
    <row r="147" spans="2:10">
      <c r="B147" s="32">
        <v>26</v>
      </c>
      <c r="C147" s="33">
        <v>44439</v>
      </c>
      <c r="D147" s="26">
        <f t="shared" si="4"/>
        <v>10453807.125570398</v>
      </c>
      <c r="E147" s="26">
        <f t="shared" si="5"/>
        <v>149944.60799999998</v>
      </c>
      <c r="F147" s="26">
        <f t="shared" si="6"/>
        <v>25759.656293925997</v>
      </c>
      <c r="G147" s="26">
        <f t="shared" si="7"/>
        <v>10329622.173864326</v>
      </c>
      <c r="H147" s="26">
        <f t="shared" si="8"/>
        <v>149944.60799999998</v>
      </c>
    </row>
    <row r="148" spans="2:10">
      <c r="B148" s="32">
        <v>27</v>
      </c>
      <c r="C148" s="33">
        <v>44469</v>
      </c>
      <c r="D148" s="26">
        <f t="shared" si="4"/>
        <v>10329622.173864326</v>
      </c>
      <c r="E148" s="26">
        <f t="shared" si="5"/>
        <v>149944.60799999998</v>
      </c>
      <c r="F148" s="26">
        <f t="shared" si="6"/>
        <v>25449.193914660817</v>
      </c>
      <c r="G148" s="26">
        <f t="shared" si="7"/>
        <v>10205126.759778988</v>
      </c>
      <c r="H148" s="26">
        <f t="shared" si="8"/>
        <v>149944.60799999998</v>
      </c>
    </row>
    <row r="149" spans="2:10">
      <c r="B149" s="32">
        <v>28</v>
      </c>
      <c r="C149" s="33">
        <v>44500</v>
      </c>
      <c r="D149" s="26">
        <f t="shared" si="4"/>
        <v>10205126.759778988</v>
      </c>
      <c r="E149" s="26">
        <f t="shared" si="5"/>
        <v>149944.60799999998</v>
      </c>
      <c r="F149" s="26">
        <f t="shared" si="6"/>
        <v>25137.95537944747</v>
      </c>
      <c r="G149" s="26">
        <f t="shared" si="7"/>
        <v>10080320.107158436</v>
      </c>
      <c r="H149" s="26">
        <f t="shared" si="8"/>
        <v>149944.60799999998</v>
      </c>
    </row>
    <row r="150" spans="2:10">
      <c r="B150" s="32">
        <v>29</v>
      </c>
      <c r="C150" s="33">
        <v>44530</v>
      </c>
      <c r="D150" s="26">
        <f t="shared" si="4"/>
        <v>10080320.107158436</v>
      </c>
      <c r="E150" s="26">
        <f t="shared" si="5"/>
        <v>149944.60799999998</v>
      </c>
      <c r="F150" s="26">
        <f t="shared" si="6"/>
        <v>24825.938747896093</v>
      </c>
      <c r="G150" s="26">
        <f t="shared" si="7"/>
        <v>9955201.4379063323</v>
      </c>
      <c r="H150" s="26">
        <f t="shared" si="8"/>
        <v>149944.60799999998</v>
      </c>
    </row>
    <row r="151" spans="2:10">
      <c r="B151" s="32">
        <v>30</v>
      </c>
      <c r="C151" s="33">
        <v>44561</v>
      </c>
      <c r="D151" s="26">
        <f t="shared" si="4"/>
        <v>9955201.4379063323</v>
      </c>
      <c r="E151" s="26">
        <f t="shared" si="5"/>
        <v>149944.60799999998</v>
      </c>
      <c r="F151" s="26">
        <f t="shared" si="6"/>
        <v>24513.142074765834</v>
      </c>
      <c r="G151" s="26">
        <f t="shared" si="7"/>
        <v>9829769.9719810989</v>
      </c>
      <c r="H151" s="26">
        <f t="shared" si="8"/>
        <v>149944.60799999998</v>
      </c>
    </row>
    <row r="152" spans="2:10">
      <c r="B152" s="32">
        <v>31</v>
      </c>
      <c r="C152" s="33">
        <v>44592</v>
      </c>
      <c r="D152" s="26">
        <f t="shared" si="4"/>
        <v>9829769.9719810989</v>
      </c>
      <c r="E152" s="26">
        <f t="shared" si="5"/>
        <v>149944.60799999998</v>
      </c>
      <c r="F152" s="26">
        <f t="shared" si="6"/>
        <v>24199.563409952749</v>
      </c>
      <c r="G152" s="26">
        <f t="shared" si="7"/>
        <v>9704024.9273910522</v>
      </c>
      <c r="H152" s="26">
        <f t="shared" si="8"/>
        <v>149944.60799999998</v>
      </c>
    </row>
    <row r="153" spans="2:10">
      <c r="B153" s="32">
        <v>32</v>
      </c>
      <c r="C153" s="33">
        <v>44620</v>
      </c>
      <c r="D153" s="26">
        <f t="shared" si="4"/>
        <v>9704024.9273910522</v>
      </c>
      <c r="E153" s="26">
        <f t="shared" si="5"/>
        <v>149944.60799999998</v>
      </c>
      <c r="F153" s="26">
        <f t="shared" si="6"/>
        <v>23885.200798477632</v>
      </c>
      <c r="G153" s="26">
        <f t="shared" si="7"/>
        <v>9577965.5201895311</v>
      </c>
      <c r="H153" s="26">
        <f t="shared" si="8"/>
        <v>149944.60799999998</v>
      </c>
    </row>
    <row r="154" spans="2:10">
      <c r="B154" s="32">
        <v>33</v>
      </c>
      <c r="C154" s="33">
        <v>44651</v>
      </c>
      <c r="D154" s="26">
        <f t="shared" si="4"/>
        <v>9577965.5201895311</v>
      </c>
      <c r="E154" s="26">
        <f t="shared" si="5"/>
        <v>149944.60799999998</v>
      </c>
      <c r="F154" s="26">
        <f t="shared" si="6"/>
        <v>23570.052280473832</v>
      </c>
      <c r="G154" s="26">
        <f t="shared" si="7"/>
        <v>9451590.9644700065</v>
      </c>
      <c r="H154" s="26">
        <f t="shared" si="8"/>
        <v>149944.60799999998</v>
      </c>
    </row>
    <row r="155" spans="2:10">
      <c r="B155" s="32">
        <v>34</v>
      </c>
      <c r="C155" s="33">
        <v>44681</v>
      </c>
      <c r="D155" s="26">
        <f t="shared" si="4"/>
        <v>9451590.9644700065</v>
      </c>
      <c r="E155" s="26">
        <f t="shared" si="5"/>
        <v>149944.60799999998</v>
      </c>
      <c r="F155" s="26">
        <f t="shared" si="6"/>
        <v>23254.115891175021</v>
      </c>
      <c r="G155" s="26">
        <f t="shared" si="7"/>
        <v>9324900.4723611828</v>
      </c>
      <c r="H155" s="26">
        <f t="shared" si="8"/>
        <v>149944.60799999998</v>
      </c>
    </row>
    <row r="156" spans="2:10">
      <c r="B156" s="32">
        <v>35</v>
      </c>
      <c r="C156" s="33">
        <v>44712</v>
      </c>
      <c r="D156" s="26">
        <f t="shared" si="4"/>
        <v>9324900.4723611828</v>
      </c>
      <c r="E156" s="26">
        <f t="shared" si="5"/>
        <v>149944.60799999998</v>
      </c>
      <c r="F156" s="26">
        <f t="shared" si="6"/>
        <v>22937.389660902958</v>
      </c>
      <c r="G156" s="26">
        <f t="shared" si="7"/>
        <v>9197893.254022086</v>
      </c>
      <c r="H156" s="26">
        <f t="shared" si="8"/>
        <v>149944.60799999998</v>
      </c>
      <c r="J156" s="6"/>
    </row>
    <row r="157" spans="2:10">
      <c r="B157" s="75">
        <v>36</v>
      </c>
      <c r="C157" s="76">
        <v>44742</v>
      </c>
      <c r="D157" s="46">
        <f t="shared" si="4"/>
        <v>9197893.254022086</v>
      </c>
      <c r="E157" s="46">
        <f t="shared" si="5"/>
        <v>149944.60799999998</v>
      </c>
      <c r="F157" s="46">
        <f t="shared" si="6"/>
        <v>22619.871615055217</v>
      </c>
      <c r="G157" s="46">
        <f t="shared" si="7"/>
        <v>9070568.5176371429</v>
      </c>
      <c r="H157" s="46">
        <f t="shared" si="8"/>
        <v>149944.60799999998</v>
      </c>
      <c r="J157" s="6"/>
    </row>
    <row r="158" spans="2:10">
      <c r="B158" s="32">
        <v>37</v>
      </c>
      <c r="C158" s="33">
        <v>44773</v>
      </c>
      <c r="D158" s="46">
        <f t="shared" si="4"/>
        <v>9070568.5176371429</v>
      </c>
      <c r="E158" s="26">
        <f t="shared" si="5"/>
        <v>149944.60799999998</v>
      </c>
      <c r="F158" s="26">
        <f t="shared" si="6"/>
        <v>22301.559774092861</v>
      </c>
      <c r="G158" s="26">
        <f t="shared" si="7"/>
        <v>8942925.4694112372</v>
      </c>
      <c r="H158" s="26">
        <f t="shared" si="8"/>
        <v>149944.60799999998</v>
      </c>
      <c r="J158" s="80"/>
    </row>
    <row r="159" spans="2:10">
      <c r="B159" s="32">
        <v>38</v>
      </c>
      <c r="C159" s="33">
        <v>44804</v>
      </c>
      <c r="D159" s="26">
        <f t="shared" si="4"/>
        <v>8942925.4694112372</v>
      </c>
      <c r="E159" s="26">
        <f t="shared" si="5"/>
        <v>149944.60799999998</v>
      </c>
      <c r="F159" s="26">
        <f t="shared" si="6"/>
        <v>21982.452153528095</v>
      </c>
      <c r="G159" s="26">
        <f t="shared" si="7"/>
        <v>8814963.3135647662</v>
      </c>
      <c r="H159" s="26">
        <f t="shared" si="8"/>
        <v>149944.60799999998</v>
      </c>
      <c r="J159" s="18"/>
    </row>
    <row r="160" spans="2:10">
      <c r="B160" s="32">
        <v>39</v>
      </c>
      <c r="C160" s="33">
        <v>44834</v>
      </c>
      <c r="D160" s="26">
        <f t="shared" si="4"/>
        <v>8814963.3135647662</v>
      </c>
      <c r="E160" s="26">
        <f t="shared" si="5"/>
        <v>149944.60799999998</v>
      </c>
      <c r="F160" s="26">
        <f t="shared" si="6"/>
        <v>21662.54676391192</v>
      </c>
      <c r="G160" s="26">
        <f t="shared" si="7"/>
        <v>8686681.252328679</v>
      </c>
      <c r="H160" s="26">
        <f t="shared" si="8"/>
        <v>149944.60799999998</v>
      </c>
    </row>
    <row r="161" spans="2:10">
      <c r="B161" s="32">
        <v>40</v>
      </c>
      <c r="C161" s="33">
        <v>44865</v>
      </c>
      <c r="D161" s="26">
        <f t="shared" si="4"/>
        <v>8686681.252328679</v>
      </c>
      <c r="E161" s="26">
        <f t="shared" si="5"/>
        <v>149944.60799999998</v>
      </c>
      <c r="F161" s="26">
        <f t="shared" si="6"/>
        <v>21341.841610821699</v>
      </c>
      <c r="G161" s="26">
        <f t="shared" si="7"/>
        <v>8558078.4859395009</v>
      </c>
      <c r="H161" s="26">
        <f t="shared" si="8"/>
        <v>149944.60799999998</v>
      </c>
    </row>
    <row r="162" spans="2:10">
      <c r="B162" s="32">
        <v>41</v>
      </c>
      <c r="C162" s="33">
        <v>44895</v>
      </c>
      <c r="D162" s="26">
        <f t="shared" si="4"/>
        <v>8558078.4859395009</v>
      </c>
      <c r="E162" s="26">
        <f t="shared" si="5"/>
        <v>149944.60799999998</v>
      </c>
      <c r="F162" s="26">
        <f t="shared" si="6"/>
        <v>21020.334694848756</v>
      </c>
      <c r="G162" s="26">
        <f t="shared" si="7"/>
        <v>8429154.2126343511</v>
      </c>
      <c r="H162" s="26">
        <f t="shared" si="8"/>
        <v>149944.60799999998</v>
      </c>
    </row>
    <row r="163" spans="2:10">
      <c r="B163" s="32">
        <v>42</v>
      </c>
      <c r="C163" s="33">
        <v>44926</v>
      </c>
      <c r="D163" s="26">
        <f t="shared" si="4"/>
        <v>8429154.2126343511</v>
      </c>
      <c r="E163" s="26">
        <f t="shared" si="5"/>
        <v>149944.60799999998</v>
      </c>
      <c r="F163" s="26">
        <f t="shared" si="6"/>
        <v>20698.02401158588</v>
      </c>
      <c r="G163" s="26">
        <f t="shared" si="7"/>
        <v>8299907.628645937</v>
      </c>
      <c r="H163" s="26">
        <f t="shared" si="8"/>
        <v>149944.60799999998</v>
      </c>
    </row>
    <row r="164" spans="2:10">
      <c r="B164" s="32">
        <v>43</v>
      </c>
      <c r="C164" s="33">
        <v>44957</v>
      </c>
      <c r="D164" s="26">
        <f t="shared" si="4"/>
        <v>8299907.628645937</v>
      </c>
      <c r="E164" s="26">
        <f t="shared" si="5"/>
        <v>149944.60799999998</v>
      </c>
      <c r="F164" s="26">
        <f t="shared" si="6"/>
        <v>20374.907551614844</v>
      </c>
      <c r="G164" s="26">
        <f t="shared" si="7"/>
        <v>8170337.9281975515</v>
      </c>
      <c r="H164" s="26">
        <f t="shared" si="8"/>
        <v>149944.60799999998</v>
      </c>
    </row>
    <row r="165" spans="2:10">
      <c r="B165" s="32">
        <v>44</v>
      </c>
      <c r="C165" s="33">
        <v>44985</v>
      </c>
      <c r="D165" s="26">
        <f t="shared" si="4"/>
        <v>8170337.9281975515</v>
      </c>
      <c r="E165" s="26">
        <f t="shared" si="5"/>
        <v>149944.60799999998</v>
      </c>
      <c r="F165" s="26">
        <f t="shared" si="6"/>
        <v>20050.983300493881</v>
      </c>
      <c r="G165" s="26">
        <f t="shared" si="7"/>
        <v>8040444.3034980455</v>
      </c>
      <c r="H165" s="26">
        <f t="shared" si="8"/>
        <v>149944.60799999998</v>
      </c>
    </row>
    <row r="166" spans="2:10">
      <c r="B166" s="32">
        <v>45</v>
      </c>
      <c r="C166" s="33">
        <v>45016</v>
      </c>
      <c r="D166" s="26">
        <f t="shared" si="4"/>
        <v>8040444.3034980455</v>
      </c>
      <c r="E166" s="26">
        <f t="shared" si="5"/>
        <v>149944.60799999998</v>
      </c>
      <c r="F166" s="26">
        <f t="shared" si="6"/>
        <v>19726.249238745113</v>
      </c>
      <c r="G166" s="26">
        <f t="shared" si="7"/>
        <v>7910225.9447367908</v>
      </c>
      <c r="H166" s="26">
        <f t="shared" si="8"/>
        <v>149944.60799999998</v>
      </c>
    </row>
    <row r="167" spans="2:10">
      <c r="B167" s="32">
        <v>46</v>
      </c>
      <c r="C167" s="33">
        <v>45046</v>
      </c>
      <c r="D167" s="26">
        <f t="shared" si="4"/>
        <v>7910225.9447367908</v>
      </c>
      <c r="E167" s="26">
        <f t="shared" si="5"/>
        <v>149944.60799999998</v>
      </c>
      <c r="F167" s="26">
        <f t="shared" si="6"/>
        <v>19400.703341841978</v>
      </c>
      <c r="G167" s="26">
        <f t="shared" si="7"/>
        <v>7779682.0400786325</v>
      </c>
      <c r="H167" s="26">
        <f t="shared" si="8"/>
        <v>149944.60799999998</v>
      </c>
    </row>
    <row r="168" spans="2:10">
      <c r="B168" s="32">
        <v>47</v>
      </c>
      <c r="C168" s="33">
        <v>45077</v>
      </c>
      <c r="D168" s="26">
        <f t="shared" si="4"/>
        <v>7779682.0400786325</v>
      </c>
      <c r="E168" s="26">
        <f t="shared" si="5"/>
        <v>149944.60799999998</v>
      </c>
      <c r="F168" s="26">
        <f t="shared" si="6"/>
        <v>19074.343580196582</v>
      </c>
      <c r="G168" s="26">
        <f t="shared" si="7"/>
        <v>7648811.7756588291</v>
      </c>
      <c r="H168" s="26">
        <f t="shared" si="8"/>
        <v>149944.60799999998</v>
      </c>
    </row>
    <row r="169" spans="2:10">
      <c r="B169" s="32">
        <v>48</v>
      </c>
      <c r="C169" s="33">
        <v>45107</v>
      </c>
      <c r="D169" s="26">
        <f t="shared" si="4"/>
        <v>7648811.7756588291</v>
      </c>
      <c r="E169" s="26">
        <f t="shared" si="5"/>
        <v>164939.06879999998</v>
      </c>
      <c r="F169" s="26">
        <f t="shared" si="6"/>
        <v>18709.681767147074</v>
      </c>
      <c r="G169" s="26">
        <f t="shared" si="7"/>
        <v>7502582.3886259766</v>
      </c>
      <c r="H169" s="26">
        <f t="shared" si="8"/>
        <v>164939.06879999998</v>
      </c>
      <c r="J169" s="18"/>
    </row>
    <row r="170" spans="2:10">
      <c r="B170" s="32">
        <v>49</v>
      </c>
      <c r="C170" s="33">
        <v>45138</v>
      </c>
      <c r="D170" s="26">
        <f t="shared" si="4"/>
        <v>7502582.3886259766</v>
      </c>
      <c r="E170" s="26">
        <f t="shared" si="5"/>
        <v>164939.06879999998</v>
      </c>
      <c r="F170" s="26">
        <f t="shared" si="6"/>
        <v>18344.108299564945</v>
      </c>
      <c r="G170" s="26">
        <f t="shared" si="7"/>
        <v>7355987.4281255417</v>
      </c>
      <c r="H170" s="26">
        <f t="shared" si="8"/>
        <v>164939.06879999998</v>
      </c>
    </row>
    <row r="171" spans="2:10">
      <c r="B171" s="32">
        <v>50</v>
      </c>
      <c r="C171" s="33">
        <v>45169</v>
      </c>
      <c r="D171" s="26">
        <f t="shared" si="4"/>
        <v>7355987.4281255417</v>
      </c>
      <c r="E171" s="26">
        <f t="shared" si="5"/>
        <v>164939.06879999998</v>
      </c>
      <c r="F171" s="26">
        <f t="shared" si="6"/>
        <v>17977.620898313857</v>
      </c>
      <c r="G171" s="26">
        <f t="shared" si="7"/>
        <v>7209025.9802238559</v>
      </c>
      <c r="H171" s="26">
        <f t="shared" si="8"/>
        <v>164939.06879999998</v>
      </c>
    </row>
    <row r="172" spans="2:10">
      <c r="B172" s="32">
        <v>51</v>
      </c>
      <c r="C172" s="33">
        <v>45199</v>
      </c>
      <c r="D172" s="26">
        <f t="shared" si="4"/>
        <v>7209025.9802238559</v>
      </c>
      <c r="E172" s="26">
        <f t="shared" si="5"/>
        <v>164939.06879999998</v>
      </c>
      <c r="F172" s="26">
        <f t="shared" si="6"/>
        <v>17610.217278559641</v>
      </c>
      <c r="G172" s="26">
        <f t="shared" si="7"/>
        <v>7061697.1287024161</v>
      </c>
      <c r="H172" s="26">
        <f t="shared" si="8"/>
        <v>164939.06879999998</v>
      </c>
    </row>
    <row r="173" spans="2:10">
      <c r="B173" s="32">
        <v>52</v>
      </c>
      <c r="C173" s="33">
        <v>45230</v>
      </c>
      <c r="D173" s="26">
        <f t="shared" si="4"/>
        <v>7061697.1287024161</v>
      </c>
      <c r="E173" s="26">
        <f t="shared" si="5"/>
        <v>164939.06879999998</v>
      </c>
      <c r="F173" s="26">
        <f t="shared" si="6"/>
        <v>17241.895149756041</v>
      </c>
      <c r="G173" s="26">
        <f t="shared" si="7"/>
        <v>6913999.9550521728</v>
      </c>
      <c r="H173" s="26">
        <f t="shared" si="8"/>
        <v>164939.06879999998</v>
      </c>
    </row>
    <row r="174" spans="2:10">
      <c r="B174" s="32">
        <v>53</v>
      </c>
      <c r="C174" s="33">
        <v>45260</v>
      </c>
      <c r="D174" s="26">
        <f t="shared" si="4"/>
        <v>6913999.9550521728</v>
      </c>
      <c r="E174" s="26">
        <f t="shared" si="5"/>
        <v>164939.06879999998</v>
      </c>
      <c r="F174" s="26">
        <f t="shared" si="6"/>
        <v>16872.652215630435</v>
      </c>
      <c r="G174" s="26">
        <f t="shared" si="7"/>
        <v>6765933.538467804</v>
      </c>
      <c r="H174" s="26">
        <f t="shared" si="8"/>
        <v>164939.06879999998</v>
      </c>
    </row>
    <row r="175" spans="2:10">
      <c r="B175" s="32">
        <v>54</v>
      </c>
      <c r="C175" s="33">
        <v>45291</v>
      </c>
      <c r="D175" s="26">
        <f t="shared" si="4"/>
        <v>6765933.538467804</v>
      </c>
      <c r="E175" s="26">
        <f t="shared" si="5"/>
        <v>164939.06879999998</v>
      </c>
      <c r="F175" s="26">
        <f t="shared" si="6"/>
        <v>16502.486174169513</v>
      </c>
      <c r="G175" s="26">
        <f t="shared" si="7"/>
        <v>6617496.9558419744</v>
      </c>
      <c r="H175" s="26">
        <f t="shared" si="8"/>
        <v>164939.06879999998</v>
      </c>
    </row>
    <row r="176" spans="2:10">
      <c r="B176" s="32">
        <v>55</v>
      </c>
      <c r="C176" s="33">
        <v>45322</v>
      </c>
      <c r="D176" s="26">
        <f t="shared" si="4"/>
        <v>6617496.9558419744</v>
      </c>
      <c r="E176" s="26">
        <f t="shared" si="5"/>
        <v>164939.06879999998</v>
      </c>
      <c r="F176" s="26">
        <f t="shared" si="6"/>
        <v>16131.394717604937</v>
      </c>
      <c r="G176" s="26">
        <f t="shared" si="7"/>
        <v>6468689.2817595797</v>
      </c>
      <c r="H176" s="26">
        <f t="shared" si="8"/>
        <v>164939.06879999998</v>
      </c>
    </row>
    <row r="177" spans="2:8">
      <c r="B177" s="32">
        <v>56</v>
      </c>
      <c r="C177" s="33">
        <v>45351</v>
      </c>
      <c r="D177" s="26">
        <f t="shared" si="4"/>
        <v>6468689.2817595797</v>
      </c>
      <c r="E177" s="26">
        <f t="shared" si="5"/>
        <v>164939.06879999998</v>
      </c>
      <c r="F177" s="26">
        <f t="shared" si="6"/>
        <v>15759.37553239895</v>
      </c>
      <c r="G177" s="26">
        <f t="shared" si="7"/>
        <v>6319509.5884919791</v>
      </c>
      <c r="H177" s="26">
        <f t="shared" si="8"/>
        <v>164939.06879999998</v>
      </c>
    </row>
    <row r="178" spans="2:8">
      <c r="B178" s="32">
        <v>57</v>
      </c>
      <c r="C178" s="33">
        <v>45382</v>
      </c>
      <c r="D178" s="26">
        <f t="shared" si="4"/>
        <v>6319509.5884919791</v>
      </c>
      <c r="E178" s="26">
        <f t="shared" si="5"/>
        <v>164939.06879999998</v>
      </c>
      <c r="F178" s="26">
        <f t="shared" si="6"/>
        <v>15386.426299229948</v>
      </c>
      <c r="G178" s="26">
        <f t="shared" si="7"/>
        <v>6169956.9459912097</v>
      </c>
      <c r="H178" s="26">
        <f t="shared" si="8"/>
        <v>164939.06879999998</v>
      </c>
    </row>
    <row r="179" spans="2:8">
      <c r="B179" s="32">
        <v>58</v>
      </c>
      <c r="C179" s="33">
        <v>45412</v>
      </c>
      <c r="D179" s="26">
        <f t="shared" si="4"/>
        <v>6169956.9459912097</v>
      </c>
      <c r="E179" s="26">
        <f t="shared" si="5"/>
        <v>164939.06879999998</v>
      </c>
      <c r="F179" s="26">
        <f t="shared" si="6"/>
        <v>15012.544692978026</v>
      </c>
      <c r="G179" s="26">
        <f t="shared" si="7"/>
        <v>6020030.4218841884</v>
      </c>
      <c r="H179" s="26">
        <f t="shared" si="8"/>
        <v>164939.06879999998</v>
      </c>
    </row>
    <row r="180" spans="2:8">
      <c r="B180" s="32">
        <v>59</v>
      </c>
      <c r="C180" s="33">
        <v>45443</v>
      </c>
      <c r="D180" s="26">
        <f t="shared" si="4"/>
        <v>6020030.4218841884</v>
      </c>
      <c r="E180" s="26">
        <f t="shared" si="5"/>
        <v>164939.06879999998</v>
      </c>
      <c r="F180" s="26">
        <f t="shared" si="6"/>
        <v>14637.728382710473</v>
      </c>
      <c r="G180" s="26">
        <f t="shared" si="7"/>
        <v>5869729.0814668993</v>
      </c>
      <c r="H180" s="26">
        <f t="shared" si="8"/>
        <v>164939.06879999998</v>
      </c>
    </row>
    <row r="181" spans="2:8">
      <c r="B181" s="32">
        <v>60</v>
      </c>
      <c r="C181" s="33">
        <v>45473</v>
      </c>
      <c r="D181" s="26">
        <f t="shared" si="4"/>
        <v>5869729.0814668993</v>
      </c>
      <c r="E181" s="26">
        <f t="shared" si="5"/>
        <v>164939.06879999998</v>
      </c>
      <c r="F181" s="26">
        <f t="shared" si="6"/>
        <v>14261.975031667249</v>
      </c>
      <c r="G181" s="26">
        <f t="shared" si="7"/>
        <v>5719051.9876985671</v>
      </c>
      <c r="H181" s="26">
        <f t="shared" si="8"/>
        <v>164939.06879999998</v>
      </c>
    </row>
    <row r="182" spans="2:8">
      <c r="B182" s="32">
        <v>61</v>
      </c>
      <c r="C182" s="33">
        <v>45504</v>
      </c>
      <c r="D182" s="26">
        <f t="shared" si="4"/>
        <v>5719051.9876985671</v>
      </c>
      <c r="E182" s="26">
        <f t="shared" si="5"/>
        <v>164939.06879999998</v>
      </c>
      <c r="F182" s="26">
        <f t="shared" si="6"/>
        <v>13885.28229724642</v>
      </c>
      <c r="G182" s="26">
        <f t="shared" si="7"/>
        <v>5567998.2011958137</v>
      </c>
      <c r="H182" s="26">
        <f t="shared" si="8"/>
        <v>164939.06879999998</v>
      </c>
    </row>
    <row r="183" spans="2:8">
      <c r="B183" s="32">
        <v>62</v>
      </c>
      <c r="C183" s="33">
        <v>45535</v>
      </c>
      <c r="D183" s="26">
        <f t="shared" si="4"/>
        <v>5567998.2011958137</v>
      </c>
      <c r="E183" s="26">
        <f t="shared" si="5"/>
        <v>164939.06879999998</v>
      </c>
      <c r="F183" s="26">
        <f t="shared" si="6"/>
        <v>13507.647830989536</v>
      </c>
      <c r="G183" s="26">
        <f t="shared" si="7"/>
        <v>5416566.7802268034</v>
      </c>
      <c r="H183" s="26">
        <f t="shared" si="8"/>
        <v>164939.06879999998</v>
      </c>
    </row>
    <row r="184" spans="2:8">
      <c r="B184" s="32">
        <v>63</v>
      </c>
      <c r="C184" s="33">
        <v>45565</v>
      </c>
      <c r="D184" s="26">
        <f t="shared" si="4"/>
        <v>5416566.7802268034</v>
      </c>
      <c r="E184" s="26">
        <f t="shared" si="5"/>
        <v>164939.06879999998</v>
      </c>
      <c r="F184" s="26">
        <f t="shared" si="6"/>
        <v>13129.069278567011</v>
      </c>
      <c r="G184" s="26">
        <f t="shared" si="7"/>
        <v>5264756.7807053709</v>
      </c>
      <c r="H184" s="26">
        <f t="shared" si="8"/>
        <v>164939.06879999998</v>
      </c>
    </row>
    <row r="185" spans="2:8">
      <c r="B185" s="32">
        <v>64</v>
      </c>
      <c r="C185" s="33">
        <v>45596</v>
      </c>
      <c r="D185" s="26">
        <f t="shared" si="4"/>
        <v>5264756.7807053709</v>
      </c>
      <c r="E185" s="26">
        <f t="shared" si="5"/>
        <v>164939.06879999998</v>
      </c>
      <c r="F185" s="26">
        <f t="shared" si="6"/>
        <v>12749.54427976343</v>
      </c>
      <c r="G185" s="26">
        <f t="shared" si="7"/>
        <v>5112567.2561851349</v>
      </c>
      <c r="H185" s="26">
        <f t="shared" si="8"/>
        <v>164939.06879999998</v>
      </c>
    </row>
    <row r="186" spans="2:8">
      <c r="B186" s="32">
        <v>65</v>
      </c>
      <c r="C186" s="33">
        <v>45626</v>
      </c>
      <c r="D186" s="26">
        <f t="shared" si="4"/>
        <v>5112567.2561851349</v>
      </c>
      <c r="E186" s="26">
        <f t="shared" si="5"/>
        <v>164939.06879999998</v>
      </c>
      <c r="F186" s="26">
        <f t="shared" si="6"/>
        <v>12369.070468462838</v>
      </c>
      <c r="G186" s="26">
        <f t="shared" si="7"/>
        <v>4959997.2578535983</v>
      </c>
      <c r="H186" s="26">
        <f t="shared" si="8"/>
        <v>164939.06879999998</v>
      </c>
    </row>
    <row r="187" spans="2:8">
      <c r="B187" s="32">
        <v>66</v>
      </c>
      <c r="C187" s="33">
        <v>45657</v>
      </c>
      <c r="D187" s="26">
        <f t="shared" ref="D187:D216" si="9">G186</f>
        <v>4959997.2578535983</v>
      </c>
      <c r="E187" s="26">
        <f t="shared" ref="E187:E216" si="10">E88</f>
        <v>164939.06879999998</v>
      </c>
      <c r="F187" s="26">
        <f t="shared" ref="F187:F216" si="11">(D187-E187)*$C$17</f>
        <v>11987.645472633998</v>
      </c>
      <c r="G187" s="26">
        <f t="shared" ref="G187:G216" si="12">(D187-E187)+F187</f>
        <v>4807045.8345262324</v>
      </c>
      <c r="H187" s="26">
        <f t="shared" ref="H187:H216" si="13">E187</f>
        <v>164939.06879999998</v>
      </c>
    </row>
    <row r="188" spans="2:8">
      <c r="B188" s="32">
        <v>67</v>
      </c>
      <c r="C188" s="33">
        <v>45688</v>
      </c>
      <c r="D188" s="26">
        <f t="shared" si="9"/>
        <v>4807045.8345262324</v>
      </c>
      <c r="E188" s="26">
        <f t="shared" si="10"/>
        <v>164939.06879999998</v>
      </c>
      <c r="F188" s="26">
        <f t="shared" si="11"/>
        <v>11605.266914315582</v>
      </c>
      <c r="G188" s="26">
        <f t="shared" si="12"/>
        <v>4653712.0326405484</v>
      </c>
      <c r="H188" s="26">
        <f t="shared" si="13"/>
        <v>164939.06879999998</v>
      </c>
    </row>
    <row r="189" spans="2:8">
      <c r="B189" s="32">
        <v>68</v>
      </c>
      <c r="C189" s="33">
        <v>45716</v>
      </c>
      <c r="D189" s="26">
        <f t="shared" si="9"/>
        <v>4653712.0326405484</v>
      </c>
      <c r="E189" s="26">
        <f t="shared" si="10"/>
        <v>164939.06879999998</v>
      </c>
      <c r="F189" s="26">
        <f t="shared" si="11"/>
        <v>11221.932409601372</v>
      </c>
      <c r="G189" s="26">
        <f t="shared" si="12"/>
        <v>4499994.8962501502</v>
      </c>
      <c r="H189" s="26">
        <f t="shared" si="13"/>
        <v>164939.06879999998</v>
      </c>
    </row>
    <row r="190" spans="2:8">
      <c r="B190" s="32">
        <v>69</v>
      </c>
      <c r="C190" s="33">
        <v>45747</v>
      </c>
      <c r="D190" s="26">
        <f t="shared" si="9"/>
        <v>4499994.8962501502</v>
      </c>
      <c r="E190" s="26">
        <f t="shared" si="10"/>
        <v>164939.06879999998</v>
      </c>
      <c r="F190" s="26">
        <f t="shared" si="11"/>
        <v>10837.639568625376</v>
      </c>
      <c r="G190" s="26">
        <f t="shared" si="12"/>
        <v>4345893.4670187756</v>
      </c>
      <c r="H190" s="26">
        <f t="shared" si="13"/>
        <v>164939.06879999998</v>
      </c>
    </row>
    <row r="191" spans="2:8">
      <c r="B191" s="32">
        <v>70</v>
      </c>
      <c r="C191" s="33">
        <v>45777</v>
      </c>
      <c r="D191" s="26">
        <f t="shared" si="9"/>
        <v>4345893.4670187756</v>
      </c>
      <c r="E191" s="26">
        <f t="shared" si="10"/>
        <v>164939.06879999998</v>
      </c>
      <c r="F191" s="26">
        <f t="shared" si="11"/>
        <v>10452.38599554694</v>
      </c>
      <c r="G191" s="26">
        <f t="shared" si="12"/>
        <v>4191406.7842143225</v>
      </c>
      <c r="H191" s="26">
        <f t="shared" si="13"/>
        <v>164939.06879999998</v>
      </c>
    </row>
    <row r="192" spans="2:8">
      <c r="B192" s="32">
        <v>71</v>
      </c>
      <c r="C192" s="33">
        <v>45808</v>
      </c>
      <c r="D192" s="26">
        <f t="shared" si="9"/>
        <v>4191406.7842143225</v>
      </c>
      <c r="E192" s="26">
        <f t="shared" si="10"/>
        <v>164939.06879999998</v>
      </c>
      <c r="F192" s="26">
        <f t="shared" si="11"/>
        <v>10066.169288535806</v>
      </c>
      <c r="G192" s="26">
        <f t="shared" si="12"/>
        <v>4036533.884702858</v>
      </c>
      <c r="H192" s="26">
        <f t="shared" si="13"/>
        <v>164939.06879999998</v>
      </c>
    </row>
    <row r="193" spans="2:8">
      <c r="B193" s="32">
        <v>72</v>
      </c>
      <c r="C193" s="33">
        <v>45838</v>
      </c>
      <c r="D193" s="26">
        <f t="shared" si="9"/>
        <v>4036533.884702858</v>
      </c>
      <c r="E193" s="26">
        <f t="shared" si="10"/>
        <v>164939.06879999998</v>
      </c>
      <c r="F193" s="26">
        <f t="shared" si="11"/>
        <v>9678.9870397571449</v>
      </c>
      <c r="G193" s="26">
        <f t="shared" si="12"/>
        <v>3881273.802942615</v>
      </c>
      <c r="H193" s="26">
        <f t="shared" si="13"/>
        <v>164939.06879999998</v>
      </c>
    </row>
    <row r="194" spans="2:8">
      <c r="B194" s="32">
        <v>73</v>
      </c>
      <c r="C194" s="33">
        <v>45869</v>
      </c>
      <c r="D194" s="26">
        <f t="shared" si="9"/>
        <v>3881273.802942615</v>
      </c>
      <c r="E194" s="26">
        <f t="shared" si="10"/>
        <v>164939.06879999998</v>
      </c>
      <c r="F194" s="26">
        <f t="shared" si="11"/>
        <v>9290.8368353565384</v>
      </c>
      <c r="G194" s="26">
        <f t="shared" si="12"/>
        <v>3725625.5709779714</v>
      </c>
      <c r="H194" s="26">
        <f t="shared" si="13"/>
        <v>164939.06879999998</v>
      </c>
    </row>
    <row r="195" spans="2:8">
      <c r="B195" s="32">
        <v>74</v>
      </c>
      <c r="C195" s="33">
        <v>45900</v>
      </c>
      <c r="D195" s="26">
        <f t="shared" si="9"/>
        <v>3725625.5709779714</v>
      </c>
      <c r="E195" s="26">
        <f t="shared" si="10"/>
        <v>164939.06879999998</v>
      </c>
      <c r="F195" s="26">
        <f t="shared" si="11"/>
        <v>8901.7162554449296</v>
      </c>
      <c r="G195" s="26">
        <f t="shared" si="12"/>
        <v>3569588.2184334164</v>
      </c>
      <c r="H195" s="26">
        <f t="shared" si="13"/>
        <v>164939.06879999998</v>
      </c>
    </row>
    <row r="196" spans="2:8">
      <c r="B196" s="32">
        <v>75</v>
      </c>
      <c r="C196" s="33">
        <v>45930</v>
      </c>
      <c r="D196" s="26">
        <f t="shared" si="9"/>
        <v>3569588.2184334164</v>
      </c>
      <c r="E196" s="26">
        <f t="shared" si="10"/>
        <v>164939.06879999998</v>
      </c>
      <c r="F196" s="26">
        <f t="shared" si="11"/>
        <v>8511.6228740835413</v>
      </c>
      <c r="G196" s="26">
        <f t="shared" si="12"/>
        <v>3413160.7725074999</v>
      </c>
      <c r="H196" s="26">
        <f t="shared" si="13"/>
        <v>164939.06879999998</v>
      </c>
    </row>
    <row r="197" spans="2:8">
      <c r="B197" s="32">
        <v>76</v>
      </c>
      <c r="C197" s="33">
        <v>45961</v>
      </c>
      <c r="D197" s="26">
        <f t="shared" si="9"/>
        <v>3413160.7725074999</v>
      </c>
      <c r="E197" s="26">
        <f t="shared" si="10"/>
        <v>164939.06879999998</v>
      </c>
      <c r="F197" s="26">
        <f t="shared" si="11"/>
        <v>8120.5542592687498</v>
      </c>
      <c r="G197" s="26">
        <f t="shared" si="12"/>
        <v>3256342.2579667685</v>
      </c>
      <c r="H197" s="26">
        <f t="shared" si="13"/>
        <v>164939.06879999998</v>
      </c>
    </row>
    <row r="198" spans="2:8">
      <c r="B198" s="32">
        <v>77</v>
      </c>
      <c r="C198" s="33">
        <v>45991</v>
      </c>
      <c r="D198" s="26">
        <f t="shared" si="9"/>
        <v>3256342.2579667685</v>
      </c>
      <c r="E198" s="26">
        <f t="shared" si="10"/>
        <v>164939.06879999998</v>
      </c>
      <c r="F198" s="26">
        <f t="shared" si="11"/>
        <v>7728.5079729169211</v>
      </c>
      <c r="G198" s="26">
        <f t="shared" si="12"/>
        <v>3099131.6971396855</v>
      </c>
      <c r="H198" s="26">
        <f t="shared" si="13"/>
        <v>164939.06879999998</v>
      </c>
    </row>
    <row r="199" spans="2:8">
      <c r="B199" s="32">
        <v>78</v>
      </c>
      <c r="C199" s="33">
        <v>46022</v>
      </c>
      <c r="D199" s="26">
        <f t="shared" si="9"/>
        <v>3099131.6971396855</v>
      </c>
      <c r="E199" s="26">
        <f t="shared" si="10"/>
        <v>164939.06879999998</v>
      </c>
      <c r="F199" s="26">
        <f t="shared" si="11"/>
        <v>7335.4815708492142</v>
      </c>
      <c r="G199" s="26">
        <f t="shared" si="12"/>
        <v>2941528.1099105347</v>
      </c>
      <c r="H199" s="26">
        <f t="shared" si="13"/>
        <v>164939.06879999998</v>
      </c>
    </row>
    <row r="200" spans="2:8">
      <c r="B200" s="32">
        <v>79</v>
      </c>
      <c r="C200" s="33">
        <v>46053</v>
      </c>
      <c r="D200" s="26">
        <f t="shared" si="9"/>
        <v>2941528.1099105347</v>
      </c>
      <c r="E200" s="26">
        <f t="shared" si="10"/>
        <v>164939.06879999998</v>
      </c>
      <c r="F200" s="26">
        <f t="shared" si="11"/>
        <v>6941.4726027763372</v>
      </c>
      <c r="G200" s="26">
        <f t="shared" si="12"/>
        <v>2783530.5137133109</v>
      </c>
      <c r="H200" s="26">
        <f t="shared" si="13"/>
        <v>164939.06879999998</v>
      </c>
    </row>
    <row r="201" spans="2:8">
      <c r="B201" s="32">
        <v>80</v>
      </c>
      <c r="C201" s="33">
        <v>46081</v>
      </c>
      <c r="D201" s="26">
        <f t="shared" si="9"/>
        <v>2783530.5137133109</v>
      </c>
      <c r="E201" s="26">
        <f t="shared" si="10"/>
        <v>164939.06879999998</v>
      </c>
      <c r="F201" s="26">
        <f t="shared" si="11"/>
        <v>6546.4786122832775</v>
      </c>
      <c r="G201" s="26">
        <f t="shared" si="12"/>
        <v>2625137.9235255942</v>
      </c>
      <c r="H201" s="26">
        <f t="shared" si="13"/>
        <v>164939.06879999998</v>
      </c>
    </row>
    <row r="202" spans="2:8">
      <c r="B202" s="32">
        <v>81</v>
      </c>
      <c r="C202" s="33">
        <v>46112</v>
      </c>
      <c r="D202" s="26">
        <f t="shared" si="9"/>
        <v>2625137.9235255942</v>
      </c>
      <c r="E202" s="26">
        <f t="shared" si="10"/>
        <v>164939.06879999998</v>
      </c>
      <c r="F202" s="26">
        <f t="shared" si="11"/>
        <v>6150.4971368139859</v>
      </c>
      <c r="G202" s="26">
        <f t="shared" si="12"/>
        <v>2466349.3518624082</v>
      </c>
      <c r="H202" s="26">
        <f t="shared" si="13"/>
        <v>164939.06879999998</v>
      </c>
    </row>
    <row r="203" spans="2:8">
      <c r="B203" s="32">
        <v>82</v>
      </c>
      <c r="C203" s="33">
        <v>46142</v>
      </c>
      <c r="D203" s="26">
        <f t="shared" si="9"/>
        <v>2466349.3518624082</v>
      </c>
      <c r="E203" s="26">
        <f t="shared" si="10"/>
        <v>164939.06879999998</v>
      </c>
      <c r="F203" s="26">
        <f t="shared" si="11"/>
        <v>5753.525707656021</v>
      </c>
      <c r="G203" s="26">
        <f t="shared" si="12"/>
        <v>2307163.8087700643</v>
      </c>
      <c r="H203" s="26">
        <f t="shared" si="13"/>
        <v>164939.06879999998</v>
      </c>
    </row>
    <row r="204" spans="2:8">
      <c r="B204" s="32">
        <v>83</v>
      </c>
      <c r="C204" s="33">
        <v>46173</v>
      </c>
      <c r="D204" s="26">
        <f t="shared" si="9"/>
        <v>2307163.8087700643</v>
      </c>
      <c r="E204" s="26">
        <f t="shared" si="10"/>
        <v>164939.06879999998</v>
      </c>
      <c r="F204" s="26">
        <f t="shared" si="11"/>
        <v>5355.5618499251605</v>
      </c>
      <c r="G204" s="26">
        <f t="shared" si="12"/>
        <v>2147580.3018199895</v>
      </c>
      <c r="H204" s="26">
        <f t="shared" si="13"/>
        <v>164939.06879999998</v>
      </c>
    </row>
    <row r="205" spans="2:8">
      <c r="B205" s="32">
        <v>84</v>
      </c>
      <c r="C205" s="33">
        <v>46203</v>
      </c>
      <c r="D205" s="26">
        <f t="shared" si="9"/>
        <v>2147580.3018199895</v>
      </c>
      <c r="E205" s="26">
        <f t="shared" si="10"/>
        <v>181432.9368</v>
      </c>
      <c r="F205" s="26">
        <f t="shared" si="11"/>
        <v>4915.368412549974</v>
      </c>
      <c r="G205" s="26">
        <f t="shared" si="12"/>
        <v>1971062.7334325395</v>
      </c>
      <c r="H205" s="26">
        <f t="shared" si="13"/>
        <v>181432.9368</v>
      </c>
    </row>
    <row r="206" spans="2:8">
      <c r="B206" s="32">
        <v>85</v>
      </c>
      <c r="C206" s="33">
        <v>46234</v>
      </c>
      <c r="D206" s="26">
        <f t="shared" si="9"/>
        <v>1971062.7334325395</v>
      </c>
      <c r="E206" s="26">
        <f t="shared" si="10"/>
        <v>181432.9368</v>
      </c>
      <c r="F206" s="26">
        <f t="shared" si="11"/>
        <v>4474.0744915813484</v>
      </c>
      <c r="G206" s="26">
        <f t="shared" si="12"/>
        <v>1794103.8711241209</v>
      </c>
      <c r="H206" s="26">
        <f t="shared" si="13"/>
        <v>181432.9368</v>
      </c>
    </row>
    <row r="207" spans="2:8">
      <c r="B207" s="32">
        <v>86</v>
      </c>
      <c r="C207" s="33">
        <v>46265</v>
      </c>
      <c r="D207" s="26">
        <f t="shared" si="9"/>
        <v>1794103.8711241209</v>
      </c>
      <c r="E207" s="26">
        <f t="shared" si="10"/>
        <v>181432.9368</v>
      </c>
      <c r="F207" s="26">
        <f t="shared" si="11"/>
        <v>4031.6773358103023</v>
      </c>
      <c r="G207" s="26">
        <f t="shared" si="12"/>
        <v>1616702.6116599313</v>
      </c>
      <c r="H207" s="26">
        <f t="shared" si="13"/>
        <v>181432.9368</v>
      </c>
    </row>
    <row r="208" spans="2:8">
      <c r="B208" s="32">
        <v>87</v>
      </c>
      <c r="C208" s="33">
        <v>46295</v>
      </c>
      <c r="D208" s="26">
        <f t="shared" si="9"/>
        <v>1616702.6116599313</v>
      </c>
      <c r="E208" s="26">
        <f t="shared" si="10"/>
        <v>181432.9368</v>
      </c>
      <c r="F208" s="26">
        <f t="shared" si="11"/>
        <v>3588.174187149828</v>
      </c>
      <c r="G208" s="26">
        <f t="shared" si="12"/>
        <v>1438857.8490470811</v>
      </c>
      <c r="H208" s="26">
        <f t="shared" si="13"/>
        <v>181432.9368</v>
      </c>
    </row>
    <row r="209" spans="2:12">
      <c r="B209" s="32">
        <v>88</v>
      </c>
      <c r="C209" s="33">
        <v>46326</v>
      </c>
      <c r="D209" s="26">
        <f t="shared" si="9"/>
        <v>1438857.8490470811</v>
      </c>
      <c r="E209" s="26">
        <f t="shared" si="10"/>
        <v>181432.9368</v>
      </c>
      <c r="F209" s="26">
        <f t="shared" si="11"/>
        <v>3143.5622806177025</v>
      </c>
      <c r="G209" s="26">
        <f t="shared" si="12"/>
        <v>1260568.4745276987</v>
      </c>
      <c r="H209" s="26">
        <f t="shared" si="13"/>
        <v>181432.9368</v>
      </c>
    </row>
    <row r="210" spans="2:12">
      <c r="B210" s="32">
        <v>89</v>
      </c>
      <c r="C210" s="33">
        <v>46356</v>
      </c>
      <c r="D210" s="26">
        <f t="shared" si="9"/>
        <v>1260568.4745276987</v>
      </c>
      <c r="E210" s="26">
        <f t="shared" si="10"/>
        <v>181432.9368</v>
      </c>
      <c r="F210" s="26">
        <f t="shared" si="11"/>
        <v>2697.8388443192466</v>
      </c>
      <c r="G210" s="26">
        <f t="shared" si="12"/>
        <v>1081833.376572018</v>
      </c>
      <c r="H210" s="26">
        <f t="shared" si="13"/>
        <v>181432.9368</v>
      </c>
    </row>
    <row r="211" spans="2:12">
      <c r="B211" s="32">
        <v>90</v>
      </c>
      <c r="C211" s="33">
        <v>46387</v>
      </c>
      <c r="D211" s="26">
        <f t="shared" si="9"/>
        <v>1081833.376572018</v>
      </c>
      <c r="E211" s="26">
        <f t="shared" si="10"/>
        <v>181432.9368</v>
      </c>
      <c r="F211" s="26">
        <f t="shared" si="11"/>
        <v>2251.0010994300451</v>
      </c>
      <c r="G211" s="26">
        <f t="shared" si="12"/>
        <v>902651.44087144802</v>
      </c>
      <c r="H211" s="26">
        <f t="shared" si="13"/>
        <v>181432.9368</v>
      </c>
    </row>
    <row r="212" spans="2:12">
      <c r="B212" s="32">
        <v>91</v>
      </c>
      <c r="C212" s="33">
        <v>46418</v>
      </c>
      <c r="D212" s="26">
        <f t="shared" si="9"/>
        <v>902651.44087144802</v>
      </c>
      <c r="E212" s="26">
        <f t="shared" si="10"/>
        <v>181432.9368</v>
      </c>
      <c r="F212" s="26">
        <f t="shared" si="11"/>
        <v>1803.0462601786201</v>
      </c>
      <c r="G212" s="26">
        <f t="shared" si="12"/>
        <v>723021.55033162667</v>
      </c>
      <c r="H212" s="26">
        <f t="shared" si="13"/>
        <v>181432.9368</v>
      </c>
    </row>
    <row r="213" spans="2:12">
      <c r="B213" s="32">
        <v>92</v>
      </c>
      <c r="C213" s="33">
        <v>46446</v>
      </c>
      <c r="D213" s="26">
        <f t="shared" si="9"/>
        <v>723021.55033162667</v>
      </c>
      <c r="E213" s="26">
        <f t="shared" si="10"/>
        <v>181432.9368</v>
      </c>
      <c r="F213" s="26">
        <f t="shared" si="11"/>
        <v>1353.9715338290666</v>
      </c>
      <c r="G213" s="26">
        <f t="shared" si="12"/>
        <v>542942.58506545576</v>
      </c>
      <c r="H213" s="26">
        <f t="shared" si="13"/>
        <v>181432.9368</v>
      </c>
    </row>
    <row r="214" spans="2:12">
      <c r="B214" s="32">
        <v>93</v>
      </c>
      <c r="C214" s="33">
        <v>46477</v>
      </c>
      <c r="D214" s="26">
        <f t="shared" si="9"/>
        <v>542942.58506545576</v>
      </c>
      <c r="E214" s="26">
        <f t="shared" si="10"/>
        <v>181432.9368</v>
      </c>
      <c r="F214" s="26">
        <f t="shared" si="11"/>
        <v>903.77412066363934</v>
      </c>
      <c r="G214" s="26">
        <f t="shared" si="12"/>
        <v>362413.42238611938</v>
      </c>
      <c r="H214" s="26">
        <f t="shared" si="13"/>
        <v>181432.9368</v>
      </c>
    </row>
    <row r="215" spans="2:12">
      <c r="B215" s="32">
        <v>94</v>
      </c>
      <c r="C215" s="33">
        <v>46507</v>
      </c>
      <c r="D215" s="26">
        <f t="shared" si="9"/>
        <v>362413.42238611938</v>
      </c>
      <c r="E215" s="26">
        <f t="shared" si="10"/>
        <v>181432.9368</v>
      </c>
      <c r="F215" s="26">
        <f t="shared" si="11"/>
        <v>452.45121396529845</v>
      </c>
      <c r="G215" s="26">
        <f t="shared" si="12"/>
        <v>181432.93680008469</v>
      </c>
      <c r="H215" s="26">
        <f t="shared" si="13"/>
        <v>181432.9368</v>
      </c>
    </row>
    <row r="216" spans="2:12">
      <c r="B216" s="32">
        <v>95</v>
      </c>
      <c r="C216" s="33">
        <v>46538</v>
      </c>
      <c r="D216" s="26">
        <f t="shared" si="9"/>
        <v>181432.93680008469</v>
      </c>
      <c r="E216" s="26">
        <f t="shared" si="10"/>
        <v>181432.9368</v>
      </c>
      <c r="F216" s="26">
        <f t="shared" si="11"/>
        <v>2.117303665727377E-10</v>
      </c>
      <c r="G216" s="26">
        <f t="shared" si="12"/>
        <v>8.4903876995667818E-8</v>
      </c>
      <c r="H216" s="26">
        <f t="shared" si="13"/>
        <v>181432.9368</v>
      </c>
    </row>
    <row r="217" spans="2:12" ht="13">
      <c r="B217" s="130"/>
      <c r="C217" s="37"/>
      <c r="D217" s="37"/>
      <c r="E217" s="38">
        <f>SUM(E122:E216)</f>
        <v>15012453.6864</v>
      </c>
      <c r="F217" s="38">
        <f t="shared" ref="F217" si="14">SUM(F122:F216)</f>
        <v>1700780.8380656471</v>
      </c>
      <c r="G217" s="37"/>
      <c r="H217" s="38">
        <f>SUM(H122:H216)</f>
        <v>15012453.6864</v>
      </c>
    </row>
    <row r="221" spans="2:12" ht="13">
      <c r="B221" s="154" t="s">
        <v>41</v>
      </c>
      <c r="C221" s="154"/>
      <c r="D221" s="154"/>
      <c r="E221" s="154"/>
      <c r="F221" s="154"/>
      <c r="G221" s="154"/>
      <c r="I221" s="154" t="s">
        <v>79</v>
      </c>
      <c r="J221" s="154"/>
      <c r="K221" s="154"/>
      <c r="L221" s="154"/>
    </row>
    <row r="222" spans="2:12" ht="39">
      <c r="B222" s="39" t="s">
        <v>25</v>
      </c>
      <c r="C222" s="40" t="s">
        <v>42</v>
      </c>
      <c r="D222" s="41" t="s">
        <v>43</v>
      </c>
      <c r="E222" s="42" t="s">
        <v>44</v>
      </c>
      <c r="F222" s="41" t="s">
        <v>45</v>
      </c>
      <c r="G222" s="41" t="s">
        <v>46</v>
      </c>
      <c r="H222" s="6"/>
      <c r="I222" s="41" t="s">
        <v>43</v>
      </c>
      <c r="J222" s="42" t="s">
        <v>44</v>
      </c>
      <c r="K222" s="41" t="s">
        <v>45</v>
      </c>
      <c r="L222" s="41" t="s">
        <v>46</v>
      </c>
    </row>
    <row r="223" spans="2:12">
      <c r="B223" s="32">
        <v>1</v>
      </c>
      <c r="C223" s="33">
        <v>43677</v>
      </c>
      <c r="D223" s="43">
        <f>F118</f>
        <v>13311672.848334394</v>
      </c>
      <c r="E223" s="43">
        <f>$D$223/95</f>
        <v>140122.87208773047</v>
      </c>
      <c r="F223" s="26">
        <f>E223</f>
        <v>140122.87208773047</v>
      </c>
      <c r="G223" s="43">
        <f>$D$223-F223</f>
        <v>13171549.976246664</v>
      </c>
      <c r="I223" s="44">
        <f>D223/84.95</f>
        <v>156700.09238769152</v>
      </c>
      <c r="J223" s="44">
        <f>$I$223/95</f>
        <v>1649.4746567125424</v>
      </c>
      <c r="K223" s="44">
        <f>J223</f>
        <v>1649.4746567125424</v>
      </c>
      <c r="L223" s="44">
        <f>$I$223-K223</f>
        <v>155050.61773097896</v>
      </c>
    </row>
    <row r="224" spans="2:12">
      <c r="B224" s="32">
        <v>2</v>
      </c>
      <c r="C224" s="33">
        <v>43708</v>
      </c>
      <c r="D224" s="43">
        <f t="shared" ref="D224:D287" si="15">G223</f>
        <v>13171549.976246664</v>
      </c>
      <c r="E224" s="43">
        <f t="shared" ref="E224:E287" si="16">$D$223/95</f>
        <v>140122.87208773047</v>
      </c>
      <c r="F224" s="26">
        <f t="shared" ref="F224:F287" si="17">F223+E224</f>
        <v>280245.74417546095</v>
      </c>
      <c r="G224" s="43">
        <f t="shared" ref="G224:G287" si="18">$D$223-F224</f>
        <v>13031427.104158934</v>
      </c>
      <c r="I224" s="44">
        <f>L223</f>
        <v>155050.61773097896</v>
      </c>
      <c r="J224" s="44">
        <f t="shared" ref="J224:J287" si="19">$I$223/95</f>
        <v>1649.4746567125424</v>
      </c>
      <c r="K224" s="44">
        <f>K223+J224</f>
        <v>3298.9493134250847</v>
      </c>
      <c r="L224" s="44">
        <f t="shared" ref="L224:L287" si="20">$I$223-K224</f>
        <v>153401.14307426644</v>
      </c>
    </row>
    <row r="225" spans="2:12">
      <c r="B225" s="32">
        <v>3</v>
      </c>
      <c r="C225" s="33">
        <v>43738</v>
      </c>
      <c r="D225" s="43">
        <f t="shared" si="15"/>
        <v>13031427.104158934</v>
      </c>
      <c r="E225" s="43">
        <f t="shared" si="16"/>
        <v>140122.87208773047</v>
      </c>
      <c r="F225" s="26">
        <f t="shared" si="17"/>
        <v>420368.61626319145</v>
      </c>
      <c r="G225" s="43">
        <f t="shared" si="18"/>
        <v>12891304.232071202</v>
      </c>
      <c r="I225" s="44">
        <f t="shared" ref="I225:I288" si="21">L224</f>
        <v>153401.14307426644</v>
      </c>
      <c r="J225" s="44">
        <f t="shared" si="19"/>
        <v>1649.4746567125424</v>
      </c>
      <c r="K225" s="44">
        <f>K224+J225</f>
        <v>4948.4239701376273</v>
      </c>
      <c r="L225" s="44">
        <f t="shared" si="20"/>
        <v>151751.66841755388</v>
      </c>
    </row>
    <row r="226" spans="2:12">
      <c r="B226" s="32">
        <v>4</v>
      </c>
      <c r="C226" s="33">
        <v>43769</v>
      </c>
      <c r="D226" s="43">
        <f t="shared" si="15"/>
        <v>12891304.232071202</v>
      </c>
      <c r="E226" s="43">
        <f t="shared" si="16"/>
        <v>140122.87208773047</v>
      </c>
      <c r="F226" s="26">
        <f t="shared" si="17"/>
        <v>560491.48835092189</v>
      </c>
      <c r="G226" s="43">
        <f t="shared" si="18"/>
        <v>12751181.359983472</v>
      </c>
      <c r="I226" s="44">
        <f t="shared" si="21"/>
        <v>151751.66841755388</v>
      </c>
      <c r="J226" s="44">
        <f t="shared" si="19"/>
        <v>1649.4746567125424</v>
      </c>
      <c r="K226" s="44">
        <f t="shared" ref="K226:K289" si="22">K225+J226</f>
        <v>6597.8986268501694</v>
      </c>
      <c r="L226" s="44">
        <f t="shared" si="20"/>
        <v>150102.19376084136</v>
      </c>
    </row>
    <row r="227" spans="2:12">
      <c r="B227" s="32">
        <v>5</v>
      </c>
      <c r="C227" s="33">
        <v>43799</v>
      </c>
      <c r="D227" s="43">
        <f t="shared" si="15"/>
        <v>12751181.359983472</v>
      </c>
      <c r="E227" s="43">
        <f t="shared" si="16"/>
        <v>140122.87208773047</v>
      </c>
      <c r="F227" s="26">
        <f t="shared" si="17"/>
        <v>700614.36043865234</v>
      </c>
      <c r="G227" s="43">
        <f t="shared" si="18"/>
        <v>12611058.487895742</v>
      </c>
      <c r="I227" s="44">
        <f t="shared" si="21"/>
        <v>150102.19376084136</v>
      </c>
      <c r="J227" s="44">
        <f t="shared" si="19"/>
        <v>1649.4746567125424</v>
      </c>
      <c r="K227" s="44">
        <f t="shared" si="22"/>
        <v>8247.3732835627125</v>
      </c>
      <c r="L227" s="44">
        <f t="shared" si="20"/>
        <v>148452.7191041288</v>
      </c>
    </row>
    <row r="228" spans="2:12">
      <c r="B228" s="32">
        <v>6</v>
      </c>
      <c r="C228" s="33">
        <v>43830</v>
      </c>
      <c r="D228" s="43">
        <f t="shared" si="15"/>
        <v>12611058.487895742</v>
      </c>
      <c r="E228" s="43">
        <f t="shared" si="16"/>
        <v>140122.87208773047</v>
      </c>
      <c r="F228" s="26">
        <f t="shared" si="17"/>
        <v>840737.23252638278</v>
      </c>
      <c r="G228" s="43">
        <f t="shared" si="18"/>
        <v>12470935.615808012</v>
      </c>
      <c r="I228" s="44">
        <f t="shared" si="21"/>
        <v>148452.7191041288</v>
      </c>
      <c r="J228" s="44">
        <f t="shared" si="19"/>
        <v>1649.4746567125424</v>
      </c>
      <c r="K228" s="44">
        <f t="shared" si="22"/>
        <v>9896.8479402752546</v>
      </c>
      <c r="L228" s="44">
        <f t="shared" si="20"/>
        <v>146803.24444741628</v>
      </c>
    </row>
    <row r="229" spans="2:12">
      <c r="B229" s="32">
        <v>7</v>
      </c>
      <c r="C229" s="33">
        <v>43861</v>
      </c>
      <c r="D229" s="43">
        <f t="shared" si="15"/>
        <v>12470935.615808012</v>
      </c>
      <c r="E229" s="43">
        <f t="shared" si="16"/>
        <v>140122.87208773047</v>
      </c>
      <c r="F229" s="26">
        <f t="shared" si="17"/>
        <v>980860.10461411322</v>
      </c>
      <c r="G229" s="43">
        <f t="shared" si="18"/>
        <v>12330812.743720282</v>
      </c>
      <c r="I229" s="44">
        <f t="shared" si="21"/>
        <v>146803.24444741628</v>
      </c>
      <c r="J229" s="44">
        <f t="shared" si="19"/>
        <v>1649.4746567125424</v>
      </c>
      <c r="K229" s="44">
        <f t="shared" si="22"/>
        <v>11546.322596987797</v>
      </c>
      <c r="L229" s="44">
        <f t="shared" si="20"/>
        <v>145153.76979070372</v>
      </c>
    </row>
    <row r="230" spans="2:12">
      <c r="B230" s="32">
        <v>8</v>
      </c>
      <c r="C230" s="33">
        <v>43890</v>
      </c>
      <c r="D230" s="43">
        <f t="shared" si="15"/>
        <v>12330812.743720282</v>
      </c>
      <c r="E230" s="43">
        <f t="shared" si="16"/>
        <v>140122.87208773047</v>
      </c>
      <c r="F230" s="26">
        <f t="shared" si="17"/>
        <v>1120982.9767018438</v>
      </c>
      <c r="G230" s="43">
        <f t="shared" si="18"/>
        <v>12190689.87163255</v>
      </c>
      <c r="I230" s="44">
        <f t="shared" si="21"/>
        <v>145153.76979070372</v>
      </c>
      <c r="J230" s="44">
        <f t="shared" si="19"/>
        <v>1649.4746567125424</v>
      </c>
      <c r="K230" s="44">
        <f t="shared" si="22"/>
        <v>13195.797253700339</v>
      </c>
      <c r="L230" s="44">
        <f t="shared" si="20"/>
        <v>143504.29513399117</v>
      </c>
    </row>
    <row r="231" spans="2:12">
      <c r="B231" s="32">
        <v>9</v>
      </c>
      <c r="C231" s="33">
        <v>43921</v>
      </c>
      <c r="D231" s="43">
        <f t="shared" si="15"/>
        <v>12190689.87163255</v>
      </c>
      <c r="E231" s="43">
        <f t="shared" si="16"/>
        <v>140122.87208773047</v>
      </c>
      <c r="F231" s="26">
        <f t="shared" si="17"/>
        <v>1261105.8487895743</v>
      </c>
      <c r="G231" s="43">
        <f t="shared" si="18"/>
        <v>12050566.99954482</v>
      </c>
      <c r="I231" s="44">
        <f t="shared" si="21"/>
        <v>143504.29513399117</v>
      </c>
      <c r="J231" s="44">
        <f t="shared" si="19"/>
        <v>1649.4746567125424</v>
      </c>
      <c r="K231" s="44">
        <f t="shared" si="22"/>
        <v>14845.271910412881</v>
      </c>
      <c r="L231" s="44">
        <f t="shared" si="20"/>
        <v>141854.82047727864</v>
      </c>
    </row>
    <row r="232" spans="2:12">
      <c r="B232" s="32">
        <v>10</v>
      </c>
      <c r="C232" s="33">
        <v>43951</v>
      </c>
      <c r="D232" s="43">
        <f t="shared" si="15"/>
        <v>12050566.99954482</v>
      </c>
      <c r="E232" s="43">
        <f t="shared" si="16"/>
        <v>140122.87208773047</v>
      </c>
      <c r="F232" s="26">
        <f t="shared" si="17"/>
        <v>1401228.7208773049</v>
      </c>
      <c r="G232" s="43">
        <f t="shared" si="18"/>
        <v>11910444.12745709</v>
      </c>
      <c r="I232" s="44">
        <f t="shared" si="21"/>
        <v>141854.82047727864</v>
      </c>
      <c r="J232" s="44">
        <f t="shared" si="19"/>
        <v>1649.4746567125424</v>
      </c>
      <c r="K232" s="44">
        <f t="shared" si="22"/>
        <v>16494.746567125425</v>
      </c>
      <c r="L232" s="44">
        <f t="shared" si="20"/>
        <v>140205.34582056609</v>
      </c>
    </row>
    <row r="233" spans="2:12">
      <c r="B233" s="32">
        <v>11</v>
      </c>
      <c r="C233" s="33">
        <v>43982</v>
      </c>
      <c r="D233" s="43">
        <f t="shared" si="15"/>
        <v>11910444.12745709</v>
      </c>
      <c r="E233" s="43">
        <f t="shared" si="16"/>
        <v>140122.87208773047</v>
      </c>
      <c r="F233" s="26">
        <f t="shared" si="17"/>
        <v>1541351.5929650355</v>
      </c>
      <c r="G233" s="43">
        <f t="shared" si="18"/>
        <v>11770321.25536936</v>
      </c>
      <c r="I233" s="44">
        <f t="shared" si="21"/>
        <v>140205.34582056609</v>
      </c>
      <c r="J233" s="44">
        <f t="shared" si="19"/>
        <v>1649.4746567125424</v>
      </c>
      <c r="K233" s="44">
        <f t="shared" si="22"/>
        <v>18144.221223837969</v>
      </c>
      <c r="L233" s="44">
        <f t="shared" si="20"/>
        <v>138555.87116385356</v>
      </c>
    </row>
    <row r="234" spans="2:12">
      <c r="B234" s="32">
        <v>12</v>
      </c>
      <c r="C234" s="33">
        <v>44012</v>
      </c>
      <c r="D234" s="43">
        <f t="shared" si="15"/>
        <v>11770321.25536936</v>
      </c>
      <c r="E234" s="43">
        <f t="shared" si="16"/>
        <v>140122.87208773047</v>
      </c>
      <c r="F234" s="26">
        <f t="shared" si="17"/>
        <v>1681474.465052766</v>
      </c>
      <c r="G234" s="43">
        <f t="shared" si="18"/>
        <v>11630198.383281628</v>
      </c>
      <c r="I234" s="44">
        <f t="shared" si="21"/>
        <v>138555.87116385356</v>
      </c>
      <c r="J234" s="44">
        <f t="shared" si="19"/>
        <v>1649.4746567125424</v>
      </c>
      <c r="K234" s="44">
        <f t="shared" si="22"/>
        <v>19793.695880550513</v>
      </c>
      <c r="L234" s="44">
        <f t="shared" si="20"/>
        <v>136906.39650714101</v>
      </c>
    </row>
    <row r="235" spans="2:12">
      <c r="B235" s="32">
        <v>13</v>
      </c>
      <c r="C235" s="33">
        <v>44043</v>
      </c>
      <c r="D235" s="43">
        <f t="shared" si="15"/>
        <v>11630198.383281628</v>
      </c>
      <c r="E235" s="43">
        <f t="shared" si="16"/>
        <v>140122.87208773047</v>
      </c>
      <c r="F235" s="26">
        <f t="shared" si="17"/>
        <v>1821597.3371404966</v>
      </c>
      <c r="G235" s="43">
        <f t="shared" si="18"/>
        <v>11490075.511193898</v>
      </c>
      <c r="I235" s="44">
        <f t="shared" si="21"/>
        <v>136906.39650714101</v>
      </c>
      <c r="J235" s="44">
        <f t="shared" si="19"/>
        <v>1649.4746567125424</v>
      </c>
      <c r="K235" s="44">
        <f t="shared" si="22"/>
        <v>21443.170537263057</v>
      </c>
      <c r="L235" s="44">
        <f t="shared" si="20"/>
        <v>135256.92185042845</v>
      </c>
    </row>
    <row r="236" spans="2:12">
      <c r="B236" s="32">
        <v>14</v>
      </c>
      <c r="C236" s="33">
        <v>44074</v>
      </c>
      <c r="D236" s="43">
        <f t="shared" si="15"/>
        <v>11490075.511193898</v>
      </c>
      <c r="E236" s="43">
        <f t="shared" si="16"/>
        <v>140122.87208773047</v>
      </c>
      <c r="F236" s="26">
        <f t="shared" si="17"/>
        <v>1961720.2092282271</v>
      </c>
      <c r="G236" s="43">
        <f t="shared" si="18"/>
        <v>11349952.639106167</v>
      </c>
      <c r="I236" s="44">
        <f t="shared" si="21"/>
        <v>135256.92185042845</v>
      </c>
      <c r="J236" s="44">
        <f t="shared" si="19"/>
        <v>1649.4746567125424</v>
      </c>
      <c r="K236" s="44">
        <f t="shared" si="22"/>
        <v>23092.645193975601</v>
      </c>
      <c r="L236" s="44">
        <f t="shared" si="20"/>
        <v>133607.44719371593</v>
      </c>
    </row>
    <row r="237" spans="2:12">
      <c r="B237" s="32">
        <v>15</v>
      </c>
      <c r="C237" s="33">
        <v>44104</v>
      </c>
      <c r="D237" s="43">
        <f t="shared" si="15"/>
        <v>11349952.639106167</v>
      </c>
      <c r="E237" s="43">
        <f t="shared" si="16"/>
        <v>140122.87208773047</v>
      </c>
      <c r="F237" s="26">
        <f t="shared" si="17"/>
        <v>2101843.0813159575</v>
      </c>
      <c r="G237" s="43">
        <f t="shared" si="18"/>
        <v>11209829.767018437</v>
      </c>
      <c r="I237" s="44">
        <f t="shared" si="21"/>
        <v>133607.44719371593</v>
      </c>
      <c r="J237" s="44">
        <f t="shared" si="19"/>
        <v>1649.4746567125424</v>
      </c>
      <c r="K237" s="44">
        <f t="shared" si="22"/>
        <v>24742.119850688145</v>
      </c>
      <c r="L237" s="44">
        <f t="shared" si="20"/>
        <v>131957.97253700337</v>
      </c>
    </row>
    <row r="238" spans="2:12">
      <c r="B238" s="32">
        <v>16</v>
      </c>
      <c r="C238" s="33">
        <v>44135</v>
      </c>
      <c r="D238" s="43">
        <f t="shared" si="15"/>
        <v>11209829.767018437</v>
      </c>
      <c r="E238" s="43">
        <f t="shared" si="16"/>
        <v>140122.87208773047</v>
      </c>
      <c r="F238" s="26">
        <f t="shared" si="17"/>
        <v>2241965.953403688</v>
      </c>
      <c r="G238" s="43">
        <f t="shared" si="18"/>
        <v>11069706.894930705</v>
      </c>
      <c r="I238" s="44">
        <f t="shared" si="21"/>
        <v>131957.97253700337</v>
      </c>
      <c r="J238" s="44">
        <f t="shared" si="19"/>
        <v>1649.4746567125424</v>
      </c>
      <c r="K238" s="44">
        <f t="shared" si="22"/>
        <v>26391.594507400689</v>
      </c>
      <c r="L238" s="44">
        <f t="shared" si="20"/>
        <v>130308.49788029083</v>
      </c>
    </row>
    <row r="239" spans="2:12">
      <c r="B239" s="32">
        <v>17</v>
      </c>
      <c r="C239" s="33">
        <v>44165</v>
      </c>
      <c r="D239" s="43">
        <f t="shared" si="15"/>
        <v>11069706.894930705</v>
      </c>
      <c r="E239" s="43">
        <f t="shared" si="16"/>
        <v>140122.87208773047</v>
      </c>
      <c r="F239" s="26">
        <f t="shared" si="17"/>
        <v>2382088.8254914186</v>
      </c>
      <c r="G239" s="43">
        <f t="shared" si="18"/>
        <v>10929584.022842975</v>
      </c>
      <c r="I239" s="44">
        <f t="shared" si="21"/>
        <v>130308.49788029083</v>
      </c>
      <c r="J239" s="44">
        <f t="shared" si="19"/>
        <v>1649.4746567125424</v>
      </c>
      <c r="K239" s="44">
        <f t="shared" si="22"/>
        <v>28041.069164113233</v>
      </c>
      <c r="L239" s="44">
        <f t="shared" si="20"/>
        <v>128659.02322357829</v>
      </c>
    </row>
    <row r="240" spans="2:12">
      <c r="B240" s="32">
        <v>18</v>
      </c>
      <c r="C240" s="33">
        <v>44196</v>
      </c>
      <c r="D240" s="43">
        <f t="shared" si="15"/>
        <v>10929584.022842975</v>
      </c>
      <c r="E240" s="43">
        <f t="shared" si="16"/>
        <v>140122.87208773047</v>
      </c>
      <c r="F240" s="26">
        <f t="shared" si="17"/>
        <v>2522211.6975791492</v>
      </c>
      <c r="G240" s="43">
        <f t="shared" si="18"/>
        <v>10789461.150755245</v>
      </c>
      <c r="I240" s="44">
        <f t="shared" si="21"/>
        <v>128659.02322357829</v>
      </c>
      <c r="J240" s="44">
        <f t="shared" si="19"/>
        <v>1649.4746567125424</v>
      </c>
      <c r="K240" s="44">
        <f t="shared" si="22"/>
        <v>29690.543820825776</v>
      </c>
      <c r="L240" s="44">
        <f t="shared" si="20"/>
        <v>127009.54856686573</v>
      </c>
    </row>
    <row r="241" spans="2:12">
      <c r="B241" s="32">
        <v>19</v>
      </c>
      <c r="C241" s="33">
        <v>44227</v>
      </c>
      <c r="D241" s="43">
        <f t="shared" si="15"/>
        <v>10789461.150755245</v>
      </c>
      <c r="E241" s="43">
        <f t="shared" si="16"/>
        <v>140122.87208773047</v>
      </c>
      <c r="F241" s="26">
        <f t="shared" si="17"/>
        <v>2662334.5696668797</v>
      </c>
      <c r="G241" s="43">
        <f t="shared" si="18"/>
        <v>10649338.278667515</v>
      </c>
      <c r="I241" s="44">
        <f t="shared" si="21"/>
        <v>127009.54856686573</v>
      </c>
      <c r="J241" s="44">
        <f t="shared" si="19"/>
        <v>1649.4746567125424</v>
      </c>
      <c r="K241" s="44">
        <f t="shared" si="22"/>
        <v>31340.01847753832</v>
      </c>
      <c r="L241" s="44">
        <f t="shared" si="20"/>
        <v>125360.07391015319</v>
      </c>
    </row>
    <row r="242" spans="2:12">
      <c r="B242" s="32">
        <v>20</v>
      </c>
      <c r="C242" s="33">
        <v>44255</v>
      </c>
      <c r="D242" s="43">
        <f t="shared" si="15"/>
        <v>10649338.278667515</v>
      </c>
      <c r="E242" s="43">
        <f t="shared" si="16"/>
        <v>140122.87208773047</v>
      </c>
      <c r="F242" s="26">
        <f t="shared" si="17"/>
        <v>2802457.4417546103</v>
      </c>
      <c r="G242" s="43">
        <f t="shared" si="18"/>
        <v>10509215.406579785</v>
      </c>
      <c r="I242" s="44">
        <f t="shared" si="21"/>
        <v>125360.07391015319</v>
      </c>
      <c r="J242" s="44">
        <f t="shared" si="19"/>
        <v>1649.4746567125424</v>
      </c>
      <c r="K242" s="44">
        <f t="shared" si="22"/>
        <v>32989.493134250864</v>
      </c>
      <c r="L242" s="44">
        <f t="shared" si="20"/>
        <v>123710.59925344065</v>
      </c>
    </row>
    <row r="243" spans="2:12">
      <c r="B243" s="32">
        <v>21</v>
      </c>
      <c r="C243" s="33">
        <v>44286</v>
      </c>
      <c r="D243" s="43">
        <f t="shared" si="15"/>
        <v>10509215.406579785</v>
      </c>
      <c r="E243" s="43">
        <f t="shared" si="16"/>
        <v>140122.87208773047</v>
      </c>
      <c r="F243" s="26">
        <f t="shared" si="17"/>
        <v>2942580.3138423408</v>
      </c>
      <c r="G243" s="43">
        <f t="shared" si="18"/>
        <v>10369092.534492053</v>
      </c>
      <c r="I243" s="44">
        <f t="shared" si="21"/>
        <v>123710.59925344065</v>
      </c>
      <c r="J243" s="44">
        <f t="shared" si="19"/>
        <v>1649.4746567125424</v>
      </c>
      <c r="K243" s="44">
        <f t="shared" si="22"/>
        <v>34638.967790963405</v>
      </c>
      <c r="L243" s="44">
        <f t="shared" si="20"/>
        <v>122061.12459672811</v>
      </c>
    </row>
    <row r="244" spans="2:12">
      <c r="B244" s="32">
        <v>22</v>
      </c>
      <c r="C244" s="33">
        <v>44316</v>
      </c>
      <c r="D244" s="43">
        <f t="shared" si="15"/>
        <v>10369092.534492053</v>
      </c>
      <c r="E244" s="43">
        <f t="shared" si="16"/>
        <v>140122.87208773047</v>
      </c>
      <c r="F244" s="26">
        <f t="shared" si="17"/>
        <v>3082703.1859300714</v>
      </c>
      <c r="G244" s="43">
        <f t="shared" si="18"/>
        <v>10228969.662404323</v>
      </c>
      <c r="I244" s="44">
        <f t="shared" si="21"/>
        <v>122061.12459672811</v>
      </c>
      <c r="J244" s="44">
        <f t="shared" si="19"/>
        <v>1649.4746567125424</v>
      </c>
      <c r="K244" s="44">
        <f t="shared" si="22"/>
        <v>36288.442447675945</v>
      </c>
      <c r="L244" s="44">
        <f t="shared" si="20"/>
        <v>120411.64994001557</v>
      </c>
    </row>
    <row r="245" spans="2:12">
      <c r="B245" s="32">
        <v>23</v>
      </c>
      <c r="C245" s="33">
        <v>44347</v>
      </c>
      <c r="D245" s="43">
        <f t="shared" si="15"/>
        <v>10228969.662404323</v>
      </c>
      <c r="E245" s="43">
        <f t="shared" si="16"/>
        <v>140122.87208773047</v>
      </c>
      <c r="F245" s="26">
        <f t="shared" si="17"/>
        <v>3222826.058017802</v>
      </c>
      <c r="G245" s="43">
        <f t="shared" si="18"/>
        <v>10088846.790316593</v>
      </c>
      <c r="I245" s="44">
        <f t="shared" si="21"/>
        <v>120411.64994001557</v>
      </c>
      <c r="J245" s="44">
        <f t="shared" si="19"/>
        <v>1649.4746567125424</v>
      </c>
      <c r="K245" s="44">
        <f t="shared" si="22"/>
        <v>37937.917104388485</v>
      </c>
      <c r="L245" s="44">
        <f t="shared" si="20"/>
        <v>118762.17528330303</v>
      </c>
    </row>
    <row r="246" spans="2:12">
      <c r="B246" s="32">
        <v>24</v>
      </c>
      <c r="C246" s="33">
        <v>44377</v>
      </c>
      <c r="D246" s="43">
        <f t="shared" si="15"/>
        <v>10088846.790316593</v>
      </c>
      <c r="E246" s="43">
        <f t="shared" si="16"/>
        <v>140122.87208773047</v>
      </c>
      <c r="F246" s="26">
        <f t="shared" si="17"/>
        <v>3362948.9301055325</v>
      </c>
      <c r="G246" s="43">
        <f t="shared" si="18"/>
        <v>9948723.9182288609</v>
      </c>
      <c r="I246" s="44">
        <f t="shared" si="21"/>
        <v>118762.17528330303</v>
      </c>
      <c r="J246" s="44">
        <f t="shared" si="19"/>
        <v>1649.4746567125424</v>
      </c>
      <c r="K246" s="44">
        <f t="shared" si="22"/>
        <v>39587.391761101026</v>
      </c>
      <c r="L246" s="44">
        <f t="shared" si="20"/>
        <v>117112.70062659049</v>
      </c>
    </row>
    <row r="247" spans="2:12" s="135" customFormat="1">
      <c r="B247" s="131">
        <v>25</v>
      </c>
      <c r="C247" s="132">
        <v>44408</v>
      </c>
      <c r="D247" s="134">
        <f t="shared" si="15"/>
        <v>9948723.9182288609</v>
      </c>
      <c r="E247" s="134">
        <f t="shared" si="16"/>
        <v>140122.87208773047</v>
      </c>
      <c r="F247" s="114">
        <f t="shared" si="17"/>
        <v>3503071.8021932631</v>
      </c>
      <c r="G247" s="134">
        <f t="shared" si="18"/>
        <v>9808601.0461411308</v>
      </c>
      <c r="I247" s="136">
        <f t="shared" si="21"/>
        <v>117112.70062659049</v>
      </c>
      <c r="J247" s="136">
        <f t="shared" si="19"/>
        <v>1649.4746567125424</v>
      </c>
      <c r="K247" s="136">
        <f t="shared" si="22"/>
        <v>41236.866417813566</v>
      </c>
      <c r="L247" s="136">
        <f t="shared" si="20"/>
        <v>115463.22596987795</v>
      </c>
    </row>
    <row r="248" spans="2:12">
      <c r="B248" s="32">
        <v>26</v>
      </c>
      <c r="C248" s="33">
        <v>44439</v>
      </c>
      <c r="D248" s="43">
        <f t="shared" si="15"/>
        <v>9808601.0461411308</v>
      </c>
      <c r="E248" s="43">
        <f t="shared" si="16"/>
        <v>140122.87208773047</v>
      </c>
      <c r="F248" s="26">
        <f t="shared" si="17"/>
        <v>3643194.6742809936</v>
      </c>
      <c r="G248" s="43">
        <f t="shared" si="18"/>
        <v>9668478.1740534008</v>
      </c>
      <c r="I248" s="44">
        <f t="shared" si="21"/>
        <v>115463.22596987795</v>
      </c>
      <c r="J248" s="44">
        <f t="shared" si="19"/>
        <v>1649.4746567125424</v>
      </c>
      <c r="K248" s="44">
        <f t="shared" si="22"/>
        <v>42886.341074526106</v>
      </c>
      <c r="L248" s="44">
        <f t="shared" si="20"/>
        <v>113813.75131316541</v>
      </c>
    </row>
    <row r="249" spans="2:12">
      <c r="B249" s="32">
        <v>27</v>
      </c>
      <c r="C249" s="33">
        <v>44469</v>
      </c>
      <c r="D249" s="43">
        <f t="shared" si="15"/>
        <v>9668478.1740534008</v>
      </c>
      <c r="E249" s="43">
        <f t="shared" si="16"/>
        <v>140122.87208773047</v>
      </c>
      <c r="F249" s="26">
        <f t="shared" si="17"/>
        <v>3783317.5463687242</v>
      </c>
      <c r="G249" s="43">
        <f t="shared" si="18"/>
        <v>9528355.3019656707</v>
      </c>
      <c r="I249" s="44">
        <f t="shared" si="21"/>
        <v>113813.75131316541</v>
      </c>
      <c r="J249" s="44">
        <f t="shared" si="19"/>
        <v>1649.4746567125424</v>
      </c>
      <c r="K249" s="44">
        <f t="shared" si="22"/>
        <v>44535.815731238647</v>
      </c>
      <c r="L249" s="44">
        <f t="shared" si="20"/>
        <v>112164.27665645287</v>
      </c>
    </row>
    <row r="250" spans="2:12">
      <c r="B250" s="32">
        <v>28</v>
      </c>
      <c r="C250" s="33">
        <v>44500</v>
      </c>
      <c r="D250" s="43">
        <f t="shared" si="15"/>
        <v>9528355.3019656707</v>
      </c>
      <c r="E250" s="43">
        <f t="shared" si="16"/>
        <v>140122.87208773047</v>
      </c>
      <c r="F250" s="26">
        <f t="shared" si="17"/>
        <v>3923440.4184564548</v>
      </c>
      <c r="G250" s="43">
        <f t="shared" si="18"/>
        <v>9388232.4298779406</v>
      </c>
      <c r="I250" s="44">
        <f t="shared" si="21"/>
        <v>112164.27665645287</v>
      </c>
      <c r="J250" s="44">
        <f t="shared" si="19"/>
        <v>1649.4746567125424</v>
      </c>
      <c r="K250" s="44">
        <f t="shared" si="22"/>
        <v>46185.290387951187</v>
      </c>
      <c r="L250" s="44">
        <f t="shared" si="20"/>
        <v>110514.80199974033</v>
      </c>
    </row>
    <row r="251" spans="2:12">
      <c r="B251" s="32">
        <v>29</v>
      </c>
      <c r="C251" s="33">
        <v>44530</v>
      </c>
      <c r="D251" s="43">
        <f t="shared" si="15"/>
        <v>9388232.4298779406</v>
      </c>
      <c r="E251" s="43">
        <f t="shared" si="16"/>
        <v>140122.87208773047</v>
      </c>
      <c r="F251" s="26">
        <f t="shared" si="17"/>
        <v>4063563.2905441853</v>
      </c>
      <c r="G251" s="43">
        <f t="shared" si="18"/>
        <v>9248109.5577902086</v>
      </c>
      <c r="I251" s="44">
        <f t="shared" si="21"/>
        <v>110514.80199974033</v>
      </c>
      <c r="J251" s="44">
        <f t="shared" si="19"/>
        <v>1649.4746567125424</v>
      </c>
      <c r="K251" s="44">
        <f t="shared" si="22"/>
        <v>47834.765044663727</v>
      </c>
      <c r="L251" s="44">
        <f t="shared" si="20"/>
        <v>108865.32734302779</v>
      </c>
    </row>
    <row r="252" spans="2:12">
      <c r="B252" s="32">
        <v>30</v>
      </c>
      <c r="C252" s="33">
        <v>44561</v>
      </c>
      <c r="D252" s="43">
        <f t="shared" si="15"/>
        <v>9248109.5577902086</v>
      </c>
      <c r="E252" s="43">
        <f t="shared" si="16"/>
        <v>140122.87208773047</v>
      </c>
      <c r="F252" s="26">
        <f t="shared" si="17"/>
        <v>4203686.1626319159</v>
      </c>
      <c r="G252" s="43">
        <f t="shared" si="18"/>
        <v>9107986.6857024785</v>
      </c>
      <c r="I252" s="44">
        <f t="shared" si="21"/>
        <v>108865.32734302779</v>
      </c>
      <c r="J252" s="44">
        <f t="shared" si="19"/>
        <v>1649.4746567125424</v>
      </c>
      <c r="K252" s="44">
        <f t="shared" si="22"/>
        <v>49484.239701376267</v>
      </c>
      <c r="L252" s="44">
        <f t="shared" si="20"/>
        <v>107215.85268631525</v>
      </c>
    </row>
    <row r="253" spans="2:12">
      <c r="B253" s="32">
        <v>31</v>
      </c>
      <c r="C253" s="33">
        <v>44592</v>
      </c>
      <c r="D253" s="43">
        <f t="shared" si="15"/>
        <v>9107986.6857024785</v>
      </c>
      <c r="E253" s="43">
        <f t="shared" si="16"/>
        <v>140122.87208773047</v>
      </c>
      <c r="F253" s="26">
        <f t="shared" si="17"/>
        <v>4343809.034719646</v>
      </c>
      <c r="G253" s="43">
        <f t="shared" si="18"/>
        <v>8967863.8136147484</v>
      </c>
      <c r="I253" s="44">
        <f t="shared" si="21"/>
        <v>107215.85268631525</v>
      </c>
      <c r="J253" s="44">
        <f t="shared" si="19"/>
        <v>1649.4746567125424</v>
      </c>
      <c r="K253" s="44">
        <f t="shared" si="22"/>
        <v>51133.714358088808</v>
      </c>
      <c r="L253" s="44">
        <f t="shared" si="20"/>
        <v>105566.37802960271</v>
      </c>
    </row>
    <row r="254" spans="2:12">
      <c r="B254" s="32">
        <v>32</v>
      </c>
      <c r="C254" s="33">
        <v>44620</v>
      </c>
      <c r="D254" s="43">
        <f t="shared" si="15"/>
        <v>8967863.8136147484</v>
      </c>
      <c r="E254" s="43">
        <f t="shared" si="16"/>
        <v>140122.87208773047</v>
      </c>
      <c r="F254" s="26">
        <f t="shared" si="17"/>
        <v>4483931.9068073761</v>
      </c>
      <c r="G254" s="43">
        <f t="shared" si="18"/>
        <v>8827740.9415270183</v>
      </c>
      <c r="I254" s="44">
        <f t="shared" si="21"/>
        <v>105566.37802960271</v>
      </c>
      <c r="J254" s="44">
        <f t="shared" si="19"/>
        <v>1649.4746567125424</v>
      </c>
      <c r="K254" s="44">
        <f t="shared" si="22"/>
        <v>52783.189014801348</v>
      </c>
      <c r="L254" s="44">
        <f t="shared" si="20"/>
        <v>103916.90337289017</v>
      </c>
    </row>
    <row r="255" spans="2:12">
      <c r="B255" s="32">
        <v>33</v>
      </c>
      <c r="C255" s="33">
        <v>44651</v>
      </c>
      <c r="D255" s="43">
        <f t="shared" si="15"/>
        <v>8827740.9415270183</v>
      </c>
      <c r="E255" s="43">
        <f t="shared" si="16"/>
        <v>140122.87208773047</v>
      </c>
      <c r="F255" s="26">
        <f t="shared" si="17"/>
        <v>4624054.7788951062</v>
      </c>
      <c r="G255" s="43">
        <f t="shared" si="18"/>
        <v>8687618.0694392882</v>
      </c>
      <c r="I255" s="44">
        <f t="shared" si="21"/>
        <v>103916.90337289017</v>
      </c>
      <c r="J255" s="44">
        <f t="shared" si="19"/>
        <v>1649.4746567125424</v>
      </c>
      <c r="K255" s="44">
        <f t="shared" si="22"/>
        <v>54432.663671513888</v>
      </c>
      <c r="L255" s="44">
        <f t="shared" si="20"/>
        <v>102267.42871617763</v>
      </c>
    </row>
    <row r="256" spans="2:12">
      <c r="B256" s="32">
        <v>34</v>
      </c>
      <c r="C256" s="33">
        <v>44681</v>
      </c>
      <c r="D256" s="43">
        <f t="shared" si="15"/>
        <v>8687618.0694392882</v>
      </c>
      <c r="E256" s="43">
        <f t="shared" si="16"/>
        <v>140122.87208773047</v>
      </c>
      <c r="F256" s="26">
        <f t="shared" si="17"/>
        <v>4764177.6509828363</v>
      </c>
      <c r="G256" s="43">
        <f t="shared" si="18"/>
        <v>8547495.1973515581</v>
      </c>
      <c r="I256" s="44">
        <f t="shared" si="21"/>
        <v>102267.42871617763</v>
      </c>
      <c r="J256" s="44">
        <f t="shared" si="19"/>
        <v>1649.4746567125424</v>
      </c>
      <c r="K256" s="44">
        <f t="shared" si="22"/>
        <v>56082.138328226429</v>
      </c>
      <c r="L256" s="44">
        <f t="shared" si="20"/>
        <v>100617.95405946509</v>
      </c>
    </row>
    <row r="257" spans="2:12">
      <c r="B257" s="32">
        <v>35</v>
      </c>
      <c r="C257" s="33">
        <v>44712</v>
      </c>
      <c r="D257" s="43">
        <f t="shared" si="15"/>
        <v>8547495.1973515581</v>
      </c>
      <c r="E257" s="43">
        <f t="shared" si="16"/>
        <v>140122.87208773047</v>
      </c>
      <c r="F257" s="26">
        <f t="shared" si="17"/>
        <v>4904300.5230705664</v>
      </c>
      <c r="G257" s="43">
        <f t="shared" si="18"/>
        <v>8407372.325263828</v>
      </c>
      <c r="I257" s="44">
        <f t="shared" si="21"/>
        <v>100617.95405946509</v>
      </c>
      <c r="J257" s="44">
        <f t="shared" si="19"/>
        <v>1649.4746567125424</v>
      </c>
      <c r="K257" s="44">
        <f t="shared" si="22"/>
        <v>57731.612984938969</v>
      </c>
      <c r="L257" s="44">
        <f t="shared" si="20"/>
        <v>98968.47940275255</v>
      </c>
    </row>
    <row r="258" spans="2:12" s="77" customFormat="1">
      <c r="B258" s="75">
        <v>36</v>
      </c>
      <c r="C258" s="76">
        <v>44742</v>
      </c>
      <c r="D258" s="101">
        <f t="shared" si="15"/>
        <v>8407372.325263828</v>
      </c>
      <c r="E258" s="101">
        <f t="shared" si="16"/>
        <v>140122.87208773047</v>
      </c>
      <c r="F258" s="46">
        <f t="shared" si="17"/>
        <v>5044423.3951582965</v>
      </c>
      <c r="G258" s="101">
        <f t="shared" si="18"/>
        <v>8267249.4531760979</v>
      </c>
      <c r="I258" s="133">
        <f t="shared" si="21"/>
        <v>98968.47940275255</v>
      </c>
      <c r="J258" s="133">
        <f t="shared" si="19"/>
        <v>1649.4746567125424</v>
      </c>
      <c r="K258" s="133">
        <f t="shared" si="22"/>
        <v>59381.087641651509</v>
      </c>
      <c r="L258" s="133">
        <f t="shared" si="20"/>
        <v>97319.004746040009</v>
      </c>
    </row>
    <row r="259" spans="2:12">
      <c r="B259" s="32">
        <v>37</v>
      </c>
      <c r="C259" s="33">
        <v>44773</v>
      </c>
      <c r="D259" s="101">
        <f t="shared" si="15"/>
        <v>8267249.4531760979</v>
      </c>
      <c r="E259" s="43">
        <f t="shared" si="16"/>
        <v>140122.87208773047</v>
      </c>
      <c r="F259" s="26">
        <f t="shared" si="17"/>
        <v>5184546.2672460265</v>
      </c>
      <c r="G259" s="43">
        <f t="shared" si="18"/>
        <v>8127126.5810883678</v>
      </c>
      <c r="I259" s="44">
        <f t="shared" si="21"/>
        <v>97319.004746040009</v>
      </c>
      <c r="J259" s="44">
        <f t="shared" si="19"/>
        <v>1649.4746567125424</v>
      </c>
      <c r="K259" s="44">
        <f t="shared" si="22"/>
        <v>61030.56229836405</v>
      </c>
      <c r="L259" s="44">
        <f t="shared" si="20"/>
        <v>95669.530089327469</v>
      </c>
    </row>
    <row r="260" spans="2:12">
      <c r="B260" s="32">
        <v>38</v>
      </c>
      <c r="C260" s="33">
        <v>44804</v>
      </c>
      <c r="D260" s="43">
        <f t="shared" si="15"/>
        <v>8127126.5810883678</v>
      </c>
      <c r="E260" s="43">
        <f t="shared" si="16"/>
        <v>140122.87208773047</v>
      </c>
      <c r="F260" s="26">
        <f t="shared" si="17"/>
        <v>5324669.1393337566</v>
      </c>
      <c r="G260" s="43">
        <f t="shared" si="18"/>
        <v>7987003.7090006378</v>
      </c>
      <c r="I260" s="44">
        <f t="shared" si="21"/>
        <v>95669.530089327469</v>
      </c>
      <c r="J260" s="44">
        <f t="shared" si="19"/>
        <v>1649.4746567125424</v>
      </c>
      <c r="K260" s="44">
        <f t="shared" si="22"/>
        <v>62680.03695507659</v>
      </c>
      <c r="L260" s="44">
        <f t="shared" si="20"/>
        <v>94020.055432614929</v>
      </c>
    </row>
    <row r="261" spans="2:12">
      <c r="B261" s="32">
        <v>39</v>
      </c>
      <c r="C261" s="33">
        <v>44834</v>
      </c>
      <c r="D261" s="43">
        <f t="shared" si="15"/>
        <v>7987003.7090006378</v>
      </c>
      <c r="E261" s="43">
        <f t="shared" si="16"/>
        <v>140122.87208773047</v>
      </c>
      <c r="F261" s="26">
        <f t="shared" si="17"/>
        <v>5464792.0114214867</v>
      </c>
      <c r="G261" s="43">
        <f t="shared" si="18"/>
        <v>7846880.8369129077</v>
      </c>
      <c r="I261" s="44">
        <f t="shared" si="21"/>
        <v>94020.055432614929</v>
      </c>
      <c r="J261" s="44">
        <f t="shared" si="19"/>
        <v>1649.4746567125424</v>
      </c>
      <c r="K261" s="44">
        <f t="shared" si="22"/>
        <v>64329.51161178913</v>
      </c>
      <c r="L261" s="44">
        <f t="shared" si="20"/>
        <v>92370.580775902388</v>
      </c>
    </row>
    <row r="262" spans="2:12">
      <c r="B262" s="32">
        <v>40</v>
      </c>
      <c r="C262" s="33">
        <v>44865</v>
      </c>
      <c r="D262" s="43">
        <f t="shared" si="15"/>
        <v>7846880.8369129077</v>
      </c>
      <c r="E262" s="43">
        <f t="shared" si="16"/>
        <v>140122.87208773047</v>
      </c>
      <c r="F262" s="26">
        <f t="shared" si="17"/>
        <v>5604914.8835092168</v>
      </c>
      <c r="G262" s="43">
        <f t="shared" si="18"/>
        <v>7706757.9648251776</v>
      </c>
      <c r="I262" s="44">
        <f t="shared" si="21"/>
        <v>92370.580775902388</v>
      </c>
      <c r="J262" s="44">
        <f t="shared" si="19"/>
        <v>1649.4746567125424</v>
      </c>
      <c r="K262" s="44">
        <f t="shared" si="22"/>
        <v>65978.986268501671</v>
      </c>
      <c r="L262" s="44">
        <f t="shared" si="20"/>
        <v>90721.106119189848</v>
      </c>
    </row>
    <row r="263" spans="2:12">
      <c r="B263" s="32">
        <v>41</v>
      </c>
      <c r="C263" s="33">
        <v>44895</v>
      </c>
      <c r="D263" s="43">
        <f t="shared" si="15"/>
        <v>7706757.9648251776</v>
      </c>
      <c r="E263" s="43">
        <f t="shared" si="16"/>
        <v>140122.87208773047</v>
      </c>
      <c r="F263" s="26">
        <f t="shared" si="17"/>
        <v>5745037.7555969469</v>
      </c>
      <c r="G263" s="43">
        <f t="shared" si="18"/>
        <v>7566635.0927374475</v>
      </c>
      <c r="I263" s="44">
        <f t="shared" si="21"/>
        <v>90721.106119189848</v>
      </c>
      <c r="J263" s="44">
        <f t="shared" si="19"/>
        <v>1649.4746567125424</v>
      </c>
      <c r="K263" s="44">
        <f t="shared" si="22"/>
        <v>67628.460925214211</v>
      </c>
      <c r="L263" s="44">
        <f t="shared" si="20"/>
        <v>89071.631462477308</v>
      </c>
    </row>
    <row r="264" spans="2:12">
      <c r="B264" s="32">
        <v>42</v>
      </c>
      <c r="C264" s="33">
        <v>44926</v>
      </c>
      <c r="D264" s="43">
        <f t="shared" si="15"/>
        <v>7566635.0927374475</v>
      </c>
      <c r="E264" s="43">
        <f t="shared" si="16"/>
        <v>140122.87208773047</v>
      </c>
      <c r="F264" s="26">
        <f t="shared" si="17"/>
        <v>5885160.627684677</v>
      </c>
      <c r="G264" s="43">
        <f t="shared" si="18"/>
        <v>7426512.2206497174</v>
      </c>
      <c r="I264" s="44">
        <f t="shared" si="21"/>
        <v>89071.631462477308</v>
      </c>
      <c r="J264" s="44">
        <f t="shared" si="19"/>
        <v>1649.4746567125424</v>
      </c>
      <c r="K264" s="44">
        <f t="shared" si="22"/>
        <v>69277.935581926751</v>
      </c>
      <c r="L264" s="44">
        <f t="shared" si="20"/>
        <v>87422.156805764767</v>
      </c>
    </row>
    <row r="265" spans="2:12">
      <c r="B265" s="32">
        <v>43</v>
      </c>
      <c r="C265" s="33">
        <v>44957</v>
      </c>
      <c r="D265" s="43">
        <f t="shared" si="15"/>
        <v>7426512.2206497174</v>
      </c>
      <c r="E265" s="43">
        <f t="shared" si="16"/>
        <v>140122.87208773047</v>
      </c>
      <c r="F265" s="26">
        <f t="shared" si="17"/>
        <v>6025283.4997724071</v>
      </c>
      <c r="G265" s="43">
        <f t="shared" si="18"/>
        <v>7286389.3485619873</v>
      </c>
      <c r="I265" s="44">
        <f t="shared" si="21"/>
        <v>87422.156805764767</v>
      </c>
      <c r="J265" s="44">
        <f t="shared" si="19"/>
        <v>1649.4746567125424</v>
      </c>
      <c r="K265" s="44">
        <f t="shared" si="22"/>
        <v>70927.410238639291</v>
      </c>
      <c r="L265" s="44">
        <f t="shared" si="20"/>
        <v>85772.682149052227</v>
      </c>
    </row>
    <row r="266" spans="2:12">
      <c r="B266" s="32">
        <v>44</v>
      </c>
      <c r="C266" s="33">
        <v>44985</v>
      </c>
      <c r="D266" s="43">
        <f t="shared" si="15"/>
        <v>7286389.3485619873</v>
      </c>
      <c r="E266" s="43">
        <f t="shared" si="16"/>
        <v>140122.87208773047</v>
      </c>
      <c r="F266" s="26">
        <f t="shared" si="17"/>
        <v>6165406.3718601372</v>
      </c>
      <c r="G266" s="43">
        <f t="shared" si="18"/>
        <v>7146266.4764742572</v>
      </c>
      <c r="I266" s="44">
        <f t="shared" si="21"/>
        <v>85772.682149052227</v>
      </c>
      <c r="J266" s="44">
        <f t="shared" si="19"/>
        <v>1649.4746567125424</v>
      </c>
      <c r="K266" s="44">
        <f t="shared" si="22"/>
        <v>72576.884895351832</v>
      </c>
      <c r="L266" s="44">
        <f t="shared" si="20"/>
        <v>84123.207492339687</v>
      </c>
    </row>
    <row r="267" spans="2:12">
      <c r="B267" s="32">
        <v>45</v>
      </c>
      <c r="C267" s="33">
        <v>45016</v>
      </c>
      <c r="D267" s="43">
        <f t="shared" si="15"/>
        <v>7146266.4764742572</v>
      </c>
      <c r="E267" s="43">
        <f t="shared" si="16"/>
        <v>140122.87208773047</v>
      </c>
      <c r="F267" s="26">
        <f t="shared" si="17"/>
        <v>6305529.2439478673</v>
      </c>
      <c r="G267" s="43">
        <f t="shared" si="18"/>
        <v>7006143.6043865271</v>
      </c>
      <c r="I267" s="44">
        <f t="shared" si="21"/>
        <v>84123.207492339687</v>
      </c>
      <c r="J267" s="44">
        <f t="shared" si="19"/>
        <v>1649.4746567125424</v>
      </c>
      <c r="K267" s="44">
        <f t="shared" si="22"/>
        <v>74226.359552064372</v>
      </c>
      <c r="L267" s="44">
        <f t="shared" si="20"/>
        <v>82473.732835627146</v>
      </c>
    </row>
    <row r="268" spans="2:12">
      <c r="B268" s="32">
        <v>46</v>
      </c>
      <c r="C268" s="33">
        <v>45046</v>
      </c>
      <c r="D268" s="43">
        <f t="shared" si="15"/>
        <v>7006143.6043865271</v>
      </c>
      <c r="E268" s="43">
        <f t="shared" si="16"/>
        <v>140122.87208773047</v>
      </c>
      <c r="F268" s="26">
        <f t="shared" si="17"/>
        <v>6445652.1160355974</v>
      </c>
      <c r="G268" s="43">
        <f t="shared" si="18"/>
        <v>6866020.732298797</v>
      </c>
      <c r="I268" s="44">
        <f t="shared" si="21"/>
        <v>82473.732835627146</v>
      </c>
      <c r="J268" s="44">
        <f t="shared" si="19"/>
        <v>1649.4746567125424</v>
      </c>
      <c r="K268" s="44">
        <f t="shared" si="22"/>
        <v>75875.834208776912</v>
      </c>
      <c r="L268" s="44">
        <f t="shared" si="20"/>
        <v>80824.258178914606</v>
      </c>
    </row>
    <row r="269" spans="2:12">
      <c r="B269" s="32">
        <v>47</v>
      </c>
      <c r="C269" s="33">
        <v>45077</v>
      </c>
      <c r="D269" s="43">
        <f t="shared" si="15"/>
        <v>6866020.732298797</v>
      </c>
      <c r="E269" s="43">
        <f t="shared" si="16"/>
        <v>140122.87208773047</v>
      </c>
      <c r="F269" s="26">
        <f t="shared" si="17"/>
        <v>6585774.9881233275</v>
      </c>
      <c r="G269" s="43">
        <f t="shared" si="18"/>
        <v>6725897.8602110669</v>
      </c>
      <c r="I269" s="44">
        <f t="shared" si="21"/>
        <v>80824.258178914606</v>
      </c>
      <c r="J269" s="44">
        <f t="shared" si="19"/>
        <v>1649.4746567125424</v>
      </c>
      <c r="K269" s="44">
        <f t="shared" si="22"/>
        <v>77525.308865489453</v>
      </c>
      <c r="L269" s="44">
        <f t="shared" si="20"/>
        <v>79174.783522202066</v>
      </c>
    </row>
    <row r="270" spans="2:12">
      <c r="B270" s="32">
        <v>48</v>
      </c>
      <c r="C270" s="33">
        <v>45107</v>
      </c>
      <c r="D270" s="43">
        <f t="shared" si="15"/>
        <v>6725897.8602110669</v>
      </c>
      <c r="E270" s="43">
        <f t="shared" si="16"/>
        <v>140122.87208773047</v>
      </c>
      <c r="F270" s="46">
        <f t="shared" si="17"/>
        <v>6725897.8602110576</v>
      </c>
      <c r="G270" s="43">
        <f t="shared" si="18"/>
        <v>6585774.9881233368</v>
      </c>
      <c r="I270" s="44">
        <f t="shared" si="21"/>
        <v>79174.783522202066</v>
      </c>
      <c r="J270" s="44">
        <f t="shared" si="19"/>
        <v>1649.4746567125424</v>
      </c>
      <c r="K270" s="44">
        <f t="shared" si="22"/>
        <v>79174.783522201993</v>
      </c>
      <c r="L270" s="44">
        <f t="shared" si="20"/>
        <v>77525.308865489525</v>
      </c>
    </row>
    <row r="271" spans="2:12">
      <c r="B271" s="32">
        <v>49</v>
      </c>
      <c r="C271" s="33">
        <v>45138</v>
      </c>
      <c r="D271" s="43">
        <f t="shared" si="15"/>
        <v>6585774.9881233368</v>
      </c>
      <c r="E271" s="43">
        <f t="shared" si="16"/>
        <v>140122.87208773047</v>
      </c>
      <c r="F271" s="26">
        <f t="shared" si="17"/>
        <v>6866020.7322987877</v>
      </c>
      <c r="G271" s="43">
        <f t="shared" si="18"/>
        <v>6445652.1160356067</v>
      </c>
      <c r="I271" s="44">
        <f t="shared" si="21"/>
        <v>77525.308865489525</v>
      </c>
      <c r="J271" s="44">
        <f t="shared" si="19"/>
        <v>1649.4746567125424</v>
      </c>
      <c r="K271" s="44">
        <f t="shared" si="22"/>
        <v>80824.258178914533</v>
      </c>
      <c r="L271" s="44">
        <f t="shared" si="20"/>
        <v>75875.834208776985</v>
      </c>
    </row>
    <row r="272" spans="2:12">
      <c r="B272" s="32">
        <v>50</v>
      </c>
      <c r="C272" s="33">
        <v>45169</v>
      </c>
      <c r="D272" s="43">
        <f t="shared" si="15"/>
        <v>6445652.1160356067</v>
      </c>
      <c r="E272" s="43">
        <f t="shared" si="16"/>
        <v>140122.87208773047</v>
      </c>
      <c r="F272" s="26">
        <f t="shared" si="17"/>
        <v>7006143.6043865178</v>
      </c>
      <c r="G272" s="43">
        <f t="shared" si="18"/>
        <v>6305529.2439478766</v>
      </c>
      <c r="I272" s="44">
        <f t="shared" si="21"/>
        <v>75875.834208776985</v>
      </c>
      <c r="J272" s="44">
        <f t="shared" si="19"/>
        <v>1649.4746567125424</v>
      </c>
      <c r="K272" s="44">
        <f t="shared" si="22"/>
        <v>82473.732835627074</v>
      </c>
      <c r="L272" s="44">
        <f t="shared" si="20"/>
        <v>74226.359552064445</v>
      </c>
    </row>
    <row r="273" spans="2:12">
      <c r="B273" s="32">
        <v>51</v>
      </c>
      <c r="C273" s="33">
        <v>45199</v>
      </c>
      <c r="D273" s="43">
        <f t="shared" si="15"/>
        <v>6305529.2439478766</v>
      </c>
      <c r="E273" s="43">
        <f t="shared" si="16"/>
        <v>140122.87208773047</v>
      </c>
      <c r="F273" s="26">
        <f t="shared" si="17"/>
        <v>7146266.4764742479</v>
      </c>
      <c r="G273" s="43">
        <f t="shared" si="18"/>
        <v>6165406.3718601465</v>
      </c>
      <c r="I273" s="44">
        <f t="shared" si="21"/>
        <v>74226.359552064445</v>
      </c>
      <c r="J273" s="44">
        <f t="shared" si="19"/>
        <v>1649.4746567125424</v>
      </c>
      <c r="K273" s="44">
        <f t="shared" si="22"/>
        <v>84123.207492339614</v>
      </c>
      <c r="L273" s="44">
        <f t="shared" si="20"/>
        <v>72576.884895351905</v>
      </c>
    </row>
    <row r="274" spans="2:12">
      <c r="B274" s="32">
        <v>52</v>
      </c>
      <c r="C274" s="33">
        <v>45230</v>
      </c>
      <c r="D274" s="43">
        <f t="shared" si="15"/>
        <v>6165406.3718601465</v>
      </c>
      <c r="E274" s="43">
        <f t="shared" si="16"/>
        <v>140122.87208773047</v>
      </c>
      <c r="F274" s="26">
        <f t="shared" si="17"/>
        <v>7286389.348561978</v>
      </c>
      <c r="G274" s="43">
        <f t="shared" si="18"/>
        <v>6025283.4997724164</v>
      </c>
      <c r="I274" s="44">
        <f t="shared" si="21"/>
        <v>72576.884895351905</v>
      </c>
      <c r="J274" s="44">
        <f t="shared" si="19"/>
        <v>1649.4746567125424</v>
      </c>
      <c r="K274" s="44">
        <f t="shared" si="22"/>
        <v>85772.682149052154</v>
      </c>
      <c r="L274" s="44">
        <f t="shared" si="20"/>
        <v>70927.410238639364</v>
      </c>
    </row>
    <row r="275" spans="2:12">
      <c r="B275" s="32">
        <v>53</v>
      </c>
      <c r="C275" s="33">
        <v>45260</v>
      </c>
      <c r="D275" s="43">
        <f t="shared" si="15"/>
        <v>6025283.4997724164</v>
      </c>
      <c r="E275" s="43">
        <f t="shared" si="16"/>
        <v>140122.87208773047</v>
      </c>
      <c r="F275" s="26">
        <f t="shared" si="17"/>
        <v>7426512.2206497081</v>
      </c>
      <c r="G275" s="43">
        <f t="shared" si="18"/>
        <v>5885160.6276846863</v>
      </c>
      <c r="I275" s="44">
        <f t="shared" si="21"/>
        <v>70927.410238639364</v>
      </c>
      <c r="J275" s="44">
        <f t="shared" si="19"/>
        <v>1649.4746567125424</v>
      </c>
      <c r="K275" s="44">
        <f t="shared" si="22"/>
        <v>87422.156805764695</v>
      </c>
      <c r="L275" s="44">
        <f t="shared" si="20"/>
        <v>69277.935581926824</v>
      </c>
    </row>
    <row r="276" spans="2:12">
      <c r="B276" s="32">
        <v>54</v>
      </c>
      <c r="C276" s="33">
        <v>45291</v>
      </c>
      <c r="D276" s="43">
        <f t="shared" si="15"/>
        <v>5885160.6276846863</v>
      </c>
      <c r="E276" s="43">
        <f t="shared" si="16"/>
        <v>140122.87208773047</v>
      </c>
      <c r="F276" s="26">
        <f t="shared" si="17"/>
        <v>7566635.0927374382</v>
      </c>
      <c r="G276" s="43">
        <f t="shared" si="18"/>
        <v>5745037.7555969562</v>
      </c>
      <c r="I276" s="44">
        <f t="shared" si="21"/>
        <v>69277.935581926824</v>
      </c>
      <c r="J276" s="44">
        <f t="shared" si="19"/>
        <v>1649.4746567125424</v>
      </c>
      <c r="K276" s="44">
        <f t="shared" si="22"/>
        <v>89071.631462477235</v>
      </c>
      <c r="L276" s="44">
        <f t="shared" si="20"/>
        <v>67628.460925214284</v>
      </c>
    </row>
    <row r="277" spans="2:12">
      <c r="B277" s="32">
        <v>55</v>
      </c>
      <c r="C277" s="33">
        <v>45322</v>
      </c>
      <c r="D277" s="43">
        <f t="shared" si="15"/>
        <v>5745037.7555969562</v>
      </c>
      <c r="E277" s="43">
        <f t="shared" si="16"/>
        <v>140122.87208773047</v>
      </c>
      <c r="F277" s="26">
        <f t="shared" si="17"/>
        <v>7706757.9648251683</v>
      </c>
      <c r="G277" s="43">
        <f t="shared" si="18"/>
        <v>5604914.8835092261</v>
      </c>
      <c r="I277" s="44">
        <f t="shared" si="21"/>
        <v>67628.460925214284</v>
      </c>
      <c r="J277" s="44">
        <f t="shared" si="19"/>
        <v>1649.4746567125424</v>
      </c>
      <c r="K277" s="44">
        <f t="shared" si="22"/>
        <v>90721.106119189775</v>
      </c>
      <c r="L277" s="44">
        <f t="shared" si="20"/>
        <v>65978.986268501743</v>
      </c>
    </row>
    <row r="278" spans="2:12">
      <c r="B278" s="32">
        <v>56</v>
      </c>
      <c r="C278" s="33">
        <v>45351</v>
      </c>
      <c r="D278" s="43">
        <f t="shared" si="15"/>
        <v>5604914.8835092261</v>
      </c>
      <c r="E278" s="43">
        <f t="shared" si="16"/>
        <v>140122.87208773047</v>
      </c>
      <c r="F278" s="26">
        <f t="shared" si="17"/>
        <v>7846880.8369128983</v>
      </c>
      <c r="G278" s="43">
        <f t="shared" si="18"/>
        <v>5464792.011421496</v>
      </c>
      <c r="I278" s="44">
        <f t="shared" si="21"/>
        <v>65978.986268501743</v>
      </c>
      <c r="J278" s="44">
        <f t="shared" si="19"/>
        <v>1649.4746567125424</v>
      </c>
      <c r="K278" s="44">
        <f t="shared" si="22"/>
        <v>92370.580775902316</v>
      </c>
      <c r="L278" s="44">
        <f t="shared" si="20"/>
        <v>64329.511611789203</v>
      </c>
    </row>
    <row r="279" spans="2:12">
      <c r="B279" s="32">
        <v>57</v>
      </c>
      <c r="C279" s="33">
        <v>45382</v>
      </c>
      <c r="D279" s="43">
        <f t="shared" si="15"/>
        <v>5464792.011421496</v>
      </c>
      <c r="E279" s="43">
        <f t="shared" si="16"/>
        <v>140122.87208773047</v>
      </c>
      <c r="F279" s="26">
        <f t="shared" si="17"/>
        <v>7987003.7090006284</v>
      </c>
      <c r="G279" s="43">
        <f t="shared" si="18"/>
        <v>5324669.139333766</v>
      </c>
      <c r="I279" s="44">
        <f t="shared" si="21"/>
        <v>64329.511611789203</v>
      </c>
      <c r="J279" s="44">
        <f t="shared" si="19"/>
        <v>1649.4746567125424</v>
      </c>
      <c r="K279" s="44">
        <f t="shared" si="22"/>
        <v>94020.055432614856</v>
      </c>
      <c r="L279" s="44">
        <f t="shared" si="20"/>
        <v>62680.036955076663</v>
      </c>
    </row>
    <row r="280" spans="2:12">
      <c r="B280" s="32">
        <v>58</v>
      </c>
      <c r="C280" s="33">
        <v>45412</v>
      </c>
      <c r="D280" s="43">
        <f t="shared" si="15"/>
        <v>5324669.139333766</v>
      </c>
      <c r="E280" s="43">
        <f t="shared" si="16"/>
        <v>140122.87208773047</v>
      </c>
      <c r="F280" s="26">
        <f t="shared" si="17"/>
        <v>8127126.5810883585</v>
      </c>
      <c r="G280" s="43">
        <f t="shared" si="18"/>
        <v>5184546.2672460359</v>
      </c>
      <c r="I280" s="44">
        <f t="shared" si="21"/>
        <v>62680.036955076663</v>
      </c>
      <c r="J280" s="44">
        <f t="shared" si="19"/>
        <v>1649.4746567125424</v>
      </c>
      <c r="K280" s="44">
        <f t="shared" si="22"/>
        <v>95669.530089327396</v>
      </c>
      <c r="L280" s="44">
        <f t="shared" si="20"/>
        <v>61030.562298364122</v>
      </c>
    </row>
    <row r="281" spans="2:12">
      <c r="B281" s="32">
        <v>59</v>
      </c>
      <c r="C281" s="33">
        <v>45443</v>
      </c>
      <c r="D281" s="43">
        <f t="shared" si="15"/>
        <v>5184546.2672460359</v>
      </c>
      <c r="E281" s="43">
        <f t="shared" si="16"/>
        <v>140122.87208773047</v>
      </c>
      <c r="F281" s="26">
        <f t="shared" si="17"/>
        <v>8267249.4531760886</v>
      </c>
      <c r="G281" s="43">
        <f t="shared" si="18"/>
        <v>5044423.3951583058</v>
      </c>
      <c r="I281" s="44">
        <f t="shared" si="21"/>
        <v>61030.562298364122</v>
      </c>
      <c r="J281" s="44">
        <f t="shared" si="19"/>
        <v>1649.4746567125424</v>
      </c>
      <c r="K281" s="44">
        <f t="shared" si="22"/>
        <v>97319.004746039936</v>
      </c>
      <c r="L281" s="44">
        <f t="shared" si="20"/>
        <v>59381.087641651582</v>
      </c>
    </row>
    <row r="282" spans="2:12">
      <c r="B282" s="32">
        <v>60</v>
      </c>
      <c r="C282" s="33">
        <v>45473</v>
      </c>
      <c r="D282" s="43">
        <f t="shared" si="15"/>
        <v>5044423.3951583058</v>
      </c>
      <c r="E282" s="43">
        <f t="shared" si="16"/>
        <v>140122.87208773047</v>
      </c>
      <c r="F282" s="26">
        <f t="shared" si="17"/>
        <v>8407372.3252638187</v>
      </c>
      <c r="G282" s="43">
        <f t="shared" si="18"/>
        <v>4904300.5230705757</v>
      </c>
      <c r="I282" s="44">
        <f t="shared" si="21"/>
        <v>59381.087641651582</v>
      </c>
      <c r="J282" s="44">
        <f t="shared" si="19"/>
        <v>1649.4746567125424</v>
      </c>
      <c r="K282" s="44">
        <f t="shared" si="22"/>
        <v>98968.479402752477</v>
      </c>
      <c r="L282" s="44">
        <f t="shared" si="20"/>
        <v>57731.612984939042</v>
      </c>
    </row>
    <row r="283" spans="2:12">
      <c r="B283" s="32">
        <v>61</v>
      </c>
      <c r="C283" s="33">
        <v>45504</v>
      </c>
      <c r="D283" s="43">
        <f t="shared" si="15"/>
        <v>4904300.5230705757</v>
      </c>
      <c r="E283" s="43">
        <f t="shared" si="16"/>
        <v>140122.87208773047</v>
      </c>
      <c r="F283" s="26">
        <f t="shared" si="17"/>
        <v>8547495.1973515488</v>
      </c>
      <c r="G283" s="43">
        <f t="shared" si="18"/>
        <v>4764177.6509828456</v>
      </c>
      <c r="I283" s="44">
        <f t="shared" si="21"/>
        <v>57731.612984939042</v>
      </c>
      <c r="J283" s="44">
        <f t="shared" si="19"/>
        <v>1649.4746567125424</v>
      </c>
      <c r="K283" s="44">
        <f t="shared" si="22"/>
        <v>100617.95405946502</v>
      </c>
      <c r="L283" s="44">
        <f t="shared" si="20"/>
        <v>56082.138328226501</v>
      </c>
    </row>
    <row r="284" spans="2:12">
      <c r="B284" s="32">
        <v>62</v>
      </c>
      <c r="C284" s="33">
        <v>45535</v>
      </c>
      <c r="D284" s="43">
        <f t="shared" si="15"/>
        <v>4764177.6509828456</v>
      </c>
      <c r="E284" s="43">
        <f t="shared" si="16"/>
        <v>140122.87208773047</v>
      </c>
      <c r="F284" s="26">
        <f t="shared" si="17"/>
        <v>8687618.0694392789</v>
      </c>
      <c r="G284" s="43">
        <f t="shared" si="18"/>
        <v>4624054.7788951155</v>
      </c>
      <c r="I284" s="44">
        <f t="shared" si="21"/>
        <v>56082.138328226501</v>
      </c>
      <c r="J284" s="44">
        <f t="shared" si="19"/>
        <v>1649.4746567125424</v>
      </c>
      <c r="K284" s="44">
        <f t="shared" si="22"/>
        <v>102267.42871617756</v>
      </c>
      <c r="L284" s="44">
        <f t="shared" si="20"/>
        <v>54432.663671513961</v>
      </c>
    </row>
    <row r="285" spans="2:12">
      <c r="B285" s="32">
        <v>63</v>
      </c>
      <c r="C285" s="33">
        <v>45565</v>
      </c>
      <c r="D285" s="43">
        <f t="shared" si="15"/>
        <v>4624054.7788951155</v>
      </c>
      <c r="E285" s="43">
        <f t="shared" si="16"/>
        <v>140122.87208773047</v>
      </c>
      <c r="F285" s="26">
        <f t="shared" si="17"/>
        <v>8827740.941527009</v>
      </c>
      <c r="G285" s="43">
        <f t="shared" si="18"/>
        <v>4483931.9068073854</v>
      </c>
      <c r="I285" s="44">
        <f t="shared" si="21"/>
        <v>54432.663671513961</v>
      </c>
      <c r="J285" s="44">
        <f t="shared" si="19"/>
        <v>1649.4746567125424</v>
      </c>
      <c r="K285" s="44">
        <f t="shared" si="22"/>
        <v>103916.9033728901</v>
      </c>
      <c r="L285" s="44">
        <f t="shared" si="20"/>
        <v>52783.189014801421</v>
      </c>
    </row>
    <row r="286" spans="2:12">
      <c r="B286" s="32">
        <v>64</v>
      </c>
      <c r="C286" s="33">
        <v>45596</v>
      </c>
      <c r="D286" s="43">
        <f t="shared" si="15"/>
        <v>4483931.9068073854</v>
      </c>
      <c r="E286" s="43">
        <f t="shared" si="16"/>
        <v>140122.87208773047</v>
      </c>
      <c r="F286" s="26">
        <f t="shared" si="17"/>
        <v>8967863.8136147391</v>
      </c>
      <c r="G286" s="43">
        <f t="shared" si="18"/>
        <v>4343809.0347196553</v>
      </c>
      <c r="I286" s="44">
        <f t="shared" si="21"/>
        <v>52783.189014801421</v>
      </c>
      <c r="J286" s="44">
        <f t="shared" si="19"/>
        <v>1649.4746567125424</v>
      </c>
      <c r="K286" s="44">
        <f t="shared" si="22"/>
        <v>105566.37802960264</v>
      </c>
      <c r="L286" s="44">
        <f t="shared" si="20"/>
        <v>51133.714358088881</v>
      </c>
    </row>
    <row r="287" spans="2:12">
      <c r="B287" s="32">
        <v>65</v>
      </c>
      <c r="C287" s="33">
        <v>45626</v>
      </c>
      <c r="D287" s="43">
        <f t="shared" si="15"/>
        <v>4343809.0347196553</v>
      </c>
      <c r="E287" s="43">
        <f t="shared" si="16"/>
        <v>140122.87208773047</v>
      </c>
      <c r="F287" s="26">
        <f t="shared" si="17"/>
        <v>9107986.6857024692</v>
      </c>
      <c r="G287" s="43">
        <f t="shared" si="18"/>
        <v>4203686.1626319252</v>
      </c>
      <c r="I287" s="44">
        <f t="shared" si="21"/>
        <v>51133.714358088881</v>
      </c>
      <c r="J287" s="44">
        <f t="shared" si="19"/>
        <v>1649.4746567125424</v>
      </c>
      <c r="K287" s="44">
        <f t="shared" si="22"/>
        <v>107215.85268631518</v>
      </c>
      <c r="L287" s="44">
        <f t="shared" si="20"/>
        <v>49484.23970137634</v>
      </c>
    </row>
    <row r="288" spans="2:12">
      <c r="B288" s="32">
        <v>66</v>
      </c>
      <c r="C288" s="33">
        <v>45657</v>
      </c>
      <c r="D288" s="43">
        <f t="shared" ref="D288:D317" si="23">G287</f>
        <v>4203686.1626319252</v>
      </c>
      <c r="E288" s="43">
        <f t="shared" ref="E288:E317" si="24">$D$223/95</f>
        <v>140122.87208773047</v>
      </c>
      <c r="F288" s="26">
        <f t="shared" ref="F288:F317" si="25">F287+E288</f>
        <v>9248109.5577901993</v>
      </c>
      <c r="G288" s="43">
        <f t="shared" ref="G288:G317" si="26">$D$223-F288</f>
        <v>4063563.2905441951</v>
      </c>
      <c r="I288" s="44">
        <f t="shared" si="21"/>
        <v>49484.23970137634</v>
      </c>
      <c r="J288" s="44">
        <f t="shared" ref="J288:J317" si="27">$I$223/95</f>
        <v>1649.4746567125424</v>
      </c>
      <c r="K288" s="44">
        <f t="shared" si="22"/>
        <v>108865.32734302772</v>
      </c>
      <c r="L288" s="44">
        <f t="shared" ref="L288:L317" si="28">$I$223-K288</f>
        <v>47834.7650446638</v>
      </c>
    </row>
    <row r="289" spans="2:12">
      <c r="B289" s="32">
        <v>67</v>
      </c>
      <c r="C289" s="33">
        <v>45688</v>
      </c>
      <c r="D289" s="43">
        <f t="shared" si="23"/>
        <v>4063563.2905441951</v>
      </c>
      <c r="E289" s="43">
        <f t="shared" si="24"/>
        <v>140122.87208773047</v>
      </c>
      <c r="F289" s="26">
        <f t="shared" si="25"/>
        <v>9388232.4298779294</v>
      </c>
      <c r="G289" s="43">
        <f t="shared" si="26"/>
        <v>3923440.418456465</v>
      </c>
      <c r="I289" s="44">
        <f t="shared" ref="I289:I317" si="29">L288</f>
        <v>47834.7650446638</v>
      </c>
      <c r="J289" s="44">
        <f t="shared" si="27"/>
        <v>1649.4746567125424</v>
      </c>
      <c r="K289" s="44">
        <f t="shared" si="22"/>
        <v>110514.80199974026</v>
      </c>
      <c r="L289" s="44">
        <f t="shared" si="28"/>
        <v>46185.29038795126</v>
      </c>
    </row>
    <row r="290" spans="2:12">
      <c r="B290" s="32">
        <v>68</v>
      </c>
      <c r="C290" s="33">
        <v>45716</v>
      </c>
      <c r="D290" s="43">
        <f t="shared" si="23"/>
        <v>3923440.418456465</v>
      </c>
      <c r="E290" s="43">
        <f t="shared" si="24"/>
        <v>140122.87208773047</v>
      </c>
      <c r="F290" s="26">
        <f t="shared" si="25"/>
        <v>9528355.3019656595</v>
      </c>
      <c r="G290" s="43">
        <f t="shared" si="26"/>
        <v>3783317.5463687349</v>
      </c>
      <c r="I290" s="44">
        <f t="shared" si="29"/>
        <v>46185.29038795126</v>
      </c>
      <c r="J290" s="44">
        <f t="shared" si="27"/>
        <v>1649.4746567125424</v>
      </c>
      <c r="K290" s="44">
        <f t="shared" ref="K290:K317" si="30">K289+J290</f>
        <v>112164.2766564528</v>
      </c>
      <c r="L290" s="44">
        <f t="shared" si="28"/>
        <v>44535.815731238719</v>
      </c>
    </row>
    <row r="291" spans="2:12">
      <c r="B291" s="32">
        <v>69</v>
      </c>
      <c r="C291" s="33">
        <v>45747</v>
      </c>
      <c r="D291" s="43">
        <f t="shared" si="23"/>
        <v>3783317.5463687349</v>
      </c>
      <c r="E291" s="43">
        <f t="shared" si="24"/>
        <v>140122.87208773047</v>
      </c>
      <c r="F291" s="26">
        <f t="shared" si="25"/>
        <v>9668478.1740533896</v>
      </c>
      <c r="G291" s="43">
        <f t="shared" si="26"/>
        <v>3643194.6742810048</v>
      </c>
      <c r="I291" s="44">
        <f t="shared" si="29"/>
        <v>44535.815731238719</v>
      </c>
      <c r="J291" s="44">
        <f t="shared" si="27"/>
        <v>1649.4746567125424</v>
      </c>
      <c r="K291" s="44">
        <f t="shared" si="30"/>
        <v>113813.75131316534</v>
      </c>
      <c r="L291" s="44">
        <f t="shared" si="28"/>
        <v>42886.341074526179</v>
      </c>
    </row>
    <row r="292" spans="2:12">
      <c r="B292" s="32">
        <v>70</v>
      </c>
      <c r="C292" s="33">
        <v>45777</v>
      </c>
      <c r="D292" s="43">
        <f t="shared" si="23"/>
        <v>3643194.6742810048</v>
      </c>
      <c r="E292" s="43">
        <f t="shared" si="24"/>
        <v>140122.87208773047</v>
      </c>
      <c r="F292" s="26">
        <f t="shared" si="25"/>
        <v>9808601.0461411197</v>
      </c>
      <c r="G292" s="43">
        <f t="shared" si="26"/>
        <v>3503071.8021932747</v>
      </c>
      <c r="I292" s="44">
        <f t="shared" si="29"/>
        <v>42886.341074526179</v>
      </c>
      <c r="J292" s="44">
        <f t="shared" si="27"/>
        <v>1649.4746567125424</v>
      </c>
      <c r="K292" s="44">
        <f t="shared" si="30"/>
        <v>115463.22596987788</v>
      </c>
      <c r="L292" s="44">
        <f t="shared" si="28"/>
        <v>41236.866417813639</v>
      </c>
    </row>
    <row r="293" spans="2:12">
      <c r="B293" s="32">
        <v>71</v>
      </c>
      <c r="C293" s="33">
        <v>45808</v>
      </c>
      <c r="D293" s="43">
        <f t="shared" si="23"/>
        <v>3503071.8021932747</v>
      </c>
      <c r="E293" s="43">
        <f t="shared" si="24"/>
        <v>140122.87208773047</v>
      </c>
      <c r="F293" s="26">
        <f t="shared" si="25"/>
        <v>9948723.9182288498</v>
      </c>
      <c r="G293" s="43">
        <f t="shared" si="26"/>
        <v>3362948.9301055446</v>
      </c>
      <c r="I293" s="44">
        <f t="shared" si="29"/>
        <v>41236.866417813639</v>
      </c>
      <c r="J293" s="44">
        <f t="shared" si="27"/>
        <v>1649.4746567125424</v>
      </c>
      <c r="K293" s="44">
        <f t="shared" si="30"/>
        <v>117112.70062659042</v>
      </c>
      <c r="L293" s="44">
        <f t="shared" si="28"/>
        <v>39587.391761101098</v>
      </c>
    </row>
    <row r="294" spans="2:12">
      <c r="B294" s="32">
        <v>72</v>
      </c>
      <c r="C294" s="33">
        <v>45838</v>
      </c>
      <c r="D294" s="43">
        <f t="shared" si="23"/>
        <v>3362948.9301055446</v>
      </c>
      <c r="E294" s="43">
        <f t="shared" si="24"/>
        <v>140122.87208773047</v>
      </c>
      <c r="F294" s="26">
        <f t="shared" si="25"/>
        <v>10088846.79031658</v>
      </c>
      <c r="G294" s="43">
        <f t="shared" si="26"/>
        <v>3222826.0580178145</v>
      </c>
      <c r="I294" s="44">
        <f t="shared" si="29"/>
        <v>39587.391761101098</v>
      </c>
      <c r="J294" s="44">
        <f t="shared" si="27"/>
        <v>1649.4746567125424</v>
      </c>
      <c r="K294" s="44">
        <f t="shared" si="30"/>
        <v>118762.17528330296</v>
      </c>
      <c r="L294" s="44">
        <f t="shared" si="28"/>
        <v>37937.917104388558</v>
      </c>
    </row>
    <row r="295" spans="2:12">
      <c r="B295" s="32">
        <v>73</v>
      </c>
      <c r="C295" s="33">
        <v>45869</v>
      </c>
      <c r="D295" s="43">
        <f t="shared" si="23"/>
        <v>3222826.0580178145</v>
      </c>
      <c r="E295" s="43">
        <f t="shared" si="24"/>
        <v>140122.87208773047</v>
      </c>
      <c r="F295" s="26">
        <f t="shared" si="25"/>
        <v>10228969.66240431</v>
      </c>
      <c r="G295" s="43">
        <f t="shared" si="26"/>
        <v>3082703.1859300844</v>
      </c>
      <c r="I295" s="44">
        <f t="shared" si="29"/>
        <v>37937.917104388558</v>
      </c>
      <c r="J295" s="44">
        <f t="shared" si="27"/>
        <v>1649.4746567125424</v>
      </c>
      <c r="K295" s="44">
        <f t="shared" si="30"/>
        <v>120411.6499400155</v>
      </c>
      <c r="L295" s="44">
        <f t="shared" si="28"/>
        <v>36288.442447676018</v>
      </c>
    </row>
    <row r="296" spans="2:12">
      <c r="B296" s="32">
        <v>74</v>
      </c>
      <c r="C296" s="33">
        <v>45900</v>
      </c>
      <c r="D296" s="43">
        <f t="shared" si="23"/>
        <v>3082703.1859300844</v>
      </c>
      <c r="E296" s="43">
        <f t="shared" si="24"/>
        <v>140122.87208773047</v>
      </c>
      <c r="F296" s="26">
        <f t="shared" si="25"/>
        <v>10369092.53449204</v>
      </c>
      <c r="G296" s="43">
        <f t="shared" si="26"/>
        <v>2942580.3138423543</v>
      </c>
      <c r="I296" s="44">
        <f t="shared" si="29"/>
        <v>36288.442447676018</v>
      </c>
      <c r="J296" s="44">
        <f t="shared" si="27"/>
        <v>1649.4746567125424</v>
      </c>
      <c r="K296" s="44">
        <f t="shared" si="30"/>
        <v>122061.12459672804</v>
      </c>
      <c r="L296" s="44">
        <f t="shared" si="28"/>
        <v>34638.967790963477</v>
      </c>
    </row>
    <row r="297" spans="2:12">
      <c r="B297" s="32">
        <v>75</v>
      </c>
      <c r="C297" s="33">
        <v>45930</v>
      </c>
      <c r="D297" s="43">
        <f t="shared" si="23"/>
        <v>2942580.3138423543</v>
      </c>
      <c r="E297" s="43">
        <f t="shared" si="24"/>
        <v>140122.87208773047</v>
      </c>
      <c r="F297" s="26">
        <f t="shared" si="25"/>
        <v>10509215.40657977</v>
      </c>
      <c r="G297" s="43">
        <f t="shared" si="26"/>
        <v>2802457.4417546242</v>
      </c>
      <c r="I297" s="44">
        <f t="shared" si="29"/>
        <v>34638.967790963477</v>
      </c>
      <c r="J297" s="44">
        <f t="shared" si="27"/>
        <v>1649.4746567125424</v>
      </c>
      <c r="K297" s="44">
        <f t="shared" si="30"/>
        <v>123710.59925344058</v>
      </c>
      <c r="L297" s="44">
        <f t="shared" si="28"/>
        <v>32989.493134250937</v>
      </c>
    </row>
    <row r="298" spans="2:12">
      <c r="B298" s="32">
        <v>76</v>
      </c>
      <c r="C298" s="33">
        <v>45961</v>
      </c>
      <c r="D298" s="43">
        <f t="shared" si="23"/>
        <v>2802457.4417546242</v>
      </c>
      <c r="E298" s="43">
        <f t="shared" si="24"/>
        <v>140122.87208773047</v>
      </c>
      <c r="F298" s="26">
        <f t="shared" si="25"/>
        <v>10649338.2786675</v>
      </c>
      <c r="G298" s="43">
        <f t="shared" si="26"/>
        <v>2662334.5696668942</v>
      </c>
      <c r="I298" s="44">
        <f t="shared" si="29"/>
        <v>32989.493134250937</v>
      </c>
      <c r="J298" s="44">
        <f t="shared" si="27"/>
        <v>1649.4746567125424</v>
      </c>
      <c r="K298" s="44">
        <f t="shared" si="30"/>
        <v>125360.07391015312</v>
      </c>
      <c r="L298" s="44">
        <f t="shared" si="28"/>
        <v>31340.018477538397</v>
      </c>
    </row>
    <row r="299" spans="2:12">
      <c r="B299" s="32">
        <v>77</v>
      </c>
      <c r="C299" s="33">
        <v>45991</v>
      </c>
      <c r="D299" s="43">
        <f t="shared" si="23"/>
        <v>2662334.5696668942</v>
      </c>
      <c r="E299" s="43">
        <f t="shared" si="24"/>
        <v>140122.87208773047</v>
      </c>
      <c r="F299" s="26">
        <f t="shared" si="25"/>
        <v>10789461.15075523</v>
      </c>
      <c r="G299" s="43">
        <f t="shared" si="26"/>
        <v>2522211.6975791641</v>
      </c>
      <c r="I299" s="44">
        <f t="shared" si="29"/>
        <v>31340.018477538397</v>
      </c>
      <c r="J299" s="44">
        <f t="shared" si="27"/>
        <v>1649.4746567125424</v>
      </c>
      <c r="K299" s="44">
        <f t="shared" si="30"/>
        <v>127009.54856686566</v>
      </c>
      <c r="L299" s="44">
        <f t="shared" si="28"/>
        <v>29690.543820825857</v>
      </c>
    </row>
    <row r="300" spans="2:12">
      <c r="B300" s="32">
        <v>78</v>
      </c>
      <c r="C300" s="33">
        <v>46022</v>
      </c>
      <c r="D300" s="43">
        <f t="shared" si="23"/>
        <v>2522211.6975791641</v>
      </c>
      <c r="E300" s="43">
        <f t="shared" si="24"/>
        <v>140122.87208773047</v>
      </c>
      <c r="F300" s="26">
        <f t="shared" si="25"/>
        <v>10929584.02284296</v>
      </c>
      <c r="G300" s="43">
        <f t="shared" si="26"/>
        <v>2382088.825491434</v>
      </c>
      <c r="I300" s="44">
        <f t="shared" si="29"/>
        <v>29690.543820825857</v>
      </c>
      <c r="J300" s="44">
        <f t="shared" si="27"/>
        <v>1649.4746567125424</v>
      </c>
      <c r="K300" s="44">
        <f t="shared" si="30"/>
        <v>128659.0232235782</v>
      </c>
      <c r="L300" s="44">
        <f t="shared" si="28"/>
        <v>28041.069164113316</v>
      </c>
    </row>
    <row r="301" spans="2:12">
      <c r="B301" s="32">
        <v>79</v>
      </c>
      <c r="C301" s="33">
        <v>46053</v>
      </c>
      <c r="D301" s="43">
        <f t="shared" si="23"/>
        <v>2382088.825491434</v>
      </c>
      <c r="E301" s="43">
        <f t="shared" si="24"/>
        <v>140122.87208773047</v>
      </c>
      <c r="F301" s="26">
        <f t="shared" si="25"/>
        <v>11069706.894930691</v>
      </c>
      <c r="G301" s="43">
        <f t="shared" si="26"/>
        <v>2241965.9534037039</v>
      </c>
      <c r="I301" s="44">
        <f t="shared" si="29"/>
        <v>28041.069164113316</v>
      </c>
      <c r="J301" s="44">
        <f t="shared" si="27"/>
        <v>1649.4746567125424</v>
      </c>
      <c r="K301" s="44">
        <f t="shared" si="30"/>
        <v>130308.49788029074</v>
      </c>
      <c r="L301" s="44">
        <f t="shared" si="28"/>
        <v>26391.594507400776</v>
      </c>
    </row>
    <row r="302" spans="2:12">
      <c r="B302" s="32">
        <v>80</v>
      </c>
      <c r="C302" s="33">
        <v>46081</v>
      </c>
      <c r="D302" s="43">
        <f t="shared" si="23"/>
        <v>2241965.9534037039</v>
      </c>
      <c r="E302" s="43">
        <f t="shared" si="24"/>
        <v>140122.87208773047</v>
      </c>
      <c r="F302" s="26">
        <f t="shared" si="25"/>
        <v>11209829.767018421</v>
      </c>
      <c r="G302" s="43">
        <f t="shared" si="26"/>
        <v>2101843.0813159738</v>
      </c>
      <c r="I302" s="44">
        <f t="shared" si="29"/>
        <v>26391.594507400776</v>
      </c>
      <c r="J302" s="44">
        <f t="shared" si="27"/>
        <v>1649.4746567125424</v>
      </c>
      <c r="K302" s="44">
        <f t="shared" si="30"/>
        <v>131957.97253700328</v>
      </c>
      <c r="L302" s="44">
        <f t="shared" si="28"/>
        <v>24742.119850688236</v>
      </c>
    </row>
    <row r="303" spans="2:12">
      <c r="B303" s="32">
        <v>81</v>
      </c>
      <c r="C303" s="33">
        <v>46112</v>
      </c>
      <c r="D303" s="43">
        <f t="shared" si="23"/>
        <v>2101843.0813159738</v>
      </c>
      <c r="E303" s="43">
        <f t="shared" si="24"/>
        <v>140122.87208773047</v>
      </c>
      <c r="F303" s="26">
        <f t="shared" si="25"/>
        <v>11349952.639106151</v>
      </c>
      <c r="G303" s="43">
        <f t="shared" si="26"/>
        <v>1961720.2092282437</v>
      </c>
      <c r="I303" s="44">
        <f t="shared" si="29"/>
        <v>24742.119850688236</v>
      </c>
      <c r="J303" s="44">
        <f t="shared" si="27"/>
        <v>1649.4746567125424</v>
      </c>
      <c r="K303" s="44">
        <f t="shared" si="30"/>
        <v>133607.44719371584</v>
      </c>
      <c r="L303" s="44">
        <f t="shared" si="28"/>
        <v>23092.645193975681</v>
      </c>
    </row>
    <row r="304" spans="2:12">
      <c r="B304" s="32">
        <v>82</v>
      </c>
      <c r="C304" s="33">
        <v>46142</v>
      </c>
      <c r="D304" s="43">
        <f t="shared" si="23"/>
        <v>1961720.2092282437</v>
      </c>
      <c r="E304" s="43">
        <f t="shared" si="24"/>
        <v>140122.87208773047</v>
      </c>
      <c r="F304" s="26">
        <f t="shared" si="25"/>
        <v>11490075.511193881</v>
      </c>
      <c r="G304" s="43">
        <f t="shared" si="26"/>
        <v>1821597.3371405136</v>
      </c>
      <c r="I304" s="44">
        <f t="shared" si="29"/>
        <v>23092.645193975681</v>
      </c>
      <c r="J304" s="44">
        <f t="shared" si="27"/>
        <v>1649.4746567125424</v>
      </c>
      <c r="K304" s="44">
        <f t="shared" si="30"/>
        <v>135256.92185042839</v>
      </c>
      <c r="L304" s="44">
        <f t="shared" si="28"/>
        <v>21443.170537263126</v>
      </c>
    </row>
    <row r="305" spans="2:12">
      <c r="B305" s="32">
        <v>83</v>
      </c>
      <c r="C305" s="33">
        <v>46173</v>
      </c>
      <c r="D305" s="43">
        <f t="shared" si="23"/>
        <v>1821597.3371405136</v>
      </c>
      <c r="E305" s="43">
        <f t="shared" si="24"/>
        <v>140122.87208773047</v>
      </c>
      <c r="F305" s="26">
        <f t="shared" si="25"/>
        <v>11630198.383281611</v>
      </c>
      <c r="G305" s="43">
        <f t="shared" si="26"/>
        <v>1681474.4650527835</v>
      </c>
      <c r="I305" s="44">
        <f t="shared" si="29"/>
        <v>21443.170537263126</v>
      </c>
      <c r="J305" s="44">
        <f t="shared" si="27"/>
        <v>1649.4746567125424</v>
      </c>
      <c r="K305" s="44">
        <f t="shared" si="30"/>
        <v>136906.39650714095</v>
      </c>
      <c r="L305" s="44">
        <f t="shared" si="28"/>
        <v>19793.695880550571</v>
      </c>
    </row>
    <row r="306" spans="2:12">
      <c r="B306" s="32">
        <v>84</v>
      </c>
      <c r="C306" s="33">
        <v>46203</v>
      </c>
      <c r="D306" s="43">
        <f t="shared" si="23"/>
        <v>1681474.4650527835</v>
      </c>
      <c r="E306" s="43">
        <f t="shared" si="24"/>
        <v>140122.87208773047</v>
      </c>
      <c r="F306" s="26">
        <f t="shared" si="25"/>
        <v>11770321.255369341</v>
      </c>
      <c r="G306" s="43">
        <f t="shared" si="26"/>
        <v>1541351.5929650534</v>
      </c>
      <c r="I306" s="44">
        <f t="shared" si="29"/>
        <v>19793.695880550571</v>
      </c>
      <c r="J306" s="44">
        <f t="shared" si="27"/>
        <v>1649.4746567125424</v>
      </c>
      <c r="K306" s="44">
        <f t="shared" si="30"/>
        <v>138555.8711638535</v>
      </c>
      <c r="L306" s="44">
        <f t="shared" si="28"/>
        <v>18144.221223838016</v>
      </c>
    </row>
    <row r="307" spans="2:12">
      <c r="B307" s="32">
        <v>85</v>
      </c>
      <c r="C307" s="33">
        <v>46234</v>
      </c>
      <c r="D307" s="43">
        <f t="shared" si="23"/>
        <v>1541351.5929650534</v>
      </c>
      <c r="E307" s="43">
        <f t="shared" si="24"/>
        <v>140122.87208773047</v>
      </c>
      <c r="F307" s="26">
        <f t="shared" si="25"/>
        <v>11910444.127457071</v>
      </c>
      <c r="G307" s="43">
        <f t="shared" si="26"/>
        <v>1401228.7208773233</v>
      </c>
      <c r="I307" s="44">
        <f t="shared" si="29"/>
        <v>18144.221223838016</v>
      </c>
      <c r="J307" s="44">
        <f t="shared" si="27"/>
        <v>1649.4746567125424</v>
      </c>
      <c r="K307" s="44">
        <f t="shared" si="30"/>
        <v>140205.34582056606</v>
      </c>
      <c r="L307" s="44">
        <f t="shared" si="28"/>
        <v>16494.746567125461</v>
      </c>
    </row>
    <row r="308" spans="2:12">
      <c r="B308" s="32">
        <v>86</v>
      </c>
      <c r="C308" s="33">
        <v>46265</v>
      </c>
      <c r="D308" s="43">
        <f t="shared" si="23"/>
        <v>1401228.7208773233</v>
      </c>
      <c r="E308" s="43">
        <f t="shared" si="24"/>
        <v>140122.87208773047</v>
      </c>
      <c r="F308" s="26">
        <f t="shared" si="25"/>
        <v>12050566.999544801</v>
      </c>
      <c r="G308" s="43">
        <f t="shared" si="26"/>
        <v>1261105.8487895932</v>
      </c>
      <c r="I308" s="44">
        <f t="shared" si="29"/>
        <v>16494.746567125461</v>
      </c>
      <c r="J308" s="44">
        <f t="shared" si="27"/>
        <v>1649.4746567125424</v>
      </c>
      <c r="K308" s="44">
        <f t="shared" si="30"/>
        <v>141854.82047727861</v>
      </c>
      <c r="L308" s="44">
        <f t="shared" si="28"/>
        <v>14845.271910412906</v>
      </c>
    </row>
    <row r="309" spans="2:12">
      <c r="B309" s="32">
        <v>87</v>
      </c>
      <c r="C309" s="33">
        <v>46295</v>
      </c>
      <c r="D309" s="43">
        <f t="shared" si="23"/>
        <v>1261105.8487895932</v>
      </c>
      <c r="E309" s="43">
        <f t="shared" si="24"/>
        <v>140122.87208773047</v>
      </c>
      <c r="F309" s="26">
        <f t="shared" si="25"/>
        <v>12190689.871632531</v>
      </c>
      <c r="G309" s="43">
        <f t="shared" si="26"/>
        <v>1120982.9767018631</v>
      </c>
      <c r="I309" s="44">
        <f t="shared" si="29"/>
        <v>14845.271910412906</v>
      </c>
      <c r="J309" s="44">
        <f t="shared" si="27"/>
        <v>1649.4746567125424</v>
      </c>
      <c r="K309" s="44">
        <f t="shared" si="30"/>
        <v>143504.29513399117</v>
      </c>
      <c r="L309" s="44">
        <f t="shared" si="28"/>
        <v>13195.797253700352</v>
      </c>
    </row>
    <row r="310" spans="2:12">
      <c r="B310" s="32">
        <v>88</v>
      </c>
      <c r="C310" s="33">
        <v>46326</v>
      </c>
      <c r="D310" s="43">
        <f t="shared" si="23"/>
        <v>1120982.9767018631</v>
      </c>
      <c r="E310" s="43">
        <f t="shared" si="24"/>
        <v>140122.87208773047</v>
      </c>
      <c r="F310" s="26">
        <f t="shared" si="25"/>
        <v>12330812.743720261</v>
      </c>
      <c r="G310" s="43">
        <f t="shared" si="26"/>
        <v>980860.10461413302</v>
      </c>
      <c r="I310" s="44">
        <f t="shared" si="29"/>
        <v>13195.797253700352</v>
      </c>
      <c r="J310" s="44">
        <f t="shared" si="27"/>
        <v>1649.4746567125424</v>
      </c>
      <c r="K310" s="44">
        <f t="shared" si="30"/>
        <v>145153.76979070372</v>
      </c>
      <c r="L310" s="44">
        <f t="shared" si="28"/>
        <v>11546.322596987797</v>
      </c>
    </row>
    <row r="311" spans="2:12">
      <c r="B311" s="32">
        <v>89</v>
      </c>
      <c r="C311" s="33">
        <v>46356</v>
      </c>
      <c r="D311" s="43">
        <f t="shared" si="23"/>
        <v>980860.10461413302</v>
      </c>
      <c r="E311" s="43">
        <f t="shared" si="24"/>
        <v>140122.87208773047</v>
      </c>
      <c r="F311" s="26">
        <f t="shared" si="25"/>
        <v>12470935.615807991</v>
      </c>
      <c r="G311" s="43">
        <f t="shared" si="26"/>
        <v>840737.23252640292</v>
      </c>
      <c r="I311" s="44">
        <f t="shared" si="29"/>
        <v>11546.322596987797</v>
      </c>
      <c r="J311" s="44">
        <f t="shared" si="27"/>
        <v>1649.4746567125424</v>
      </c>
      <c r="K311" s="44">
        <f t="shared" si="30"/>
        <v>146803.24444741628</v>
      </c>
      <c r="L311" s="44">
        <f t="shared" si="28"/>
        <v>9896.8479402752419</v>
      </c>
    </row>
    <row r="312" spans="2:12">
      <c r="B312" s="32">
        <v>90</v>
      </c>
      <c r="C312" s="33">
        <v>46387</v>
      </c>
      <c r="D312" s="43">
        <f t="shared" si="23"/>
        <v>840737.23252640292</v>
      </c>
      <c r="E312" s="43">
        <f t="shared" si="24"/>
        <v>140122.87208773047</v>
      </c>
      <c r="F312" s="26">
        <f t="shared" si="25"/>
        <v>12611058.487895722</v>
      </c>
      <c r="G312" s="43">
        <f t="shared" si="26"/>
        <v>700614.36043867283</v>
      </c>
      <c r="I312" s="44">
        <f t="shared" si="29"/>
        <v>9896.8479402752419</v>
      </c>
      <c r="J312" s="44">
        <f t="shared" si="27"/>
        <v>1649.4746567125424</v>
      </c>
      <c r="K312" s="44">
        <f t="shared" si="30"/>
        <v>148452.71910412883</v>
      </c>
      <c r="L312" s="44">
        <f t="shared" si="28"/>
        <v>8247.373283562687</v>
      </c>
    </row>
    <row r="313" spans="2:12">
      <c r="B313" s="32">
        <v>91</v>
      </c>
      <c r="C313" s="33">
        <v>46418</v>
      </c>
      <c r="D313" s="43">
        <f t="shared" si="23"/>
        <v>700614.36043867283</v>
      </c>
      <c r="E313" s="43">
        <f t="shared" si="24"/>
        <v>140122.87208773047</v>
      </c>
      <c r="F313" s="26">
        <f t="shared" si="25"/>
        <v>12751181.359983452</v>
      </c>
      <c r="G313" s="43">
        <f t="shared" si="26"/>
        <v>560491.48835094273</v>
      </c>
      <c r="I313" s="44">
        <f t="shared" si="29"/>
        <v>8247.373283562687</v>
      </c>
      <c r="J313" s="44">
        <f t="shared" si="27"/>
        <v>1649.4746567125424</v>
      </c>
      <c r="K313" s="44">
        <f t="shared" si="30"/>
        <v>150102.19376084139</v>
      </c>
      <c r="L313" s="44">
        <f t="shared" si="28"/>
        <v>6597.8986268501321</v>
      </c>
    </row>
    <row r="314" spans="2:12">
      <c r="B314" s="32">
        <v>92</v>
      </c>
      <c r="C314" s="33">
        <v>46446</v>
      </c>
      <c r="D314" s="43">
        <f t="shared" si="23"/>
        <v>560491.48835094273</v>
      </c>
      <c r="E314" s="43">
        <f t="shared" si="24"/>
        <v>140122.87208773047</v>
      </c>
      <c r="F314" s="26">
        <f t="shared" si="25"/>
        <v>12891304.232071182</v>
      </c>
      <c r="G314" s="43">
        <f t="shared" si="26"/>
        <v>420368.61626321264</v>
      </c>
      <c r="I314" s="44">
        <f t="shared" si="29"/>
        <v>6597.8986268501321</v>
      </c>
      <c r="J314" s="44">
        <f t="shared" si="27"/>
        <v>1649.4746567125424</v>
      </c>
      <c r="K314" s="44">
        <f t="shared" si="30"/>
        <v>151751.66841755394</v>
      </c>
      <c r="L314" s="44">
        <f t="shared" si="28"/>
        <v>4948.4239701375773</v>
      </c>
    </row>
    <row r="315" spans="2:12">
      <c r="B315" s="32">
        <v>93</v>
      </c>
      <c r="C315" s="33">
        <v>46477</v>
      </c>
      <c r="D315" s="43">
        <f t="shared" si="23"/>
        <v>420368.61626321264</v>
      </c>
      <c r="E315" s="43">
        <f t="shared" si="24"/>
        <v>140122.87208773047</v>
      </c>
      <c r="F315" s="26">
        <f t="shared" si="25"/>
        <v>13031427.104158912</v>
      </c>
      <c r="G315" s="43">
        <f t="shared" si="26"/>
        <v>280245.74417548254</v>
      </c>
      <c r="I315" s="44">
        <f t="shared" si="29"/>
        <v>4948.4239701375773</v>
      </c>
      <c r="J315" s="44">
        <f t="shared" si="27"/>
        <v>1649.4746567125424</v>
      </c>
      <c r="K315" s="44">
        <f t="shared" si="30"/>
        <v>153401.1430742665</v>
      </c>
      <c r="L315" s="44">
        <f t="shared" si="28"/>
        <v>3298.9493134250224</v>
      </c>
    </row>
    <row r="316" spans="2:12">
      <c r="B316" s="32">
        <v>94</v>
      </c>
      <c r="C316" s="33">
        <v>46507</v>
      </c>
      <c r="D316" s="43">
        <f t="shared" si="23"/>
        <v>280245.74417548254</v>
      </c>
      <c r="E316" s="43">
        <f t="shared" si="24"/>
        <v>140122.87208773047</v>
      </c>
      <c r="F316" s="26">
        <f t="shared" si="25"/>
        <v>13171549.976246642</v>
      </c>
      <c r="G316" s="43">
        <f t="shared" si="26"/>
        <v>140122.87208775245</v>
      </c>
      <c r="I316" s="44">
        <f t="shared" si="29"/>
        <v>3298.9493134250224</v>
      </c>
      <c r="J316" s="44">
        <f t="shared" si="27"/>
        <v>1649.4746567125424</v>
      </c>
      <c r="K316" s="44">
        <f t="shared" si="30"/>
        <v>155050.61773097905</v>
      </c>
      <c r="L316" s="44">
        <f t="shared" si="28"/>
        <v>1649.4746567124675</v>
      </c>
    </row>
    <row r="317" spans="2:12">
      <c r="B317" s="32">
        <v>95</v>
      </c>
      <c r="C317" s="33">
        <v>46538</v>
      </c>
      <c r="D317" s="43">
        <f t="shared" si="23"/>
        <v>140122.87208775245</v>
      </c>
      <c r="E317" s="43">
        <f t="shared" si="24"/>
        <v>140122.87208773047</v>
      </c>
      <c r="F317" s="26">
        <f t="shared" si="25"/>
        <v>13311672.848334372</v>
      </c>
      <c r="G317" s="43">
        <f t="shared" si="26"/>
        <v>2.2351741790771484E-8</v>
      </c>
      <c r="I317" s="44">
        <f t="shared" si="29"/>
        <v>1649.4746567124675</v>
      </c>
      <c r="J317" s="44">
        <f t="shared" si="27"/>
        <v>1649.4746567125424</v>
      </c>
      <c r="K317" s="44">
        <f t="shared" si="30"/>
        <v>156700.09238769161</v>
      </c>
      <c r="L317" s="44">
        <f t="shared" si="28"/>
        <v>0</v>
      </c>
    </row>
    <row r="321" spans="5:6">
      <c r="E321" s="27"/>
    </row>
    <row r="322" spans="5:6">
      <c r="E322" s="27"/>
    </row>
    <row r="325" spans="5:6">
      <c r="E325" s="27"/>
      <c r="F325" s="27"/>
    </row>
  </sheetData>
  <mergeCells count="7">
    <mergeCell ref="I221:L221"/>
    <mergeCell ref="A1:F1"/>
    <mergeCell ref="A2:F2"/>
    <mergeCell ref="B20:F20"/>
    <mergeCell ref="B21:F21"/>
    <mergeCell ref="B120:H120"/>
    <mergeCell ref="B221:G221"/>
  </mergeCells>
  <conditionalFormatting sqref="A1:A2 A4">
    <cfRule type="duplicateValues" dxfId="5" priority="3"/>
  </conditionalFormatting>
  <conditionalFormatting sqref="A5">
    <cfRule type="duplicateValues" dxfId="4" priority="2"/>
  </conditionalFormatting>
  <conditionalFormatting sqref="A3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3490-9445-46A8-AD76-EE9E6D629620}">
  <dimension ref="A1:M259"/>
  <sheetViews>
    <sheetView topLeftCell="A81" zoomScale="70" zoomScaleNormal="70" workbookViewId="0">
      <selection activeCell="J88" sqref="J88"/>
    </sheetView>
  </sheetViews>
  <sheetFormatPr defaultColWidth="19.81640625" defaultRowHeight="12.5"/>
  <cols>
    <col min="1" max="1" width="22.08984375" style="1" customWidth="1"/>
    <col min="2" max="2" width="6.7265625" style="98" customWidth="1"/>
    <col min="3" max="3" width="15" style="1" customWidth="1"/>
    <col min="4" max="4" width="16.26953125" style="1" customWidth="1"/>
    <col min="5" max="5" width="15" style="1" customWidth="1"/>
    <col min="6" max="6" width="16.453125" style="6" customWidth="1"/>
    <col min="7" max="7" width="19.81640625" style="1"/>
    <col min="8" max="8" width="16.1796875" style="1" customWidth="1"/>
    <col min="9" max="9" width="22.453125" style="1" customWidth="1"/>
    <col min="10" max="10" width="39.81640625" style="1" customWidth="1"/>
    <col min="11" max="16384" width="19.81640625" style="1"/>
  </cols>
  <sheetData>
    <row r="1" spans="1:6" ht="13">
      <c r="A1" s="142" t="s">
        <v>0</v>
      </c>
      <c r="B1" s="142"/>
      <c r="C1" s="142"/>
      <c r="D1" s="142"/>
      <c r="E1" s="142"/>
      <c r="F1" s="142"/>
    </row>
    <row r="2" spans="1:6">
      <c r="A2" s="143" t="s">
        <v>1</v>
      </c>
      <c r="B2" s="143"/>
      <c r="C2" s="143"/>
      <c r="D2" s="143"/>
      <c r="E2" s="143"/>
      <c r="F2" s="143"/>
    </row>
    <row r="4" spans="1:6" ht="13">
      <c r="A4" s="2" t="s">
        <v>2</v>
      </c>
      <c r="B4" s="3" t="s">
        <v>3</v>
      </c>
      <c r="C4" s="4" t="str">
        <f>'Anabil Tower - Before Modifica'!C4</f>
        <v>Epic Pearl Limited</v>
      </c>
      <c r="D4" s="4"/>
      <c r="E4" s="4"/>
      <c r="F4" s="5"/>
    </row>
    <row r="5" spans="1:6" ht="13">
      <c r="A5" s="7" t="s">
        <v>4</v>
      </c>
      <c r="B5" s="8" t="s">
        <v>5</v>
      </c>
      <c r="C5" s="4" t="str">
        <f>'Anabil Tower - Before Modifica'!C5</f>
        <v>01 July 2022 to 30 June 2023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98" t="s">
        <v>3</v>
      </c>
      <c r="C11" s="107" t="s">
        <v>15</v>
      </c>
    </row>
    <row r="12" spans="1:6">
      <c r="A12" s="12" t="s">
        <v>17</v>
      </c>
      <c r="B12" s="13" t="s">
        <v>3</v>
      </c>
      <c r="C12" s="14" t="s">
        <v>18</v>
      </c>
      <c r="D12" s="14"/>
      <c r="E12" s="14"/>
      <c r="F12" s="15"/>
    </row>
    <row r="13" spans="1:6" ht="25">
      <c r="A13" s="12" t="s">
        <v>19</v>
      </c>
      <c r="B13" s="13" t="s">
        <v>3</v>
      </c>
      <c r="C13" s="14">
        <v>43647</v>
      </c>
      <c r="D13" s="14"/>
      <c r="E13" s="14"/>
      <c r="F13" s="15"/>
    </row>
    <row r="14" spans="1:6">
      <c r="A14" s="12" t="s">
        <v>20</v>
      </c>
      <c r="B14" s="13" t="s">
        <v>3</v>
      </c>
      <c r="C14" s="14">
        <v>46538</v>
      </c>
      <c r="D14" s="14"/>
      <c r="E14" s="14"/>
      <c r="F14" s="15"/>
    </row>
    <row r="15" spans="1:6">
      <c r="A15" s="12" t="s">
        <v>21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22</v>
      </c>
      <c r="B16" s="13" t="s">
        <v>3</v>
      </c>
      <c r="C16" s="16">
        <v>0.03</v>
      </c>
      <c r="D16" s="16"/>
      <c r="E16" s="16"/>
      <c r="F16" s="15"/>
    </row>
    <row r="17" spans="1:9">
      <c r="A17" s="12" t="s">
        <v>23</v>
      </c>
      <c r="B17" s="13" t="s">
        <v>3</v>
      </c>
      <c r="C17" s="17">
        <f>C16/12</f>
        <v>2.5000000000000001E-3</v>
      </c>
      <c r="D17" s="17"/>
      <c r="E17" s="17"/>
      <c r="F17" s="15"/>
    </row>
    <row r="18" spans="1:9">
      <c r="A18" s="12"/>
      <c r="B18" s="13"/>
      <c r="C18" s="17"/>
      <c r="D18" s="17"/>
      <c r="E18" s="17"/>
      <c r="F18" s="15"/>
      <c r="G18" s="18"/>
    </row>
    <row r="19" spans="1:9">
      <c r="C19" s="19"/>
      <c r="D19" s="19"/>
      <c r="E19" s="19"/>
    </row>
    <row r="20" spans="1:9" ht="13">
      <c r="B20" s="152" t="s">
        <v>24</v>
      </c>
      <c r="C20" s="152"/>
      <c r="D20" s="152"/>
      <c r="E20" s="152"/>
      <c r="F20" s="152"/>
    </row>
    <row r="21" spans="1:9" ht="13">
      <c r="B21" s="153" t="s">
        <v>74</v>
      </c>
      <c r="C21" s="153"/>
      <c r="D21" s="153"/>
      <c r="E21" s="153"/>
      <c r="F21" s="153"/>
    </row>
    <row r="22" spans="1:9" ht="39">
      <c r="B22" s="20" t="s">
        <v>25</v>
      </c>
      <c r="C22" s="20" t="s">
        <v>26</v>
      </c>
      <c r="D22" s="21" t="s">
        <v>27</v>
      </c>
      <c r="E22" s="21" t="s">
        <v>99</v>
      </c>
      <c r="F22" s="21" t="s">
        <v>28</v>
      </c>
      <c r="H22" s="22"/>
    </row>
    <row r="23" spans="1:9" ht="14.5">
      <c r="B23" s="23">
        <v>0</v>
      </c>
      <c r="C23" s="24">
        <v>44408</v>
      </c>
      <c r="D23" s="25">
        <v>1542640</v>
      </c>
      <c r="E23" s="25">
        <f t="shared" ref="E23:E86" si="0">D23*0.180553</f>
        <v>278528.27992</v>
      </c>
      <c r="F23" s="26">
        <f t="shared" ref="F23:F86" si="1">E23/(1+$C$17)^B23</f>
        <v>278528.27992</v>
      </c>
    </row>
    <row r="24" spans="1:9" ht="14.5">
      <c r="B24" s="23">
        <v>1</v>
      </c>
      <c r="C24" s="24">
        <v>44439</v>
      </c>
      <c r="D24" s="25">
        <v>1542640</v>
      </c>
      <c r="E24" s="25">
        <f t="shared" si="0"/>
        <v>278528.27992</v>
      </c>
      <c r="F24" s="26">
        <f t="shared" si="1"/>
        <v>277833.69568079803</v>
      </c>
      <c r="H24" s="140">
        <v>106731</v>
      </c>
      <c r="I24" s="1" t="s">
        <v>116</v>
      </c>
    </row>
    <row r="25" spans="1:9" ht="14.5">
      <c r="B25" s="23">
        <v>2</v>
      </c>
      <c r="C25" s="24">
        <v>44469</v>
      </c>
      <c r="D25" s="25">
        <v>1542640</v>
      </c>
      <c r="E25" s="25">
        <f t="shared" si="0"/>
        <v>278528.27992</v>
      </c>
      <c r="F25" s="26">
        <f t="shared" si="1"/>
        <v>277140.84357186838</v>
      </c>
      <c r="H25" s="1">
        <v>11219</v>
      </c>
      <c r="I25" s="1" t="s">
        <v>117</v>
      </c>
    </row>
    <row r="26" spans="1:9" ht="14.5">
      <c r="B26" s="23">
        <v>3</v>
      </c>
      <c r="C26" s="24">
        <v>44500</v>
      </c>
      <c r="D26" s="25">
        <v>1542640</v>
      </c>
      <c r="E26" s="25">
        <f t="shared" si="0"/>
        <v>278528.27992</v>
      </c>
      <c r="F26" s="26">
        <f t="shared" si="1"/>
        <v>276449.7192736842</v>
      </c>
    </row>
    <row r="27" spans="1:9" ht="14.5">
      <c r="B27" s="23">
        <v>4</v>
      </c>
      <c r="C27" s="24">
        <v>44530</v>
      </c>
      <c r="D27" s="25">
        <v>1542640</v>
      </c>
      <c r="E27" s="25">
        <f t="shared" si="0"/>
        <v>278528.27992</v>
      </c>
      <c r="F27" s="26">
        <f t="shared" si="1"/>
        <v>275760.31847749045</v>
      </c>
    </row>
    <row r="28" spans="1:9" ht="14.5">
      <c r="B28" s="23">
        <v>5</v>
      </c>
      <c r="C28" s="24">
        <v>44561</v>
      </c>
      <c r="D28" s="25">
        <v>1542640</v>
      </c>
      <c r="E28" s="25">
        <f t="shared" si="0"/>
        <v>278528.27992</v>
      </c>
      <c r="F28" s="26">
        <f t="shared" si="1"/>
        <v>275072.63688527723</v>
      </c>
    </row>
    <row r="29" spans="1:9" ht="14.5">
      <c r="B29" s="23">
        <v>6</v>
      </c>
      <c r="C29" s="24">
        <v>44592</v>
      </c>
      <c r="D29" s="25">
        <v>1542640</v>
      </c>
      <c r="E29" s="25">
        <f t="shared" si="0"/>
        <v>278528.27992</v>
      </c>
      <c r="F29" s="26">
        <f t="shared" si="1"/>
        <v>274386.67020975292</v>
      </c>
    </row>
    <row r="30" spans="1:9" ht="14.5">
      <c r="B30" s="23">
        <v>7</v>
      </c>
      <c r="C30" s="24">
        <v>44620</v>
      </c>
      <c r="D30" s="25">
        <v>1542640</v>
      </c>
      <c r="E30" s="25">
        <f t="shared" si="0"/>
        <v>278528.27992</v>
      </c>
      <c r="F30" s="26">
        <f t="shared" si="1"/>
        <v>273702.41417431715</v>
      </c>
    </row>
    <row r="31" spans="1:9" ht="14.5">
      <c r="B31" s="23">
        <v>8</v>
      </c>
      <c r="C31" s="24">
        <v>44651</v>
      </c>
      <c r="D31" s="25">
        <v>1542640</v>
      </c>
      <c r="E31" s="25">
        <f t="shared" si="0"/>
        <v>278528.27992</v>
      </c>
      <c r="F31" s="26">
        <f t="shared" si="1"/>
        <v>273019.86451303452</v>
      </c>
      <c r="H31" s="1">
        <v>198339</v>
      </c>
      <c r="I31" s="1" t="s">
        <v>118</v>
      </c>
    </row>
    <row r="32" spans="1:9" ht="14.5">
      <c r="B32" s="23">
        <v>9</v>
      </c>
      <c r="C32" s="24">
        <v>44681</v>
      </c>
      <c r="D32" s="25">
        <v>1542640</v>
      </c>
      <c r="E32" s="25">
        <f t="shared" si="0"/>
        <v>278528.27992</v>
      </c>
      <c r="F32" s="26">
        <f t="shared" si="1"/>
        <v>272339.01697060803</v>
      </c>
      <c r="H32" s="1">
        <v>187120</v>
      </c>
      <c r="I32" s="1" t="s">
        <v>119</v>
      </c>
    </row>
    <row r="33" spans="2:8" ht="14.5">
      <c r="B33" s="23">
        <v>10</v>
      </c>
      <c r="C33" s="24">
        <v>44712</v>
      </c>
      <c r="D33" s="25">
        <v>1542640</v>
      </c>
      <c r="E33" s="25">
        <f t="shared" si="0"/>
        <v>278528.27992</v>
      </c>
      <c r="F33" s="26">
        <f t="shared" si="1"/>
        <v>271659.86730235216</v>
      </c>
      <c r="H33" s="1">
        <f>H31-H32</f>
        <v>11219</v>
      </c>
    </row>
    <row r="34" spans="2:8" ht="14.5">
      <c r="B34" s="23">
        <v>11</v>
      </c>
      <c r="C34" s="24">
        <v>44742</v>
      </c>
      <c r="D34" s="25">
        <v>1542640</v>
      </c>
      <c r="E34" s="25">
        <f t="shared" si="0"/>
        <v>278528.27992</v>
      </c>
      <c r="F34" s="26">
        <f t="shared" si="1"/>
        <v>270982.41127416684</v>
      </c>
    </row>
    <row r="35" spans="2:8" ht="14.5">
      <c r="B35" s="23">
        <v>12</v>
      </c>
      <c r="C35" s="24">
        <v>44773</v>
      </c>
      <c r="D35" s="25">
        <v>1542640</v>
      </c>
      <c r="E35" s="25">
        <f t="shared" si="0"/>
        <v>278528.27992</v>
      </c>
      <c r="F35" s="26">
        <f t="shared" si="1"/>
        <v>270306.64466251049</v>
      </c>
    </row>
    <row r="36" spans="2:8" ht="14.5">
      <c r="B36" s="23">
        <v>13</v>
      </c>
      <c r="C36" s="24">
        <v>44804</v>
      </c>
      <c r="D36" s="25">
        <v>1542640</v>
      </c>
      <c r="E36" s="25">
        <f t="shared" si="0"/>
        <v>278528.27992</v>
      </c>
      <c r="F36" s="26">
        <f t="shared" si="1"/>
        <v>269632.56325437455</v>
      </c>
    </row>
    <row r="37" spans="2:8" ht="14.5">
      <c r="B37" s="23">
        <v>14</v>
      </c>
      <c r="C37" s="24">
        <v>44834</v>
      </c>
      <c r="D37" s="25">
        <v>1542640</v>
      </c>
      <c r="E37" s="25">
        <f t="shared" si="0"/>
        <v>278528.27992</v>
      </c>
      <c r="F37" s="26">
        <f t="shared" si="1"/>
        <v>268960.16284725646</v>
      </c>
    </row>
    <row r="38" spans="2:8" ht="14.5">
      <c r="B38" s="23">
        <v>15</v>
      </c>
      <c r="C38" s="24">
        <v>44865</v>
      </c>
      <c r="D38" s="25">
        <v>1542640</v>
      </c>
      <c r="E38" s="25">
        <f t="shared" si="0"/>
        <v>278528.27992</v>
      </c>
      <c r="F38" s="26">
        <f t="shared" si="1"/>
        <v>268289.43924913369</v>
      </c>
    </row>
    <row r="39" spans="2:8" ht="14.5">
      <c r="B39" s="23">
        <v>16</v>
      </c>
      <c r="C39" s="24">
        <v>44895</v>
      </c>
      <c r="D39" s="25">
        <v>1542640</v>
      </c>
      <c r="E39" s="25">
        <f t="shared" si="0"/>
        <v>278528.27992</v>
      </c>
      <c r="F39" s="26">
        <f t="shared" si="1"/>
        <v>267620.38827843755</v>
      </c>
    </row>
    <row r="40" spans="2:8" ht="14.5">
      <c r="B40" s="23">
        <v>17</v>
      </c>
      <c r="C40" s="24">
        <v>44926</v>
      </c>
      <c r="D40" s="25">
        <v>1542640</v>
      </c>
      <c r="E40" s="25">
        <f t="shared" si="0"/>
        <v>278528.27992</v>
      </c>
      <c r="F40" s="26">
        <f t="shared" si="1"/>
        <v>266953.00576402753</v>
      </c>
    </row>
    <row r="41" spans="2:8" ht="14.5">
      <c r="B41" s="23">
        <v>18</v>
      </c>
      <c r="C41" s="24">
        <v>44957</v>
      </c>
      <c r="D41" s="25">
        <v>1542640</v>
      </c>
      <c r="E41" s="25">
        <f t="shared" si="0"/>
        <v>278528.27992</v>
      </c>
      <c r="F41" s="26">
        <f t="shared" si="1"/>
        <v>266287.28754516458</v>
      </c>
    </row>
    <row r="42" spans="2:8" ht="14.5">
      <c r="B42" s="23">
        <v>19</v>
      </c>
      <c r="C42" s="24">
        <v>44985</v>
      </c>
      <c r="D42" s="25">
        <v>1542640</v>
      </c>
      <c r="E42" s="25">
        <f t="shared" si="0"/>
        <v>278528.27992</v>
      </c>
      <c r="F42" s="26">
        <f t="shared" si="1"/>
        <v>265623.22947148589</v>
      </c>
    </row>
    <row r="43" spans="2:8" ht="14.5">
      <c r="B43" s="23">
        <v>20</v>
      </c>
      <c r="C43" s="24">
        <v>45016</v>
      </c>
      <c r="D43" s="25">
        <v>1542640</v>
      </c>
      <c r="E43" s="25">
        <f t="shared" si="0"/>
        <v>278528.27992</v>
      </c>
      <c r="F43" s="26">
        <f t="shared" si="1"/>
        <v>264960.82740297844</v>
      </c>
    </row>
    <row r="44" spans="2:8" ht="14.5">
      <c r="B44" s="23">
        <v>21</v>
      </c>
      <c r="C44" s="24">
        <v>45046</v>
      </c>
      <c r="D44" s="25">
        <v>1542640</v>
      </c>
      <c r="E44" s="25">
        <f t="shared" si="0"/>
        <v>278528.27992</v>
      </c>
      <c r="F44" s="26">
        <f t="shared" si="1"/>
        <v>264300.07720995357</v>
      </c>
    </row>
    <row r="45" spans="2:8" ht="14.5">
      <c r="B45" s="23">
        <v>22</v>
      </c>
      <c r="C45" s="24">
        <v>45077</v>
      </c>
      <c r="D45" s="25">
        <v>1542640</v>
      </c>
      <c r="E45" s="25">
        <f t="shared" si="0"/>
        <v>278528.27992</v>
      </c>
      <c r="F45" s="26">
        <f t="shared" si="1"/>
        <v>263640.97477302107</v>
      </c>
    </row>
    <row r="46" spans="2:8" ht="14.5">
      <c r="B46" s="23">
        <v>23</v>
      </c>
      <c r="C46" s="24">
        <v>45107</v>
      </c>
      <c r="D46" s="25">
        <v>1696904</v>
      </c>
      <c r="E46" s="25">
        <f t="shared" si="0"/>
        <v>306381.10791199998</v>
      </c>
      <c r="F46" s="26">
        <f t="shared" si="1"/>
        <v>289281.8675813697</v>
      </c>
    </row>
    <row r="47" spans="2:8" ht="14.5">
      <c r="B47" s="23">
        <v>24</v>
      </c>
      <c r="C47" s="24">
        <v>45138</v>
      </c>
      <c r="D47" s="25">
        <v>1696904</v>
      </c>
      <c r="E47" s="25">
        <f t="shared" si="0"/>
        <v>306381.10791199998</v>
      </c>
      <c r="F47" s="26">
        <f t="shared" si="1"/>
        <v>288560.46641533141</v>
      </c>
    </row>
    <row r="48" spans="2:8" ht="14.5">
      <c r="B48" s="23">
        <v>25</v>
      </c>
      <c r="C48" s="24">
        <v>45169</v>
      </c>
      <c r="D48" s="25">
        <v>1696904</v>
      </c>
      <c r="E48" s="25">
        <f t="shared" si="0"/>
        <v>306381.10791199998</v>
      </c>
      <c r="F48" s="26">
        <f t="shared" si="1"/>
        <v>287840.86425469466</v>
      </c>
    </row>
    <row r="49" spans="2:6" ht="14.5">
      <c r="B49" s="23">
        <v>26</v>
      </c>
      <c r="C49" s="24">
        <v>45199</v>
      </c>
      <c r="D49" s="25">
        <v>1696904</v>
      </c>
      <c r="E49" s="25">
        <f t="shared" si="0"/>
        <v>306381.10791199998</v>
      </c>
      <c r="F49" s="26">
        <f t="shared" si="1"/>
        <v>287123.05661316175</v>
      </c>
    </row>
    <row r="50" spans="2:6" ht="14.5">
      <c r="B50" s="23">
        <v>27</v>
      </c>
      <c r="C50" s="24">
        <v>45230</v>
      </c>
      <c r="D50" s="25">
        <v>1696904</v>
      </c>
      <c r="E50" s="25">
        <f t="shared" si="0"/>
        <v>306381.10791199998</v>
      </c>
      <c r="F50" s="26">
        <f t="shared" si="1"/>
        <v>286407.03901562275</v>
      </c>
    </row>
    <row r="51" spans="2:6" ht="14.5">
      <c r="B51" s="23">
        <v>28</v>
      </c>
      <c r="C51" s="24">
        <v>45260</v>
      </c>
      <c r="D51" s="25">
        <v>1696904</v>
      </c>
      <c r="E51" s="25">
        <f t="shared" si="0"/>
        <v>306381.10791199998</v>
      </c>
      <c r="F51" s="26">
        <f t="shared" si="1"/>
        <v>285692.80699812743</v>
      </c>
    </row>
    <row r="52" spans="2:6" ht="14.5">
      <c r="B52" s="23">
        <v>29</v>
      </c>
      <c r="C52" s="24">
        <v>45291</v>
      </c>
      <c r="D52" s="25">
        <v>1696904</v>
      </c>
      <c r="E52" s="25">
        <f t="shared" si="0"/>
        <v>306381.10791199998</v>
      </c>
      <c r="F52" s="26">
        <f t="shared" si="1"/>
        <v>284980.35610785772</v>
      </c>
    </row>
    <row r="53" spans="2:6" ht="14.5">
      <c r="B53" s="23">
        <v>30</v>
      </c>
      <c r="C53" s="24">
        <v>45322</v>
      </c>
      <c r="D53" s="25">
        <v>1696904</v>
      </c>
      <c r="E53" s="25">
        <f t="shared" si="0"/>
        <v>306381.10791199998</v>
      </c>
      <c r="F53" s="26">
        <f t="shared" si="1"/>
        <v>284269.68190310011</v>
      </c>
    </row>
    <row r="54" spans="2:6" ht="14.5">
      <c r="B54" s="23">
        <v>31</v>
      </c>
      <c r="C54" s="24">
        <v>45351</v>
      </c>
      <c r="D54" s="25">
        <v>1696904</v>
      </c>
      <c r="E54" s="25">
        <f t="shared" si="0"/>
        <v>306381.10791199998</v>
      </c>
      <c r="F54" s="26">
        <f t="shared" si="1"/>
        <v>283560.77995321708</v>
      </c>
    </row>
    <row r="55" spans="2:6" ht="14.5">
      <c r="B55" s="23">
        <v>32</v>
      </c>
      <c r="C55" s="24">
        <v>45382</v>
      </c>
      <c r="D55" s="25">
        <v>1696904</v>
      </c>
      <c r="E55" s="25">
        <f t="shared" si="0"/>
        <v>306381.10791199998</v>
      </c>
      <c r="F55" s="26">
        <f t="shared" si="1"/>
        <v>282853.64583862049</v>
      </c>
    </row>
    <row r="56" spans="2:6" ht="14.5">
      <c r="B56" s="23">
        <v>33</v>
      </c>
      <c r="C56" s="24">
        <v>45412</v>
      </c>
      <c r="D56" s="25">
        <v>1696904</v>
      </c>
      <c r="E56" s="25">
        <f t="shared" si="0"/>
        <v>306381.10791199998</v>
      </c>
      <c r="F56" s="26">
        <f t="shared" si="1"/>
        <v>282148.2751507436</v>
      </c>
    </row>
    <row r="57" spans="2:6" ht="14.5">
      <c r="B57" s="23">
        <v>34</v>
      </c>
      <c r="C57" s="24">
        <v>45443</v>
      </c>
      <c r="D57" s="25">
        <v>1696904</v>
      </c>
      <c r="E57" s="25">
        <f t="shared" si="0"/>
        <v>306381.10791199998</v>
      </c>
      <c r="F57" s="26">
        <f t="shared" si="1"/>
        <v>281444.66349201364</v>
      </c>
    </row>
    <row r="58" spans="2:6" ht="14.5">
      <c r="B58" s="23">
        <v>35</v>
      </c>
      <c r="C58" s="24">
        <v>45473</v>
      </c>
      <c r="D58" s="25">
        <v>1696904</v>
      </c>
      <c r="E58" s="25">
        <f t="shared" si="0"/>
        <v>306381.10791199998</v>
      </c>
      <c r="F58" s="26">
        <f t="shared" si="1"/>
        <v>280742.80647582409</v>
      </c>
    </row>
    <row r="59" spans="2:6" ht="14.5">
      <c r="B59" s="23">
        <v>36</v>
      </c>
      <c r="C59" s="24">
        <v>45504</v>
      </c>
      <c r="D59" s="25">
        <v>1696904</v>
      </c>
      <c r="E59" s="25">
        <f t="shared" si="0"/>
        <v>306381.10791199998</v>
      </c>
      <c r="F59" s="26">
        <f t="shared" si="1"/>
        <v>280042.69972650777</v>
      </c>
    </row>
    <row r="60" spans="2:6" ht="14.5">
      <c r="B60" s="23">
        <v>37</v>
      </c>
      <c r="C60" s="24">
        <v>45535</v>
      </c>
      <c r="D60" s="25">
        <v>1696904</v>
      </c>
      <c r="E60" s="25">
        <f t="shared" si="0"/>
        <v>306381.10791199998</v>
      </c>
      <c r="F60" s="26">
        <f t="shared" si="1"/>
        <v>279344.33887930954</v>
      </c>
    </row>
    <row r="61" spans="2:6" ht="14.5">
      <c r="B61" s="23">
        <v>38</v>
      </c>
      <c r="C61" s="24">
        <v>45565</v>
      </c>
      <c r="D61" s="25">
        <v>1696904</v>
      </c>
      <c r="E61" s="25">
        <f t="shared" si="0"/>
        <v>306381.10791199998</v>
      </c>
      <c r="F61" s="26">
        <f t="shared" si="1"/>
        <v>278647.71958035871</v>
      </c>
    </row>
    <row r="62" spans="2:6" ht="14.5">
      <c r="B62" s="23">
        <v>39</v>
      </c>
      <c r="C62" s="24">
        <v>45596</v>
      </c>
      <c r="D62" s="25">
        <v>1696904</v>
      </c>
      <c r="E62" s="25">
        <f t="shared" si="0"/>
        <v>306381.10791199998</v>
      </c>
      <c r="F62" s="26">
        <f t="shared" si="1"/>
        <v>277952.83748664206</v>
      </c>
    </row>
    <row r="63" spans="2:6" ht="14.5">
      <c r="B63" s="23">
        <v>40</v>
      </c>
      <c r="C63" s="24">
        <v>45626</v>
      </c>
      <c r="D63" s="25">
        <v>1696904</v>
      </c>
      <c r="E63" s="25">
        <f t="shared" si="0"/>
        <v>306381.10791199998</v>
      </c>
      <c r="F63" s="26">
        <f t="shared" si="1"/>
        <v>277259.68826597714</v>
      </c>
    </row>
    <row r="64" spans="2:6" ht="14.5">
      <c r="B64" s="23">
        <v>41</v>
      </c>
      <c r="C64" s="24">
        <v>45657</v>
      </c>
      <c r="D64" s="25">
        <v>1696904</v>
      </c>
      <c r="E64" s="25">
        <f t="shared" si="0"/>
        <v>306381.10791199998</v>
      </c>
      <c r="F64" s="26">
        <f t="shared" si="1"/>
        <v>276568.26759698469</v>
      </c>
    </row>
    <row r="65" spans="2:6" ht="14.5">
      <c r="B65" s="23">
        <v>42</v>
      </c>
      <c r="C65" s="24">
        <v>45688</v>
      </c>
      <c r="D65" s="25">
        <v>1696904</v>
      </c>
      <c r="E65" s="25">
        <f t="shared" si="0"/>
        <v>306381.10791199998</v>
      </c>
      <c r="F65" s="26">
        <f t="shared" si="1"/>
        <v>275878.57116906205</v>
      </c>
    </row>
    <row r="66" spans="2:6" ht="14.5">
      <c r="B66" s="23">
        <v>43</v>
      </c>
      <c r="C66" s="24">
        <v>45716</v>
      </c>
      <c r="D66" s="25">
        <v>1696904</v>
      </c>
      <c r="E66" s="25">
        <f t="shared" si="0"/>
        <v>306381.10791199998</v>
      </c>
      <c r="F66" s="26">
        <f t="shared" si="1"/>
        <v>275190.59468235623</v>
      </c>
    </row>
    <row r="67" spans="2:6" ht="14.5">
      <c r="B67" s="23">
        <v>44</v>
      </c>
      <c r="C67" s="24">
        <v>45747</v>
      </c>
      <c r="D67" s="25">
        <v>1696904</v>
      </c>
      <c r="E67" s="25">
        <f t="shared" si="0"/>
        <v>306381.10791199998</v>
      </c>
      <c r="F67" s="26">
        <f t="shared" si="1"/>
        <v>274504.33384773688</v>
      </c>
    </row>
    <row r="68" spans="2:6" ht="14.5">
      <c r="B68" s="23">
        <v>45</v>
      </c>
      <c r="C68" s="24">
        <v>45777</v>
      </c>
      <c r="D68" s="25">
        <v>1696904</v>
      </c>
      <c r="E68" s="25">
        <f t="shared" si="0"/>
        <v>306381.10791199998</v>
      </c>
      <c r="F68" s="26">
        <f t="shared" si="1"/>
        <v>273819.78438676993</v>
      </c>
    </row>
    <row r="69" spans="2:6" ht="14.5">
      <c r="B69" s="23">
        <v>46</v>
      </c>
      <c r="C69" s="24">
        <v>45808</v>
      </c>
      <c r="D69" s="25">
        <v>1696904</v>
      </c>
      <c r="E69" s="25">
        <f t="shared" si="0"/>
        <v>306381.10791199998</v>
      </c>
      <c r="F69" s="26">
        <f t="shared" si="1"/>
        <v>273136.94203169079</v>
      </c>
    </row>
    <row r="70" spans="2:6" ht="14.5">
      <c r="B70" s="23">
        <v>47</v>
      </c>
      <c r="C70" s="24">
        <v>45838</v>
      </c>
      <c r="D70" s="25">
        <v>1696904</v>
      </c>
      <c r="E70" s="25">
        <f t="shared" si="0"/>
        <v>306381.10791199998</v>
      </c>
      <c r="F70" s="26">
        <f t="shared" si="1"/>
        <v>272455.80252537737</v>
      </c>
    </row>
    <row r="71" spans="2:6" ht="14.5">
      <c r="B71" s="23">
        <v>48</v>
      </c>
      <c r="C71" s="24">
        <v>45869</v>
      </c>
      <c r="D71" s="25">
        <v>1696904</v>
      </c>
      <c r="E71" s="25">
        <f t="shared" si="0"/>
        <v>306381.10791199998</v>
      </c>
      <c r="F71" s="26">
        <f t="shared" si="1"/>
        <v>271776.36162132397</v>
      </c>
    </row>
    <row r="72" spans="2:6" ht="14.5">
      <c r="B72" s="23">
        <v>49</v>
      </c>
      <c r="C72" s="24">
        <v>45900</v>
      </c>
      <c r="D72" s="25">
        <v>1696904</v>
      </c>
      <c r="E72" s="25">
        <f t="shared" si="0"/>
        <v>306381.10791199998</v>
      </c>
      <c r="F72" s="26">
        <f t="shared" si="1"/>
        <v>271098.615083615</v>
      </c>
    </row>
    <row r="73" spans="2:6" ht="14.5">
      <c r="B73" s="23">
        <v>50</v>
      </c>
      <c r="C73" s="24">
        <v>45930</v>
      </c>
      <c r="D73" s="25">
        <v>1696904</v>
      </c>
      <c r="E73" s="25">
        <f t="shared" si="0"/>
        <v>306381.10791199998</v>
      </c>
      <c r="F73" s="26">
        <f t="shared" si="1"/>
        <v>270422.55868689768</v>
      </c>
    </row>
    <row r="74" spans="2:6" ht="14.5">
      <c r="B74" s="23">
        <v>51</v>
      </c>
      <c r="C74" s="24">
        <v>45961</v>
      </c>
      <c r="D74" s="25">
        <v>1696904</v>
      </c>
      <c r="E74" s="25">
        <f t="shared" si="0"/>
        <v>306381.10791199998</v>
      </c>
      <c r="F74" s="26">
        <f t="shared" si="1"/>
        <v>269748.18821635685</v>
      </c>
    </row>
    <row r="75" spans="2:6" ht="14.5">
      <c r="B75" s="23">
        <v>52</v>
      </c>
      <c r="C75" s="24">
        <v>45991</v>
      </c>
      <c r="D75" s="25">
        <v>1696904</v>
      </c>
      <c r="E75" s="25">
        <f t="shared" si="0"/>
        <v>306381.10791199998</v>
      </c>
      <c r="F75" s="26">
        <f t="shared" si="1"/>
        <v>269075.49946768762</v>
      </c>
    </row>
    <row r="76" spans="2:6" ht="14.5">
      <c r="B76" s="23">
        <v>53</v>
      </c>
      <c r="C76" s="24">
        <v>46022</v>
      </c>
      <c r="D76" s="25">
        <v>1696904</v>
      </c>
      <c r="E76" s="25">
        <f t="shared" si="0"/>
        <v>306381.10791199998</v>
      </c>
      <c r="F76" s="26">
        <f t="shared" si="1"/>
        <v>268404.48824707</v>
      </c>
    </row>
    <row r="77" spans="2:6" ht="14.5">
      <c r="B77" s="23">
        <v>54</v>
      </c>
      <c r="C77" s="24">
        <v>46053</v>
      </c>
      <c r="D77" s="25">
        <v>1696904</v>
      </c>
      <c r="E77" s="25">
        <f t="shared" si="0"/>
        <v>306381.10791199998</v>
      </c>
      <c r="F77" s="26">
        <f t="shared" si="1"/>
        <v>267735.1503711422</v>
      </c>
    </row>
    <row r="78" spans="2:6" ht="14.5">
      <c r="B78" s="23">
        <v>55</v>
      </c>
      <c r="C78" s="24">
        <v>46081</v>
      </c>
      <c r="D78" s="25">
        <v>1696904</v>
      </c>
      <c r="E78" s="25">
        <f t="shared" si="0"/>
        <v>306381.10791199998</v>
      </c>
      <c r="F78" s="26">
        <f t="shared" si="1"/>
        <v>267067.48166697472</v>
      </c>
    </row>
    <row r="79" spans="2:6" ht="14.5">
      <c r="B79" s="23">
        <v>56</v>
      </c>
      <c r="C79" s="24">
        <v>46112</v>
      </c>
      <c r="D79" s="25">
        <v>1696904</v>
      </c>
      <c r="E79" s="25">
        <f t="shared" si="0"/>
        <v>306381.10791199998</v>
      </c>
      <c r="F79" s="26">
        <f t="shared" si="1"/>
        <v>266401.47797204467</v>
      </c>
    </row>
    <row r="80" spans="2:6" ht="14.5">
      <c r="B80" s="23">
        <v>57</v>
      </c>
      <c r="C80" s="24">
        <v>46142</v>
      </c>
      <c r="D80" s="25">
        <v>1696904</v>
      </c>
      <c r="E80" s="25">
        <f t="shared" si="0"/>
        <v>306381.10791199998</v>
      </c>
      <c r="F80" s="26">
        <f t="shared" si="1"/>
        <v>265737.13513420912</v>
      </c>
    </row>
    <row r="81" spans="2:13" ht="14.5">
      <c r="B81" s="23">
        <v>58</v>
      </c>
      <c r="C81" s="24">
        <v>46173</v>
      </c>
      <c r="D81" s="25">
        <v>1696904</v>
      </c>
      <c r="E81" s="25">
        <f t="shared" si="0"/>
        <v>306381.10791199998</v>
      </c>
      <c r="F81" s="26">
        <f t="shared" si="1"/>
        <v>265074.44901167991</v>
      </c>
    </row>
    <row r="82" spans="2:13" ht="14.5">
      <c r="B82" s="23">
        <v>59</v>
      </c>
      <c r="C82" s="24">
        <v>46203</v>
      </c>
      <c r="D82" s="25">
        <v>1866594</v>
      </c>
      <c r="E82" s="25">
        <f t="shared" si="0"/>
        <v>337019.14648200001</v>
      </c>
      <c r="F82" s="26">
        <f t="shared" si="1"/>
        <v>290854.69469186483</v>
      </c>
    </row>
    <row r="83" spans="2:13" ht="14.5">
      <c r="B83" s="23">
        <v>60</v>
      </c>
      <c r="C83" s="24">
        <v>46234</v>
      </c>
      <c r="D83" s="25">
        <v>1866594</v>
      </c>
      <c r="E83" s="25">
        <f t="shared" si="0"/>
        <v>337019.14648200001</v>
      </c>
      <c r="F83" s="26">
        <f t="shared" si="1"/>
        <v>290129.3712637056</v>
      </c>
    </row>
    <row r="84" spans="2:13" ht="14.5">
      <c r="B84" s="23">
        <v>61</v>
      </c>
      <c r="C84" s="24">
        <v>46265</v>
      </c>
      <c r="D84" s="25">
        <v>1866594</v>
      </c>
      <c r="E84" s="25">
        <f t="shared" si="0"/>
        <v>337019.14648200001</v>
      </c>
      <c r="F84" s="26">
        <f t="shared" si="1"/>
        <v>289405.85662215017</v>
      </c>
    </row>
    <row r="85" spans="2:13" ht="14.5">
      <c r="B85" s="23">
        <v>62</v>
      </c>
      <c r="C85" s="24">
        <v>46295</v>
      </c>
      <c r="D85" s="25">
        <v>1866594</v>
      </c>
      <c r="E85" s="25">
        <f t="shared" si="0"/>
        <v>337019.14648200001</v>
      </c>
      <c r="F85" s="26">
        <f t="shared" si="1"/>
        <v>288684.146256509</v>
      </c>
    </row>
    <row r="86" spans="2:13" ht="14.5">
      <c r="B86" s="23">
        <v>63</v>
      </c>
      <c r="C86" s="24">
        <v>46326</v>
      </c>
      <c r="D86" s="25">
        <v>1866594</v>
      </c>
      <c r="E86" s="25">
        <f t="shared" si="0"/>
        <v>337019.14648200001</v>
      </c>
      <c r="F86" s="26">
        <f t="shared" si="1"/>
        <v>287964.23566734069</v>
      </c>
      <c r="I86" s="128" t="s">
        <v>36</v>
      </c>
      <c r="J86" s="128" t="s">
        <v>37</v>
      </c>
    </row>
    <row r="87" spans="2:13" ht="14.5">
      <c r="B87" s="23">
        <v>64</v>
      </c>
      <c r="C87" s="24">
        <v>46356</v>
      </c>
      <c r="D87" s="25">
        <v>1866594</v>
      </c>
      <c r="E87" s="25">
        <f t="shared" ref="E87:E93" si="2">D87*0.180553</f>
        <v>337019.14648200001</v>
      </c>
      <c r="F87" s="26">
        <f t="shared" ref="F87:F93" si="3">E87/(1+$C$17)^B87</f>
        <v>287246.12036642455</v>
      </c>
      <c r="I87" s="26">
        <f>'Corporate HO - Before modi'!D146</f>
        <v>10577682.389117602</v>
      </c>
      <c r="J87" s="26">
        <f>I87/K118</f>
        <v>124516.5672644803</v>
      </c>
    </row>
    <row r="88" spans="2:13" ht="14.5">
      <c r="B88" s="23">
        <v>65</v>
      </c>
      <c r="C88" s="24">
        <v>46387</v>
      </c>
      <c r="D88" s="25">
        <v>1866594</v>
      </c>
      <c r="E88" s="25">
        <f t="shared" si="2"/>
        <v>337019.14648200001</v>
      </c>
      <c r="F88" s="26">
        <f t="shared" si="3"/>
        <v>286529.79587673274</v>
      </c>
      <c r="I88" s="26">
        <f>D98</f>
        <v>19648480.333357457</v>
      </c>
      <c r="J88" s="26">
        <f>I88/K118</f>
        <v>231294.64783234205</v>
      </c>
    </row>
    <row r="89" spans="2:13" ht="15" thickBot="1">
      <c r="B89" s="23">
        <v>66</v>
      </c>
      <c r="C89" s="24">
        <v>46418</v>
      </c>
      <c r="D89" s="25">
        <v>1866594</v>
      </c>
      <c r="E89" s="25">
        <f t="shared" si="2"/>
        <v>337019.14648200001</v>
      </c>
      <c r="F89" s="26">
        <f t="shared" si="3"/>
        <v>285815.25773240178</v>
      </c>
      <c r="I89" s="139">
        <f>I88-I87</f>
        <v>9070797.9442398548</v>
      </c>
      <c r="J89" s="139">
        <f>J88-J87</f>
        <v>106778.08056786175</v>
      </c>
    </row>
    <row r="90" spans="2:13" ht="15" thickTop="1">
      <c r="B90" s="23">
        <v>67</v>
      </c>
      <c r="C90" s="24">
        <v>46446</v>
      </c>
      <c r="D90" s="25">
        <v>1866594</v>
      </c>
      <c r="E90" s="25">
        <f t="shared" si="2"/>
        <v>337019.14648200001</v>
      </c>
      <c r="F90" s="26">
        <f t="shared" si="3"/>
        <v>285102.50147870503</v>
      </c>
    </row>
    <row r="91" spans="2:13" ht="14.5">
      <c r="B91" s="23">
        <v>68</v>
      </c>
      <c r="C91" s="24">
        <v>46477</v>
      </c>
      <c r="D91" s="25">
        <v>1866594</v>
      </c>
      <c r="E91" s="25">
        <f t="shared" si="2"/>
        <v>337019.14648200001</v>
      </c>
      <c r="F91" s="26">
        <f t="shared" si="3"/>
        <v>284391.52267202496</v>
      </c>
    </row>
    <row r="92" spans="2:13" ht="14.5">
      <c r="B92" s="23">
        <v>69</v>
      </c>
      <c r="C92" s="24">
        <v>46507</v>
      </c>
      <c r="D92" s="25">
        <v>1866594</v>
      </c>
      <c r="E92" s="25">
        <f t="shared" si="2"/>
        <v>337019.14648200001</v>
      </c>
      <c r="F92" s="26">
        <f t="shared" si="3"/>
        <v>283682.31687982543</v>
      </c>
    </row>
    <row r="93" spans="2:13" ht="14.5">
      <c r="B93" s="23">
        <v>70</v>
      </c>
      <c r="C93" s="24">
        <v>46538</v>
      </c>
      <c r="D93" s="25">
        <v>1866594</v>
      </c>
      <c r="E93" s="25">
        <f t="shared" si="2"/>
        <v>337019.14648200001</v>
      </c>
      <c r="F93" s="26">
        <f t="shared" si="3"/>
        <v>282974.87968062388</v>
      </c>
    </row>
    <row r="94" spans="2:13" ht="13.5" thickBot="1">
      <c r="D94" s="27"/>
      <c r="F94" s="28">
        <f>SUM(F23:F93)</f>
        <v>19648480.333357457</v>
      </c>
      <c r="G94" s="27"/>
    </row>
    <row r="95" spans="2:13" ht="13.5" thickTop="1">
      <c r="F95" s="29"/>
    </row>
    <row r="96" spans="2:13" ht="13">
      <c r="B96" s="154" t="s">
        <v>29</v>
      </c>
      <c r="C96" s="154"/>
      <c r="D96" s="154"/>
      <c r="E96" s="154"/>
      <c r="F96" s="154"/>
      <c r="G96" s="154"/>
      <c r="H96" s="154"/>
      <c r="J96" s="160" t="s">
        <v>79</v>
      </c>
      <c r="K96" s="161"/>
      <c r="L96" s="161"/>
      <c r="M96" s="161"/>
    </row>
    <row r="97" spans="2:13" ht="39">
      <c r="B97" s="20" t="s">
        <v>25</v>
      </c>
      <c r="C97" s="31" t="s">
        <v>30</v>
      </c>
      <c r="D97" s="21" t="s">
        <v>31</v>
      </c>
      <c r="E97" s="21" t="s">
        <v>100</v>
      </c>
      <c r="F97" s="21" t="s">
        <v>101</v>
      </c>
      <c r="G97" s="21" t="s">
        <v>34</v>
      </c>
      <c r="H97" s="21" t="s">
        <v>35</v>
      </c>
      <c r="J97" s="85" t="s">
        <v>75</v>
      </c>
      <c r="K97" s="85" t="s">
        <v>76</v>
      </c>
      <c r="L97" s="85" t="s">
        <v>77</v>
      </c>
      <c r="M97" s="86" t="s">
        <v>78</v>
      </c>
    </row>
    <row r="98" spans="2:13">
      <c r="B98" s="32">
        <v>1</v>
      </c>
      <c r="C98" s="24">
        <v>44408</v>
      </c>
      <c r="D98" s="114">
        <f>F94</f>
        <v>19648480.333357457</v>
      </c>
      <c r="E98" s="26">
        <f t="shared" ref="E98:E129" si="4">E23</f>
        <v>278528.27992</v>
      </c>
      <c r="F98" s="26">
        <f>(D98-E98)*$C$17</f>
        <v>48424.880133593644</v>
      </c>
      <c r="G98" s="26">
        <f>(D98-E98)+F98</f>
        <v>19418376.933571052</v>
      </c>
      <c r="H98" s="26">
        <f>E98</f>
        <v>278528.27992</v>
      </c>
      <c r="J98" s="32" t="s">
        <v>98</v>
      </c>
      <c r="K98" s="43">
        <f>F98/K118</f>
        <v>570.03978968326828</v>
      </c>
      <c r="L98" s="43">
        <f>E98/83.95</f>
        <v>3317.78772983919</v>
      </c>
      <c r="M98" s="43">
        <f>(D98/K118)-L98+K98</f>
        <v>228546.89989218613</v>
      </c>
    </row>
    <row r="99" spans="2:13">
      <c r="B99" s="32">
        <v>2</v>
      </c>
      <c r="C99" s="24">
        <v>44439</v>
      </c>
      <c r="D99" s="26">
        <f t="shared" ref="D99:D162" si="5">G98</f>
        <v>19418376.933571052</v>
      </c>
      <c r="E99" s="26">
        <f t="shared" si="4"/>
        <v>278528.27992</v>
      </c>
      <c r="F99" s="26">
        <f t="shared" ref="F99:F162" si="6">(D99-E99)*$C$17</f>
        <v>47849.62163412763</v>
      </c>
      <c r="G99" s="26">
        <f t="shared" ref="G99:G162" si="7">(D99-E99)+F99</f>
        <v>19187698.275285181</v>
      </c>
      <c r="H99" s="26">
        <f t="shared" ref="H99:H162" si="8">E99</f>
        <v>278528.27992</v>
      </c>
      <c r="J99" s="32" t="s">
        <v>98</v>
      </c>
      <c r="K99" s="43">
        <f t="shared" ref="K99:K109" si="9">F99/K119</f>
        <v>561.28588427129182</v>
      </c>
      <c r="L99" s="43">
        <f>E99/K118</f>
        <v>3278.7319590347261</v>
      </c>
      <c r="M99" s="43">
        <f>M98-L99+K99</f>
        <v>225829.45381742271</v>
      </c>
    </row>
    <row r="100" spans="2:13">
      <c r="B100" s="32">
        <v>3</v>
      </c>
      <c r="C100" s="24">
        <v>44469</v>
      </c>
      <c r="D100" s="26">
        <f t="shared" si="5"/>
        <v>19187698.275285181</v>
      </c>
      <c r="E100" s="26">
        <f t="shared" si="4"/>
        <v>278528.27992</v>
      </c>
      <c r="F100" s="26">
        <f t="shared" si="6"/>
        <v>47272.924988412953</v>
      </c>
      <c r="G100" s="26">
        <f t="shared" si="7"/>
        <v>18956442.920353591</v>
      </c>
      <c r="H100" s="26">
        <f t="shared" si="8"/>
        <v>278528.27992</v>
      </c>
      <c r="J100" s="32" t="s">
        <v>98</v>
      </c>
      <c r="K100" s="43">
        <f t="shared" si="9"/>
        <v>552.57656327776681</v>
      </c>
      <c r="L100" s="43">
        <f t="shared" ref="L100:L109" si="10">E100/K119</f>
        <v>3267.1938993548388</v>
      </c>
      <c r="M100" s="43">
        <f t="shared" ref="M100:M109" si="11">M99-L100+K100</f>
        <v>223114.83648134564</v>
      </c>
    </row>
    <row r="101" spans="2:13">
      <c r="B101" s="32">
        <v>4</v>
      </c>
      <c r="C101" s="24">
        <v>44500</v>
      </c>
      <c r="D101" s="26">
        <f t="shared" si="5"/>
        <v>18956442.920353591</v>
      </c>
      <c r="E101" s="26">
        <f t="shared" si="4"/>
        <v>278528.27992</v>
      </c>
      <c r="F101" s="26">
        <f t="shared" si="6"/>
        <v>46694.786601083979</v>
      </c>
      <c r="G101" s="26">
        <f t="shared" si="7"/>
        <v>18724609.427034676</v>
      </c>
      <c r="H101" s="26">
        <f t="shared" si="8"/>
        <v>278528.27992</v>
      </c>
      <c r="J101" s="32" t="s">
        <v>98</v>
      </c>
      <c r="K101" s="43">
        <f t="shared" si="9"/>
        <v>544.54561633917172</v>
      </c>
      <c r="L101" s="43">
        <f t="shared" si="10"/>
        <v>3255.7367611922855</v>
      </c>
      <c r="M101" s="43">
        <f t="shared" si="11"/>
        <v>220403.64533649251</v>
      </c>
    </row>
    <row r="102" spans="2:13">
      <c r="B102" s="32">
        <v>5</v>
      </c>
      <c r="C102" s="24">
        <v>44530</v>
      </c>
      <c r="D102" s="26">
        <f t="shared" si="5"/>
        <v>18724609.427034676</v>
      </c>
      <c r="E102" s="26">
        <f t="shared" si="4"/>
        <v>278528.27992</v>
      </c>
      <c r="F102" s="26">
        <f t="shared" si="6"/>
        <v>46115.202867786691</v>
      </c>
      <c r="G102" s="26">
        <f t="shared" si="7"/>
        <v>18492196.349982463</v>
      </c>
      <c r="H102" s="26">
        <f t="shared" si="8"/>
        <v>278528.27992</v>
      </c>
      <c r="J102" s="32" t="s">
        <v>98</v>
      </c>
      <c r="K102" s="43">
        <f t="shared" si="9"/>
        <v>537.16019647975179</v>
      </c>
      <c r="L102" s="43">
        <f t="shared" si="10"/>
        <v>3248.14320606414</v>
      </c>
      <c r="M102" s="43">
        <f t="shared" si="11"/>
        <v>217692.66232690812</v>
      </c>
    </row>
    <row r="103" spans="2:13">
      <c r="B103" s="32">
        <v>6</v>
      </c>
      <c r="C103" s="24">
        <v>44561</v>
      </c>
      <c r="D103" s="26">
        <f t="shared" si="5"/>
        <v>18492196.349982463</v>
      </c>
      <c r="E103" s="26">
        <f t="shared" si="4"/>
        <v>278528.27992</v>
      </c>
      <c r="F103" s="26">
        <f t="shared" si="6"/>
        <v>45534.170175156156</v>
      </c>
      <c r="G103" s="26">
        <f t="shared" si="7"/>
        <v>18259202.24023762</v>
      </c>
      <c r="H103" s="26">
        <f t="shared" si="8"/>
        <v>278528.27992</v>
      </c>
      <c r="J103" s="32" t="s">
        <v>98</v>
      </c>
      <c r="K103" s="43">
        <f t="shared" si="9"/>
        <v>530.39219773041532</v>
      </c>
      <c r="L103" s="43">
        <f t="shared" si="10"/>
        <v>3244.3596962143274</v>
      </c>
      <c r="M103" s="43">
        <f t="shared" si="11"/>
        <v>214978.69482842422</v>
      </c>
    </row>
    <row r="104" spans="2:13">
      <c r="B104" s="32">
        <v>7</v>
      </c>
      <c r="C104" s="24">
        <v>44592</v>
      </c>
      <c r="D104" s="26">
        <f t="shared" si="5"/>
        <v>18259202.24023762</v>
      </c>
      <c r="E104" s="26">
        <f t="shared" si="4"/>
        <v>278528.27992</v>
      </c>
      <c r="F104" s="26">
        <f t="shared" si="6"/>
        <v>44951.684900794047</v>
      </c>
      <c r="G104" s="26">
        <f t="shared" si="7"/>
        <v>18025625.645218413</v>
      </c>
      <c r="H104" s="26">
        <f t="shared" si="8"/>
        <v>278528.27992</v>
      </c>
      <c r="J104" s="32" t="s">
        <v>98</v>
      </c>
      <c r="K104" s="43">
        <f t="shared" si="9"/>
        <v>522.39029518645032</v>
      </c>
      <c r="L104" s="43">
        <f t="shared" si="10"/>
        <v>3244.3596962143274</v>
      </c>
      <c r="M104" s="43">
        <f t="shared" si="11"/>
        <v>212256.72542739636</v>
      </c>
    </row>
    <row r="105" spans="2:13">
      <c r="B105" s="32">
        <v>8</v>
      </c>
      <c r="C105" s="24">
        <v>44620</v>
      </c>
      <c r="D105" s="26">
        <f t="shared" si="5"/>
        <v>18025625.645218413</v>
      </c>
      <c r="E105" s="26">
        <f t="shared" si="4"/>
        <v>278528.27992</v>
      </c>
      <c r="F105" s="26">
        <f t="shared" si="6"/>
        <v>44367.743413246033</v>
      </c>
      <c r="G105" s="26">
        <f t="shared" si="7"/>
        <v>17791465.10871166</v>
      </c>
      <c r="H105" s="26">
        <f t="shared" si="8"/>
        <v>278528.27992</v>
      </c>
      <c r="J105" s="32" t="s">
        <v>98</v>
      </c>
      <c r="K105" s="43">
        <f t="shared" si="9"/>
        <v>515.60422328002369</v>
      </c>
      <c r="L105" s="43">
        <f t="shared" si="10"/>
        <v>3236.8190577571181</v>
      </c>
      <c r="M105" s="43">
        <f t="shared" si="11"/>
        <v>209535.51059291925</v>
      </c>
    </row>
    <row r="106" spans="2:13">
      <c r="B106" s="32">
        <v>9</v>
      </c>
      <c r="C106" s="24">
        <v>44651</v>
      </c>
      <c r="D106" s="26">
        <f t="shared" si="5"/>
        <v>17791465.10871166</v>
      </c>
      <c r="E106" s="26">
        <f t="shared" si="4"/>
        <v>278528.27992</v>
      </c>
      <c r="F106" s="26">
        <f t="shared" si="6"/>
        <v>43782.342071979147</v>
      </c>
      <c r="G106" s="26">
        <f t="shared" si="7"/>
        <v>17556719.17086364</v>
      </c>
      <c r="H106" s="26">
        <f t="shared" si="8"/>
        <v>278528.27992</v>
      </c>
      <c r="J106" s="32" t="s">
        <v>98</v>
      </c>
      <c r="K106" s="43">
        <f t="shared" si="9"/>
        <v>507.62135735627999</v>
      </c>
      <c r="L106" s="43">
        <f t="shared" si="10"/>
        <v>3236.8190577571181</v>
      </c>
      <c r="M106" s="43">
        <f t="shared" si="11"/>
        <v>206806.31289251841</v>
      </c>
    </row>
    <row r="107" spans="2:13">
      <c r="B107" s="32">
        <v>10</v>
      </c>
      <c r="C107" s="24">
        <v>44681</v>
      </c>
      <c r="D107" s="26">
        <f t="shared" si="5"/>
        <v>17556719.17086364</v>
      </c>
      <c r="E107" s="26">
        <f t="shared" si="4"/>
        <v>278528.27992</v>
      </c>
      <c r="F107" s="26">
        <f t="shared" si="6"/>
        <v>43195.477227359101</v>
      </c>
      <c r="G107" s="26">
        <f t="shared" si="7"/>
        <v>17321386.368170999</v>
      </c>
      <c r="H107" s="26">
        <f t="shared" si="8"/>
        <v>278528.27992</v>
      </c>
      <c r="J107" s="32" t="s">
        <v>98</v>
      </c>
      <c r="K107" s="43">
        <f t="shared" si="9"/>
        <v>499.36967892900697</v>
      </c>
      <c r="L107" s="43">
        <f t="shared" si="10"/>
        <v>3229.3133903768116</v>
      </c>
      <c r="M107" s="43">
        <f t="shared" si="11"/>
        <v>204076.36918107062</v>
      </c>
    </row>
    <row r="108" spans="2:13">
      <c r="B108" s="32">
        <v>11</v>
      </c>
      <c r="C108" s="24">
        <v>44712</v>
      </c>
      <c r="D108" s="26">
        <f t="shared" si="5"/>
        <v>17321386.368170999</v>
      </c>
      <c r="E108" s="26">
        <f t="shared" si="4"/>
        <v>278528.27992</v>
      </c>
      <c r="F108" s="26">
        <f t="shared" si="6"/>
        <v>42607.145220627499</v>
      </c>
      <c r="G108" s="26">
        <f t="shared" si="7"/>
        <v>17085465.233471625</v>
      </c>
      <c r="H108" s="26">
        <f t="shared" si="8"/>
        <v>278528.27992</v>
      </c>
      <c r="J108" s="32" t="s">
        <v>98</v>
      </c>
      <c r="K108" s="43">
        <f t="shared" si="9"/>
        <v>477.92647471259107</v>
      </c>
      <c r="L108" s="43">
        <f t="shared" si="10"/>
        <v>3219.980114682081</v>
      </c>
      <c r="M108" s="43">
        <f t="shared" si="11"/>
        <v>201334.31554110112</v>
      </c>
    </row>
    <row r="109" spans="2:13">
      <c r="B109" s="131">
        <v>12</v>
      </c>
      <c r="C109" s="138">
        <v>44742</v>
      </c>
      <c r="D109" s="114">
        <f t="shared" si="5"/>
        <v>17085465.233471625</v>
      </c>
      <c r="E109" s="114">
        <f t="shared" si="4"/>
        <v>278528.27992</v>
      </c>
      <c r="F109" s="114">
        <f t="shared" si="6"/>
        <v>42017.342383879062</v>
      </c>
      <c r="G109" s="114">
        <f t="shared" si="7"/>
        <v>16848954.295935504</v>
      </c>
      <c r="H109" s="114">
        <f t="shared" si="8"/>
        <v>278528.27992</v>
      </c>
      <c r="J109" s="32" t="s">
        <v>98</v>
      </c>
      <c r="K109" s="43">
        <f t="shared" si="9"/>
        <v>449.38334100405416</v>
      </c>
      <c r="L109" s="43">
        <f t="shared" si="10"/>
        <v>3124.2656188446435</v>
      </c>
      <c r="M109" s="43">
        <f t="shared" si="11"/>
        <v>198659.43326326052</v>
      </c>
    </row>
    <row r="110" spans="2:13">
      <c r="B110" s="32">
        <v>13</v>
      </c>
      <c r="C110" s="24">
        <v>44773</v>
      </c>
      <c r="D110" s="26">
        <f t="shared" si="5"/>
        <v>16848954.295935504</v>
      </c>
      <c r="E110" s="26">
        <f t="shared" si="4"/>
        <v>278528.27992</v>
      </c>
      <c r="F110" s="26">
        <f t="shared" si="6"/>
        <v>41426.06504003876</v>
      </c>
      <c r="G110" s="26">
        <f t="shared" si="7"/>
        <v>16611852.081055542</v>
      </c>
      <c r="H110" s="26">
        <f t="shared" si="8"/>
        <v>278528.27992</v>
      </c>
      <c r="J110" s="95" t="s">
        <v>80</v>
      </c>
      <c r="K110" s="95"/>
      <c r="L110" s="95"/>
      <c r="M110" s="91">
        <f>M111-M109</f>
        <v>-41924.97469641862</v>
      </c>
    </row>
    <row r="111" spans="2:13" ht="13">
      <c r="B111" s="32">
        <v>14</v>
      </c>
      <c r="C111" s="24">
        <v>44804</v>
      </c>
      <c r="D111" s="26">
        <f t="shared" si="5"/>
        <v>16611852.081055542</v>
      </c>
      <c r="E111" s="26">
        <f t="shared" si="4"/>
        <v>278528.27992</v>
      </c>
      <c r="F111" s="26">
        <f t="shared" si="6"/>
        <v>40833.309502838856</v>
      </c>
      <c r="G111" s="26">
        <f t="shared" si="7"/>
        <v>16374157.11063838</v>
      </c>
      <c r="H111" s="26">
        <f t="shared" si="8"/>
        <v>278528.27992</v>
      </c>
      <c r="J111" s="96" t="s">
        <v>81</v>
      </c>
      <c r="K111" s="96"/>
      <c r="L111" s="96"/>
      <c r="M111" s="92">
        <f>G109/107.5</f>
        <v>156734.4585668419</v>
      </c>
    </row>
    <row r="112" spans="2:13">
      <c r="B112" s="32">
        <v>15</v>
      </c>
      <c r="C112" s="24">
        <v>44834</v>
      </c>
      <c r="D112" s="26">
        <f t="shared" si="5"/>
        <v>16374157.11063838</v>
      </c>
      <c r="E112" s="26">
        <f t="shared" si="4"/>
        <v>278528.27992</v>
      </c>
      <c r="F112" s="26">
        <f t="shared" si="6"/>
        <v>40239.07207679595</v>
      </c>
      <c r="G112" s="26">
        <f t="shared" si="7"/>
        <v>16135867.902795175</v>
      </c>
      <c r="H112" s="26">
        <f t="shared" si="8"/>
        <v>278528.27992</v>
      </c>
      <c r="J112" s="97" t="s">
        <v>82</v>
      </c>
      <c r="K112" s="97"/>
      <c r="L112" s="97"/>
      <c r="M112" s="91">
        <f>SUM(H110:H121)/107.5</f>
        <v>31350.624995646518</v>
      </c>
    </row>
    <row r="113" spans="2:13">
      <c r="B113" s="32">
        <v>16</v>
      </c>
      <c r="C113" s="24">
        <v>44865</v>
      </c>
      <c r="D113" s="26">
        <f t="shared" si="5"/>
        <v>16135867.902795175</v>
      </c>
      <c r="E113" s="26">
        <f t="shared" si="4"/>
        <v>278528.27992</v>
      </c>
      <c r="F113" s="26">
        <f t="shared" si="6"/>
        <v>39643.349057187937</v>
      </c>
      <c r="G113" s="26">
        <f t="shared" si="7"/>
        <v>15896982.971932363</v>
      </c>
      <c r="H113" s="26">
        <f t="shared" si="8"/>
        <v>278528.27992</v>
      </c>
      <c r="J113" s="97" t="s">
        <v>83</v>
      </c>
      <c r="K113" s="97"/>
      <c r="L113" s="97"/>
      <c r="M113" s="91">
        <f>M111-M112</f>
        <v>125383.83357119538</v>
      </c>
    </row>
    <row r="114" spans="2:13">
      <c r="B114" s="32">
        <v>17</v>
      </c>
      <c r="C114" s="24">
        <v>44895</v>
      </c>
      <c r="D114" s="26">
        <f t="shared" si="5"/>
        <v>15896982.971932363</v>
      </c>
      <c r="E114" s="26">
        <f t="shared" si="4"/>
        <v>278528.27992</v>
      </c>
      <c r="F114" s="26">
        <f t="shared" si="6"/>
        <v>39046.136730030907</v>
      </c>
      <c r="G114" s="26">
        <f t="shared" si="7"/>
        <v>15657500.828742392</v>
      </c>
      <c r="H114" s="26">
        <f t="shared" si="8"/>
        <v>278528.27992</v>
      </c>
    </row>
    <row r="115" spans="2:13">
      <c r="B115" s="32">
        <v>18</v>
      </c>
      <c r="C115" s="24">
        <v>44926</v>
      </c>
      <c r="D115" s="26">
        <f t="shared" si="5"/>
        <v>15657500.828742392</v>
      </c>
      <c r="E115" s="26">
        <f t="shared" si="4"/>
        <v>278528.27992</v>
      </c>
      <c r="F115" s="26">
        <f t="shared" si="6"/>
        <v>38447.43137205598</v>
      </c>
      <c r="G115" s="26">
        <f t="shared" si="7"/>
        <v>15417419.980194448</v>
      </c>
      <c r="H115" s="26">
        <f t="shared" si="8"/>
        <v>278528.27992</v>
      </c>
    </row>
    <row r="116" spans="2:13">
      <c r="B116" s="32">
        <v>19</v>
      </c>
      <c r="C116" s="24">
        <v>44957</v>
      </c>
      <c r="D116" s="26">
        <f t="shared" si="5"/>
        <v>15417419.980194448</v>
      </c>
      <c r="E116" s="26">
        <f t="shared" si="4"/>
        <v>278528.27992</v>
      </c>
      <c r="F116" s="26">
        <f t="shared" si="6"/>
        <v>37847.229250686119</v>
      </c>
      <c r="G116" s="26">
        <f t="shared" si="7"/>
        <v>15176738.929525133</v>
      </c>
      <c r="H116" s="26">
        <f t="shared" si="8"/>
        <v>278528.27992</v>
      </c>
    </row>
    <row r="117" spans="2:13" ht="13">
      <c r="B117" s="32">
        <v>20</v>
      </c>
      <c r="C117" s="24">
        <v>44985</v>
      </c>
      <c r="D117" s="26">
        <f t="shared" si="5"/>
        <v>15176738.929525133</v>
      </c>
      <c r="E117" s="26">
        <f t="shared" si="4"/>
        <v>278528.27992</v>
      </c>
      <c r="F117" s="26">
        <f t="shared" si="6"/>
        <v>37245.526624012833</v>
      </c>
      <c r="G117" s="26">
        <f t="shared" si="7"/>
        <v>14935456.176229145</v>
      </c>
      <c r="H117" s="26">
        <f t="shared" si="8"/>
        <v>278528.27992</v>
      </c>
      <c r="J117" s="173" t="s">
        <v>97</v>
      </c>
      <c r="K117" s="174"/>
    </row>
    <row r="118" spans="2:13">
      <c r="B118" s="32">
        <v>21</v>
      </c>
      <c r="C118" s="24">
        <v>45016</v>
      </c>
      <c r="D118" s="26">
        <f t="shared" si="5"/>
        <v>14935456.176229145</v>
      </c>
      <c r="E118" s="26">
        <f t="shared" si="4"/>
        <v>278528.27992</v>
      </c>
      <c r="F118" s="26">
        <f t="shared" si="6"/>
        <v>36642.319740772866</v>
      </c>
      <c r="G118" s="26">
        <f t="shared" si="7"/>
        <v>14693570.216049917</v>
      </c>
      <c r="H118" s="26">
        <f t="shared" si="8"/>
        <v>278528.27992</v>
      </c>
      <c r="J118" s="100">
        <v>44408</v>
      </c>
      <c r="K118" s="87">
        <v>84.95</v>
      </c>
    </row>
    <row r="119" spans="2:13">
      <c r="B119" s="32">
        <v>22</v>
      </c>
      <c r="C119" s="24">
        <v>45046</v>
      </c>
      <c r="D119" s="26">
        <f t="shared" si="5"/>
        <v>14693570.216049917</v>
      </c>
      <c r="E119" s="26">
        <f t="shared" si="4"/>
        <v>278528.27992</v>
      </c>
      <c r="F119" s="26">
        <f t="shared" si="6"/>
        <v>36037.604840324791</v>
      </c>
      <c r="G119" s="26">
        <f t="shared" si="7"/>
        <v>14451079.540970242</v>
      </c>
      <c r="H119" s="26">
        <f t="shared" si="8"/>
        <v>278528.27992</v>
      </c>
      <c r="J119" s="100">
        <v>44439</v>
      </c>
      <c r="K119" s="87">
        <v>85.25</v>
      </c>
    </row>
    <row r="120" spans="2:13">
      <c r="B120" s="32">
        <v>23</v>
      </c>
      <c r="C120" s="24">
        <v>45077</v>
      </c>
      <c r="D120" s="26">
        <f t="shared" si="5"/>
        <v>14451079.540970242</v>
      </c>
      <c r="E120" s="26">
        <f t="shared" si="4"/>
        <v>278528.27992</v>
      </c>
      <c r="F120" s="26">
        <f t="shared" si="6"/>
        <v>35431.378152625606</v>
      </c>
      <c r="G120" s="26">
        <f t="shared" si="7"/>
        <v>14207982.639202867</v>
      </c>
      <c r="H120" s="26">
        <f t="shared" si="8"/>
        <v>278528.27992</v>
      </c>
      <c r="J120" s="100">
        <v>44469</v>
      </c>
      <c r="K120" s="87">
        <v>85.55</v>
      </c>
    </row>
    <row r="121" spans="2:13" s="77" customFormat="1">
      <c r="B121" s="75">
        <v>24</v>
      </c>
      <c r="C121" s="137">
        <v>45107</v>
      </c>
      <c r="D121" s="46">
        <f t="shared" si="5"/>
        <v>14207982.639202867</v>
      </c>
      <c r="E121" s="46">
        <f t="shared" si="4"/>
        <v>306381.10791199998</v>
      </c>
      <c r="F121" s="46">
        <f t="shared" si="6"/>
        <v>34754.003828227163</v>
      </c>
      <c r="G121" s="46">
        <f t="shared" si="7"/>
        <v>13936355.535119094</v>
      </c>
      <c r="H121" s="46">
        <f t="shared" si="8"/>
        <v>306381.10791199998</v>
      </c>
      <c r="J121" s="100">
        <v>44500</v>
      </c>
      <c r="K121" s="87">
        <v>85.75</v>
      </c>
    </row>
    <row r="122" spans="2:13">
      <c r="B122" s="32">
        <v>25</v>
      </c>
      <c r="C122" s="24">
        <v>45138</v>
      </c>
      <c r="D122" s="26">
        <f t="shared" si="5"/>
        <v>13936355.535119094</v>
      </c>
      <c r="E122" s="26">
        <f t="shared" si="4"/>
        <v>306381.10791199998</v>
      </c>
      <c r="F122" s="26">
        <f t="shared" si="6"/>
        <v>34074.936068017734</v>
      </c>
      <c r="G122" s="26">
        <f t="shared" si="7"/>
        <v>13664049.363275111</v>
      </c>
      <c r="H122" s="26">
        <f t="shared" si="8"/>
        <v>306381.10791199998</v>
      </c>
      <c r="J122" s="100">
        <v>44530</v>
      </c>
      <c r="K122" s="87">
        <v>85.85</v>
      </c>
    </row>
    <row r="123" spans="2:13">
      <c r="B123" s="32">
        <v>26</v>
      </c>
      <c r="C123" s="24">
        <v>45169</v>
      </c>
      <c r="D123" s="26">
        <f t="shared" si="5"/>
        <v>13664049.363275111</v>
      </c>
      <c r="E123" s="26">
        <f t="shared" si="4"/>
        <v>306381.10791199998</v>
      </c>
      <c r="F123" s="26">
        <f t="shared" si="6"/>
        <v>33394.170638407777</v>
      </c>
      <c r="G123" s="26">
        <f t="shared" si="7"/>
        <v>13391062.426001519</v>
      </c>
      <c r="H123" s="26">
        <f t="shared" si="8"/>
        <v>306381.10791199998</v>
      </c>
      <c r="J123" s="100">
        <v>44561</v>
      </c>
      <c r="K123" s="87">
        <v>85.85</v>
      </c>
    </row>
    <row r="124" spans="2:13">
      <c r="B124" s="32">
        <v>27</v>
      </c>
      <c r="C124" s="24">
        <v>45199</v>
      </c>
      <c r="D124" s="26">
        <f t="shared" si="5"/>
        <v>13391062.426001519</v>
      </c>
      <c r="E124" s="26">
        <f t="shared" si="4"/>
        <v>306381.10791199998</v>
      </c>
      <c r="F124" s="26">
        <f t="shared" si="6"/>
        <v>32711.703295223797</v>
      </c>
      <c r="G124" s="26">
        <f t="shared" si="7"/>
        <v>13117393.021384742</v>
      </c>
      <c r="H124" s="26">
        <f t="shared" si="8"/>
        <v>306381.10791199998</v>
      </c>
      <c r="J124" s="100">
        <v>44592</v>
      </c>
      <c r="K124" s="87">
        <v>86.05</v>
      </c>
    </row>
    <row r="125" spans="2:13">
      <c r="B125" s="32">
        <v>28</v>
      </c>
      <c r="C125" s="24">
        <v>45230</v>
      </c>
      <c r="D125" s="26">
        <f t="shared" si="5"/>
        <v>13117393.021384742</v>
      </c>
      <c r="E125" s="26">
        <f t="shared" si="4"/>
        <v>306381.10791199998</v>
      </c>
      <c r="F125" s="26">
        <f t="shared" si="6"/>
        <v>32027.529783681854</v>
      </c>
      <c r="G125" s="26">
        <f t="shared" si="7"/>
        <v>12843039.443256423</v>
      </c>
      <c r="H125" s="26">
        <f t="shared" si="8"/>
        <v>306381.10791199998</v>
      </c>
      <c r="J125" s="100">
        <v>44620</v>
      </c>
      <c r="K125" s="87">
        <v>86.05</v>
      </c>
    </row>
    <row r="126" spans="2:13">
      <c r="B126" s="32">
        <v>29</v>
      </c>
      <c r="C126" s="24">
        <v>45260</v>
      </c>
      <c r="D126" s="26">
        <f t="shared" si="5"/>
        <v>12843039.443256423</v>
      </c>
      <c r="E126" s="26">
        <f t="shared" si="4"/>
        <v>306381.10791199998</v>
      </c>
      <c r="F126" s="26">
        <f t="shared" si="6"/>
        <v>31341.645838361059</v>
      </c>
      <c r="G126" s="26">
        <f t="shared" si="7"/>
        <v>12567999.981182784</v>
      </c>
      <c r="H126" s="26">
        <f t="shared" si="8"/>
        <v>306381.10791199998</v>
      </c>
      <c r="J126" s="100">
        <v>44651</v>
      </c>
      <c r="K126" s="87">
        <v>86.25</v>
      </c>
    </row>
    <row r="127" spans="2:13">
      <c r="B127" s="32">
        <v>30</v>
      </c>
      <c r="C127" s="24">
        <v>45291</v>
      </c>
      <c r="D127" s="26">
        <f t="shared" si="5"/>
        <v>12567999.981182784</v>
      </c>
      <c r="E127" s="26">
        <f t="shared" si="4"/>
        <v>306381.10791199998</v>
      </c>
      <c r="F127" s="26">
        <f t="shared" si="6"/>
        <v>30654.047183176961</v>
      </c>
      <c r="G127" s="26">
        <f t="shared" si="7"/>
        <v>12292272.92045396</v>
      </c>
      <c r="H127" s="26">
        <f t="shared" si="8"/>
        <v>306381.10791199998</v>
      </c>
      <c r="J127" s="100">
        <v>44681</v>
      </c>
      <c r="K127" s="87">
        <v>86.5</v>
      </c>
    </row>
    <row r="128" spans="2:13">
      <c r="B128" s="32">
        <v>31</v>
      </c>
      <c r="C128" s="24">
        <v>45322</v>
      </c>
      <c r="D128" s="26">
        <f t="shared" si="5"/>
        <v>12292272.92045396</v>
      </c>
      <c r="E128" s="26">
        <f t="shared" si="4"/>
        <v>306381.10791199998</v>
      </c>
      <c r="F128" s="26">
        <f t="shared" si="6"/>
        <v>29964.7295313549</v>
      </c>
      <c r="G128" s="26">
        <f t="shared" si="7"/>
        <v>12015856.542073315</v>
      </c>
      <c r="H128" s="26">
        <f t="shared" si="8"/>
        <v>306381.10791199998</v>
      </c>
      <c r="J128" s="100">
        <v>44712</v>
      </c>
      <c r="K128" s="87">
        <v>89.15</v>
      </c>
    </row>
    <row r="129" spans="2:11">
      <c r="B129" s="32">
        <v>32</v>
      </c>
      <c r="C129" s="24">
        <v>45351</v>
      </c>
      <c r="D129" s="26">
        <f t="shared" si="5"/>
        <v>12015856.542073315</v>
      </c>
      <c r="E129" s="26">
        <f t="shared" si="4"/>
        <v>306381.10791199998</v>
      </c>
      <c r="F129" s="26">
        <f t="shared" si="6"/>
        <v>29273.688585403288</v>
      </c>
      <c r="G129" s="26">
        <f t="shared" si="7"/>
        <v>11738749.122746717</v>
      </c>
      <c r="H129" s="26">
        <f t="shared" si="8"/>
        <v>306381.10791199998</v>
      </c>
      <c r="J129" s="100">
        <v>44742</v>
      </c>
      <c r="K129" s="87">
        <v>93.5</v>
      </c>
    </row>
    <row r="130" spans="2:11">
      <c r="B130" s="32">
        <v>33</v>
      </c>
      <c r="C130" s="24">
        <v>45382</v>
      </c>
      <c r="D130" s="26">
        <f t="shared" si="5"/>
        <v>11738749.122746717</v>
      </c>
      <c r="E130" s="26">
        <f t="shared" ref="E130:E161" si="12">E55</f>
        <v>306381.10791199998</v>
      </c>
      <c r="F130" s="26">
        <f t="shared" si="6"/>
        <v>28580.920037086791</v>
      </c>
      <c r="G130" s="26">
        <f t="shared" si="7"/>
        <v>11460948.934871804</v>
      </c>
      <c r="H130" s="26">
        <f t="shared" si="8"/>
        <v>306381.10791199998</v>
      </c>
    </row>
    <row r="131" spans="2:11">
      <c r="B131" s="32">
        <v>34</v>
      </c>
      <c r="C131" s="24">
        <v>45412</v>
      </c>
      <c r="D131" s="26">
        <f t="shared" si="5"/>
        <v>11460948.934871804</v>
      </c>
      <c r="E131" s="26">
        <f t="shared" si="12"/>
        <v>306381.10791199998</v>
      </c>
      <c r="F131" s="26">
        <f t="shared" si="6"/>
        <v>27886.419567399509</v>
      </c>
      <c r="G131" s="26">
        <f t="shared" si="7"/>
        <v>11182454.246527202</v>
      </c>
      <c r="H131" s="26">
        <f t="shared" si="8"/>
        <v>306381.10791199998</v>
      </c>
    </row>
    <row r="132" spans="2:11">
      <c r="B132" s="32">
        <v>35</v>
      </c>
      <c r="C132" s="24">
        <v>45443</v>
      </c>
      <c r="D132" s="26">
        <f t="shared" si="5"/>
        <v>11182454.246527202</v>
      </c>
      <c r="E132" s="26">
        <f t="shared" si="12"/>
        <v>306381.10791199998</v>
      </c>
      <c r="F132" s="26">
        <f t="shared" si="6"/>
        <v>27190.182846538006</v>
      </c>
      <c r="G132" s="26">
        <f t="shared" si="7"/>
        <v>10903263.321461741</v>
      </c>
      <c r="H132" s="26">
        <f t="shared" si="8"/>
        <v>306381.10791199998</v>
      </c>
      <c r="J132" s="6"/>
    </row>
    <row r="133" spans="2:11">
      <c r="B133" s="75">
        <v>36</v>
      </c>
      <c r="C133" s="137">
        <v>45473</v>
      </c>
      <c r="D133" s="46">
        <f t="shared" si="5"/>
        <v>10903263.321461741</v>
      </c>
      <c r="E133" s="46">
        <f t="shared" si="12"/>
        <v>306381.10791199998</v>
      </c>
      <c r="F133" s="46">
        <f t="shared" si="6"/>
        <v>26492.205533874352</v>
      </c>
      <c r="G133" s="46">
        <f t="shared" si="7"/>
        <v>10623374.419083616</v>
      </c>
      <c r="H133" s="46">
        <f t="shared" si="8"/>
        <v>306381.10791199998</v>
      </c>
      <c r="J133" s="6"/>
    </row>
    <row r="134" spans="2:11">
      <c r="B134" s="32">
        <v>37</v>
      </c>
      <c r="C134" s="24">
        <v>45504</v>
      </c>
      <c r="D134" s="46">
        <f t="shared" si="5"/>
        <v>10623374.419083616</v>
      </c>
      <c r="E134" s="26">
        <f t="shared" si="12"/>
        <v>306381.10791199998</v>
      </c>
      <c r="F134" s="26">
        <f t="shared" si="6"/>
        <v>25792.483277929041</v>
      </c>
      <c r="G134" s="26">
        <f t="shared" si="7"/>
        <v>10342785.794449545</v>
      </c>
      <c r="H134" s="26">
        <f t="shared" si="8"/>
        <v>306381.10791199998</v>
      </c>
      <c r="J134" s="80"/>
    </row>
    <row r="135" spans="2:11">
      <c r="B135" s="32">
        <v>38</v>
      </c>
      <c r="C135" s="24">
        <v>45535</v>
      </c>
      <c r="D135" s="26">
        <f t="shared" si="5"/>
        <v>10342785.794449545</v>
      </c>
      <c r="E135" s="26">
        <f t="shared" si="12"/>
        <v>306381.10791199998</v>
      </c>
      <c r="F135" s="26">
        <f t="shared" si="6"/>
        <v>25091.011716343863</v>
      </c>
      <c r="G135" s="26">
        <f t="shared" si="7"/>
        <v>10061495.698253889</v>
      </c>
      <c r="H135" s="26">
        <f t="shared" si="8"/>
        <v>306381.10791199998</v>
      </c>
      <c r="J135" s="18"/>
    </row>
    <row r="136" spans="2:11">
      <c r="B136" s="32">
        <v>39</v>
      </c>
      <c r="C136" s="24">
        <v>45565</v>
      </c>
      <c r="D136" s="26">
        <f t="shared" si="5"/>
        <v>10061495.698253889</v>
      </c>
      <c r="E136" s="26">
        <f t="shared" si="12"/>
        <v>306381.10791199998</v>
      </c>
      <c r="F136" s="26">
        <f t="shared" si="6"/>
        <v>24387.786475854722</v>
      </c>
      <c r="G136" s="26">
        <f t="shared" si="7"/>
        <v>9779502.3768177424</v>
      </c>
      <c r="H136" s="26">
        <f t="shared" si="8"/>
        <v>306381.10791199998</v>
      </c>
    </row>
    <row r="137" spans="2:11">
      <c r="B137" s="32">
        <v>40</v>
      </c>
      <c r="C137" s="24">
        <v>45596</v>
      </c>
      <c r="D137" s="26">
        <f t="shared" si="5"/>
        <v>9779502.3768177424</v>
      </c>
      <c r="E137" s="26">
        <f t="shared" si="12"/>
        <v>306381.10791199998</v>
      </c>
      <c r="F137" s="26">
        <f t="shared" si="6"/>
        <v>23682.803172264357</v>
      </c>
      <c r="G137" s="26">
        <f t="shared" si="7"/>
        <v>9496804.0720780063</v>
      </c>
      <c r="H137" s="26">
        <f t="shared" si="8"/>
        <v>306381.10791199998</v>
      </c>
    </row>
    <row r="138" spans="2:11">
      <c r="B138" s="32">
        <v>41</v>
      </c>
      <c r="C138" s="24">
        <v>45626</v>
      </c>
      <c r="D138" s="26">
        <f t="shared" si="5"/>
        <v>9496804.0720780063</v>
      </c>
      <c r="E138" s="26">
        <f t="shared" si="12"/>
        <v>306381.10791199998</v>
      </c>
      <c r="F138" s="26">
        <f t="shared" si="6"/>
        <v>22976.057410415015</v>
      </c>
      <c r="G138" s="26">
        <f t="shared" si="7"/>
        <v>9213399.0215764213</v>
      </c>
      <c r="H138" s="26">
        <f t="shared" si="8"/>
        <v>306381.10791199998</v>
      </c>
    </row>
    <row r="139" spans="2:11">
      <c r="B139" s="32">
        <v>42</v>
      </c>
      <c r="C139" s="24">
        <v>45657</v>
      </c>
      <c r="D139" s="26">
        <f t="shared" si="5"/>
        <v>9213399.0215764213</v>
      </c>
      <c r="E139" s="26">
        <f t="shared" si="12"/>
        <v>306381.10791199998</v>
      </c>
      <c r="F139" s="26">
        <f t="shared" si="6"/>
        <v>22267.544784161055</v>
      </c>
      <c r="G139" s="26">
        <f t="shared" si="7"/>
        <v>8929285.4584485814</v>
      </c>
      <c r="H139" s="26">
        <f t="shared" si="8"/>
        <v>306381.10791199998</v>
      </c>
    </row>
    <row r="140" spans="2:11">
      <c r="B140" s="32">
        <v>43</v>
      </c>
      <c r="C140" s="24">
        <v>45688</v>
      </c>
      <c r="D140" s="26">
        <f t="shared" si="5"/>
        <v>8929285.4584485814</v>
      </c>
      <c r="E140" s="26">
        <f t="shared" si="12"/>
        <v>306381.10791199998</v>
      </c>
      <c r="F140" s="26">
        <f t="shared" si="6"/>
        <v>21557.260876341454</v>
      </c>
      <c r="G140" s="26">
        <f t="shared" si="7"/>
        <v>8644461.6114129219</v>
      </c>
      <c r="H140" s="26">
        <f t="shared" si="8"/>
        <v>306381.10791199998</v>
      </c>
    </row>
    <row r="141" spans="2:11">
      <c r="B141" s="32">
        <v>44</v>
      </c>
      <c r="C141" s="24">
        <v>45716</v>
      </c>
      <c r="D141" s="26">
        <f t="shared" si="5"/>
        <v>8644461.6114129219</v>
      </c>
      <c r="E141" s="26">
        <f t="shared" si="12"/>
        <v>306381.10791199998</v>
      </c>
      <c r="F141" s="26">
        <f t="shared" si="6"/>
        <v>20845.201258752306</v>
      </c>
      <c r="G141" s="26">
        <f t="shared" si="7"/>
        <v>8358925.7047596741</v>
      </c>
      <c r="H141" s="26">
        <f t="shared" si="8"/>
        <v>306381.10791199998</v>
      </c>
    </row>
    <row r="142" spans="2:11">
      <c r="B142" s="32">
        <v>45</v>
      </c>
      <c r="C142" s="24">
        <v>45747</v>
      </c>
      <c r="D142" s="26">
        <f t="shared" si="5"/>
        <v>8358925.7047596741</v>
      </c>
      <c r="E142" s="26">
        <f t="shared" si="12"/>
        <v>306381.10791199998</v>
      </c>
      <c r="F142" s="26">
        <f t="shared" si="6"/>
        <v>20131.361492119184</v>
      </c>
      <c r="G142" s="26">
        <f t="shared" si="7"/>
        <v>8072675.9583397927</v>
      </c>
      <c r="H142" s="26">
        <f t="shared" si="8"/>
        <v>306381.10791199998</v>
      </c>
    </row>
    <row r="143" spans="2:11">
      <c r="B143" s="32">
        <v>46</v>
      </c>
      <c r="C143" s="24">
        <v>45777</v>
      </c>
      <c r="D143" s="26">
        <f t="shared" si="5"/>
        <v>8072675.9583397927</v>
      </c>
      <c r="E143" s="26">
        <f t="shared" si="12"/>
        <v>306381.10791199998</v>
      </c>
      <c r="F143" s="26">
        <f t="shared" si="6"/>
        <v>19415.737126069482</v>
      </c>
      <c r="G143" s="26">
        <f t="shared" si="7"/>
        <v>7785710.5875538616</v>
      </c>
      <c r="H143" s="26">
        <f t="shared" si="8"/>
        <v>306381.10791199998</v>
      </c>
    </row>
    <row r="144" spans="2:11">
      <c r="B144" s="32">
        <v>47</v>
      </c>
      <c r="C144" s="24">
        <v>45808</v>
      </c>
      <c r="D144" s="26">
        <f t="shared" si="5"/>
        <v>7785710.5875538616</v>
      </c>
      <c r="E144" s="26">
        <f t="shared" si="12"/>
        <v>306381.10791199998</v>
      </c>
      <c r="F144" s="26">
        <f t="shared" si="6"/>
        <v>18698.323699104654</v>
      </c>
      <c r="G144" s="26">
        <f t="shared" si="7"/>
        <v>7498027.8033409659</v>
      </c>
      <c r="H144" s="26">
        <f t="shared" si="8"/>
        <v>306381.10791199998</v>
      </c>
    </row>
    <row r="145" spans="2:10">
      <c r="B145" s="32">
        <v>48</v>
      </c>
      <c r="C145" s="24">
        <v>45838</v>
      </c>
      <c r="D145" s="26">
        <f t="shared" si="5"/>
        <v>7498027.8033409659</v>
      </c>
      <c r="E145" s="26">
        <f t="shared" si="12"/>
        <v>306381.10791199998</v>
      </c>
      <c r="F145" s="26">
        <f t="shared" si="6"/>
        <v>17979.116738572415</v>
      </c>
      <c r="G145" s="26">
        <f t="shared" si="7"/>
        <v>7209625.8121675383</v>
      </c>
      <c r="H145" s="26">
        <f t="shared" si="8"/>
        <v>306381.10791199998</v>
      </c>
      <c r="J145" s="18"/>
    </row>
    <row r="146" spans="2:10">
      <c r="B146" s="32">
        <v>49</v>
      </c>
      <c r="C146" s="24">
        <v>45869</v>
      </c>
      <c r="D146" s="26">
        <f t="shared" si="5"/>
        <v>7209625.8121675383</v>
      </c>
      <c r="E146" s="26">
        <f t="shared" si="12"/>
        <v>306381.10791199998</v>
      </c>
      <c r="F146" s="26">
        <f t="shared" si="6"/>
        <v>17258.111760638847</v>
      </c>
      <c r="G146" s="26">
        <f t="shared" si="7"/>
        <v>6920502.8160161767</v>
      </c>
      <c r="H146" s="26">
        <f t="shared" si="8"/>
        <v>306381.10791199998</v>
      </c>
    </row>
    <row r="147" spans="2:10">
      <c r="B147" s="32">
        <v>50</v>
      </c>
      <c r="C147" s="24">
        <v>45900</v>
      </c>
      <c r="D147" s="26">
        <f t="shared" si="5"/>
        <v>6920502.8160161767</v>
      </c>
      <c r="E147" s="26">
        <f t="shared" si="12"/>
        <v>306381.10791199998</v>
      </c>
      <c r="F147" s="26">
        <f t="shared" si="6"/>
        <v>16535.30427026044</v>
      </c>
      <c r="G147" s="26">
        <f t="shared" si="7"/>
        <v>6630657.0123744365</v>
      </c>
      <c r="H147" s="26">
        <f t="shared" si="8"/>
        <v>306381.10791199998</v>
      </c>
    </row>
    <row r="148" spans="2:10">
      <c r="B148" s="32">
        <v>51</v>
      </c>
      <c r="C148" s="24">
        <v>45930</v>
      </c>
      <c r="D148" s="26">
        <f t="shared" si="5"/>
        <v>6630657.0123744365</v>
      </c>
      <c r="E148" s="26">
        <f t="shared" si="12"/>
        <v>306381.10791199998</v>
      </c>
      <c r="F148" s="26">
        <f t="shared" si="6"/>
        <v>15810.689761156091</v>
      </c>
      <c r="G148" s="26">
        <f t="shared" si="7"/>
        <v>6340086.5942235924</v>
      </c>
      <c r="H148" s="26">
        <f t="shared" si="8"/>
        <v>306381.10791199998</v>
      </c>
    </row>
    <row r="149" spans="2:10">
      <c r="B149" s="32">
        <v>52</v>
      </c>
      <c r="C149" s="24">
        <v>45961</v>
      </c>
      <c r="D149" s="26">
        <f t="shared" si="5"/>
        <v>6340086.5942235924</v>
      </c>
      <c r="E149" s="26">
        <f t="shared" si="12"/>
        <v>306381.10791199998</v>
      </c>
      <c r="F149" s="26">
        <f t="shared" si="6"/>
        <v>15084.263715778981</v>
      </c>
      <c r="G149" s="26">
        <f t="shared" si="7"/>
        <v>6048789.7500273716</v>
      </c>
      <c r="H149" s="26">
        <f t="shared" si="8"/>
        <v>306381.10791199998</v>
      </c>
    </row>
    <row r="150" spans="2:10">
      <c r="B150" s="32">
        <v>53</v>
      </c>
      <c r="C150" s="24">
        <v>45991</v>
      </c>
      <c r="D150" s="26">
        <f t="shared" si="5"/>
        <v>6048789.7500273716</v>
      </c>
      <c r="E150" s="26">
        <f t="shared" si="12"/>
        <v>306381.10791199998</v>
      </c>
      <c r="F150" s="26">
        <f t="shared" si="6"/>
        <v>14356.021605288428</v>
      </c>
      <c r="G150" s="26">
        <f t="shared" si="7"/>
        <v>5756764.6637206599</v>
      </c>
      <c r="H150" s="26">
        <f t="shared" si="8"/>
        <v>306381.10791199998</v>
      </c>
    </row>
    <row r="151" spans="2:10">
      <c r="B151" s="32">
        <v>54</v>
      </c>
      <c r="C151" s="24">
        <v>46022</v>
      </c>
      <c r="D151" s="26">
        <f t="shared" si="5"/>
        <v>5756764.6637206599</v>
      </c>
      <c r="E151" s="26">
        <f t="shared" si="12"/>
        <v>306381.10791199998</v>
      </c>
      <c r="F151" s="26">
        <f t="shared" si="6"/>
        <v>13625.958889521649</v>
      </c>
      <c r="G151" s="26">
        <f t="shared" si="7"/>
        <v>5464009.5146981813</v>
      </c>
      <c r="H151" s="26">
        <f t="shared" si="8"/>
        <v>306381.10791199998</v>
      </c>
    </row>
    <row r="152" spans="2:10">
      <c r="B152" s="32">
        <v>55</v>
      </c>
      <c r="C152" s="24">
        <v>46053</v>
      </c>
      <c r="D152" s="26">
        <f t="shared" si="5"/>
        <v>5464009.5146981813</v>
      </c>
      <c r="E152" s="26">
        <f t="shared" si="12"/>
        <v>306381.10791199998</v>
      </c>
      <c r="F152" s="26">
        <f t="shared" si="6"/>
        <v>12894.071016965452</v>
      </c>
      <c r="G152" s="26">
        <f t="shared" si="7"/>
        <v>5170522.4778031465</v>
      </c>
      <c r="H152" s="26">
        <f t="shared" si="8"/>
        <v>306381.10791199998</v>
      </c>
    </row>
    <row r="153" spans="2:10">
      <c r="B153" s="32">
        <v>56</v>
      </c>
      <c r="C153" s="24">
        <v>46081</v>
      </c>
      <c r="D153" s="26">
        <f t="shared" si="5"/>
        <v>5170522.4778031465</v>
      </c>
      <c r="E153" s="26">
        <f t="shared" si="12"/>
        <v>306381.10791199998</v>
      </c>
      <c r="F153" s="26">
        <f t="shared" si="6"/>
        <v>12160.353424727866</v>
      </c>
      <c r="G153" s="26">
        <f t="shared" si="7"/>
        <v>4876301.7233158741</v>
      </c>
      <c r="H153" s="26">
        <f t="shared" si="8"/>
        <v>306381.10791199998</v>
      </c>
    </row>
    <row r="154" spans="2:10">
      <c r="B154" s="32">
        <v>57</v>
      </c>
      <c r="C154" s="24">
        <v>46112</v>
      </c>
      <c r="D154" s="26">
        <f t="shared" si="5"/>
        <v>4876301.7233158741</v>
      </c>
      <c r="E154" s="26">
        <f t="shared" si="12"/>
        <v>306381.10791199998</v>
      </c>
      <c r="F154" s="26">
        <f t="shared" si="6"/>
        <v>11424.801538509684</v>
      </c>
      <c r="G154" s="26">
        <f t="shared" si="7"/>
        <v>4581345.4169423832</v>
      </c>
      <c r="H154" s="26">
        <f t="shared" si="8"/>
        <v>306381.10791199998</v>
      </c>
    </row>
    <row r="155" spans="2:10">
      <c r="B155" s="32">
        <v>58</v>
      </c>
      <c r="C155" s="24">
        <v>46142</v>
      </c>
      <c r="D155" s="26">
        <f t="shared" si="5"/>
        <v>4581345.4169423832</v>
      </c>
      <c r="E155" s="26">
        <f t="shared" si="12"/>
        <v>306381.10791199998</v>
      </c>
      <c r="F155" s="26">
        <f t="shared" si="6"/>
        <v>10687.410772575957</v>
      </c>
      <c r="G155" s="26">
        <f t="shared" si="7"/>
        <v>4285651.7198029589</v>
      </c>
      <c r="H155" s="26">
        <f t="shared" si="8"/>
        <v>306381.10791199998</v>
      </c>
    </row>
    <row r="156" spans="2:10">
      <c r="B156" s="32">
        <v>59</v>
      </c>
      <c r="C156" s="24">
        <v>46173</v>
      </c>
      <c r="D156" s="26">
        <f t="shared" si="5"/>
        <v>4285651.7198029589</v>
      </c>
      <c r="E156" s="26">
        <f t="shared" si="12"/>
        <v>306381.10791199998</v>
      </c>
      <c r="F156" s="26">
        <f t="shared" si="6"/>
        <v>9948.1765297273978</v>
      </c>
      <c r="G156" s="26">
        <f t="shared" si="7"/>
        <v>3989218.7884206865</v>
      </c>
      <c r="H156" s="26">
        <f t="shared" si="8"/>
        <v>306381.10791199998</v>
      </c>
    </row>
    <row r="157" spans="2:10">
      <c r="B157" s="32">
        <v>60</v>
      </c>
      <c r="C157" s="24">
        <v>46203</v>
      </c>
      <c r="D157" s="26">
        <f t="shared" si="5"/>
        <v>3989218.7884206865</v>
      </c>
      <c r="E157" s="26">
        <f t="shared" si="12"/>
        <v>337019.14648200001</v>
      </c>
      <c r="F157" s="26">
        <f t="shared" si="6"/>
        <v>9130.4991048467164</v>
      </c>
      <c r="G157" s="26">
        <f t="shared" si="7"/>
        <v>3661330.1410435331</v>
      </c>
      <c r="H157" s="26">
        <f t="shared" si="8"/>
        <v>337019.14648200001</v>
      </c>
    </row>
    <row r="158" spans="2:10">
      <c r="B158" s="32">
        <v>61</v>
      </c>
      <c r="C158" s="24">
        <v>46234</v>
      </c>
      <c r="D158" s="26">
        <f t="shared" si="5"/>
        <v>3661330.1410435331</v>
      </c>
      <c r="E158" s="26">
        <f t="shared" si="12"/>
        <v>337019.14648200001</v>
      </c>
      <c r="F158" s="26">
        <f t="shared" si="6"/>
        <v>8310.7774864038329</v>
      </c>
      <c r="G158" s="26">
        <f t="shared" si="7"/>
        <v>3332621.7720479369</v>
      </c>
      <c r="H158" s="26">
        <f t="shared" si="8"/>
        <v>337019.14648200001</v>
      </c>
    </row>
    <row r="159" spans="2:10">
      <c r="B159" s="32">
        <v>62</v>
      </c>
      <c r="C159" s="24">
        <v>46265</v>
      </c>
      <c r="D159" s="26">
        <f t="shared" si="5"/>
        <v>3332621.7720479369</v>
      </c>
      <c r="E159" s="26">
        <f t="shared" si="12"/>
        <v>337019.14648200001</v>
      </c>
      <c r="F159" s="26">
        <f t="shared" si="6"/>
        <v>7489.0065639148424</v>
      </c>
      <c r="G159" s="26">
        <f t="shared" si="7"/>
        <v>3003091.6321298517</v>
      </c>
      <c r="H159" s="26">
        <f t="shared" si="8"/>
        <v>337019.14648200001</v>
      </c>
    </row>
    <row r="160" spans="2:10">
      <c r="B160" s="32">
        <v>63</v>
      </c>
      <c r="C160" s="24">
        <v>46295</v>
      </c>
      <c r="D160" s="26">
        <f t="shared" si="5"/>
        <v>3003091.6321298517</v>
      </c>
      <c r="E160" s="26">
        <f t="shared" si="12"/>
        <v>337019.14648200001</v>
      </c>
      <c r="F160" s="26">
        <f t="shared" si="6"/>
        <v>6665.1812141196287</v>
      </c>
      <c r="G160" s="26">
        <f t="shared" si="7"/>
        <v>2672737.6668619714</v>
      </c>
      <c r="H160" s="26">
        <f t="shared" si="8"/>
        <v>337019.14648200001</v>
      </c>
    </row>
    <row r="161" spans="2:12">
      <c r="B161" s="32">
        <v>64</v>
      </c>
      <c r="C161" s="24">
        <v>46326</v>
      </c>
      <c r="D161" s="26">
        <f t="shared" si="5"/>
        <v>2672737.6668619714</v>
      </c>
      <c r="E161" s="26">
        <f t="shared" si="12"/>
        <v>337019.14648200001</v>
      </c>
      <c r="F161" s="26">
        <f t="shared" si="6"/>
        <v>5839.2963009499281</v>
      </c>
      <c r="G161" s="26">
        <f t="shared" si="7"/>
        <v>2341557.8166809212</v>
      </c>
      <c r="H161" s="26">
        <f t="shared" si="8"/>
        <v>337019.14648200001</v>
      </c>
    </row>
    <row r="162" spans="2:12">
      <c r="B162" s="32">
        <v>65</v>
      </c>
      <c r="C162" s="24">
        <v>46356</v>
      </c>
      <c r="D162" s="26">
        <f t="shared" si="5"/>
        <v>2341557.8166809212</v>
      </c>
      <c r="E162" s="26">
        <f t="shared" ref="E162:E168" si="13">E87</f>
        <v>337019.14648200001</v>
      </c>
      <c r="F162" s="26">
        <f t="shared" si="6"/>
        <v>5011.3466754973033</v>
      </c>
      <c r="G162" s="26">
        <f t="shared" si="7"/>
        <v>2009550.0168744184</v>
      </c>
      <c r="H162" s="26">
        <f t="shared" si="8"/>
        <v>337019.14648200001</v>
      </c>
    </row>
    <row r="163" spans="2:12">
      <c r="B163" s="32">
        <v>66</v>
      </c>
      <c r="C163" s="24">
        <v>46387</v>
      </c>
      <c r="D163" s="26">
        <f t="shared" ref="D163:D168" si="14">G162</f>
        <v>2009550.0168744184</v>
      </c>
      <c r="E163" s="26">
        <f t="shared" si="13"/>
        <v>337019.14648200001</v>
      </c>
      <c r="F163" s="26">
        <f t="shared" ref="F163:F168" si="15">(D163-E163)*$C$17</f>
        <v>4181.3271759810459</v>
      </c>
      <c r="G163" s="26">
        <f t="shared" ref="G163:G168" si="16">(D163-E163)+F163</f>
        <v>1676712.1975683996</v>
      </c>
      <c r="H163" s="26">
        <f t="shared" ref="H163:H168" si="17">E163</f>
        <v>337019.14648200001</v>
      </c>
    </row>
    <row r="164" spans="2:12">
      <c r="B164" s="32">
        <v>67</v>
      </c>
      <c r="C164" s="24">
        <v>46418</v>
      </c>
      <c r="D164" s="26">
        <f t="shared" si="14"/>
        <v>1676712.1975683996</v>
      </c>
      <c r="E164" s="26">
        <f t="shared" si="13"/>
        <v>337019.14648200001</v>
      </c>
      <c r="F164" s="26">
        <f t="shared" si="15"/>
        <v>3349.2326277159991</v>
      </c>
      <c r="G164" s="26">
        <f t="shared" si="16"/>
        <v>1343042.2837141156</v>
      </c>
      <c r="H164" s="26">
        <f t="shared" si="17"/>
        <v>337019.14648200001</v>
      </c>
    </row>
    <row r="165" spans="2:12">
      <c r="B165" s="32">
        <v>68</v>
      </c>
      <c r="C165" s="24">
        <v>46446</v>
      </c>
      <c r="D165" s="26">
        <f t="shared" si="14"/>
        <v>1343042.2837141156</v>
      </c>
      <c r="E165" s="26">
        <f t="shared" si="13"/>
        <v>337019.14648200001</v>
      </c>
      <c r="F165" s="26">
        <f t="shared" si="15"/>
        <v>2515.0578430802889</v>
      </c>
      <c r="G165" s="26">
        <f t="shared" si="16"/>
        <v>1008538.1950751959</v>
      </c>
      <c r="H165" s="26">
        <f t="shared" si="17"/>
        <v>337019.14648200001</v>
      </c>
    </row>
    <row r="166" spans="2:12">
      <c r="B166" s="32">
        <v>69</v>
      </c>
      <c r="C166" s="24">
        <v>46477</v>
      </c>
      <c r="D166" s="26">
        <f t="shared" si="14"/>
        <v>1008538.1950751959</v>
      </c>
      <c r="E166" s="26">
        <f t="shared" si="13"/>
        <v>337019.14648200001</v>
      </c>
      <c r="F166" s="26">
        <f t="shared" si="15"/>
        <v>1678.7976214829896</v>
      </c>
      <c r="G166" s="26">
        <f t="shared" si="16"/>
        <v>673197.84621467884</v>
      </c>
      <c r="H166" s="26">
        <f t="shared" si="17"/>
        <v>337019.14648200001</v>
      </c>
    </row>
    <row r="167" spans="2:12">
      <c r="B167" s="32">
        <v>70</v>
      </c>
      <c r="C167" s="24">
        <v>46507</v>
      </c>
      <c r="D167" s="26">
        <f t="shared" si="14"/>
        <v>673197.84621467884</v>
      </c>
      <c r="E167" s="26">
        <f t="shared" si="13"/>
        <v>337019.14648200001</v>
      </c>
      <c r="F167" s="26">
        <f t="shared" si="15"/>
        <v>840.44674933169711</v>
      </c>
      <c r="G167" s="26">
        <f t="shared" si="16"/>
        <v>337019.14648201055</v>
      </c>
      <c r="H167" s="26">
        <f t="shared" si="17"/>
        <v>337019.14648200001</v>
      </c>
    </row>
    <row r="168" spans="2:12">
      <c r="B168" s="32">
        <v>71</v>
      </c>
      <c r="C168" s="24">
        <v>46538</v>
      </c>
      <c r="D168" s="26">
        <f t="shared" si="14"/>
        <v>337019.14648201055</v>
      </c>
      <c r="E168" s="26">
        <f t="shared" si="13"/>
        <v>337019.14648200001</v>
      </c>
      <c r="F168" s="26">
        <f t="shared" si="15"/>
        <v>2.6338966563344003E-11</v>
      </c>
      <c r="G168" s="26">
        <f t="shared" si="16"/>
        <v>1.0561925591900944E-8</v>
      </c>
      <c r="H168" s="26">
        <f t="shared" si="17"/>
        <v>337019.14648200001</v>
      </c>
    </row>
    <row r="169" spans="2:12" ht="13">
      <c r="B169" s="36"/>
      <c r="C169" s="37"/>
      <c r="D169" s="37"/>
      <c r="E169" s="38">
        <f>SUM(E98:E168)</f>
        <v>21480100.080775987</v>
      </c>
      <c r="F169" s="38">
        <f>SUM(F98:F168)</f>
        <v>1831619.7474185729</v>
      </c>
      <c r="G169" s="37"/>
      <c r="H169" s="38">
        <f>SUM(H98:H168)</f>
        <v>21480100.080775987</v>
      </c>
    </row>
    <row r="173" spans="2:12" ht="13">
      <c r="B173" s="154" t="s">
        <v>41</v>
      </c>
      <c r="C173" s="154"/>
      <c r="D173" s="154"/>
      <c r="E173" s="154"/>
      <c r="F173" s="154"/>
      <c r="G173" s="154"/>
      <c r="I173" s="154" t="s">
        <v>79</v>
      </c>
      <c r="J173" s="154"/>
      <c r="K173" s="154"/>
      <c r="L173" s="154"/>
    </row>
    <row r="174" spans="2:12" ht="39">
      <c r="B174" s="39" t="s">
        <v>25</v>
      </c>
      <c r="C174" s="40" t="s">
        <v>42</v>
      </c>
      <c r="D174" s="41" t="s">
        <v>43</v>
      </c>
      <c r="E174" s="42" t="s">
        <v>44</v>
      </c>
      <c r="F174" s="41" t="s">
        <v>45</v>
      </c>
      <c r="G174" s="41" t="s">
        <v>46</v>
      </c>
      <c r="H174" s="6"/>
      <c r="I174" s="41" t="s">
        <v>43</v>
      </c>
      <c r="J174" s="42" t="s">
        <v>44</v>
      </c>
      <c r="K174" s="41" t="s">
        <v>45</v>
      </c>
      <c r="L174" s="41" t="s">
        <v>46</v>
      </c>
    </row>
    <row r="175" spans="2:12">
      <c r="B175" s="32">
        <v>1</v>
      </c>
      <c r="C175" s="24">
        <v>44408</v>
      </c>
      <c r="D175" s="134">
        <f>'Corporate HO - Before modi'!D247+'Corporate HO - After modi'!I89</f>
        <v>19019521.862468716</v>
      </c>
      <c r="E175" s="43">
        <f>$D$175/71</f>
        <v>267880.58961223543</v>
      </c>
      <c r="F175" s="26">
        <f>E175</f>
        <v>267880.58961223543</v>
      </c>
      <c r="G175" s="43">
        <f>$D$175-F175</f>
        <v>18751641.272856481</v>
      </c>
      <c r="I175" s="26">
        <f>'Corporate HO - Before modi'!I247+'Corporate HO - After modi'!J89</f>
        <v>223890.78119445225</v>
      </c>
      <c r="J175" s="26">
        <f>$I$175/71</f>
        <v>3153.3912844289048</v>
      </c>
      <c r="K175" s="26">
        <f>J175</f>
        <v>3153.3912844289048</v>
      </c>
      <c r="L175" s="26">
        <f>$I$175-K175</f>
        <v>220737.38991002334</v>
      </c>
    </row>
    <row r="176" spans="2:12">
      <c r="B176" s="32">
        <v>2</v>
      </c>
      <c r="C176" s="24">
        <v>44439</v>
      </c>
      <c r="D176" s="43">
        <f t="shared" ref="D176:D239" si="18">G175</f>
        <v>18751641.272856481</v>
      </c>
      <c r="E176" s="43">
        <f t="shared" ref="E176:E239" si="19">$D$175/71</f>
        <v>267880.58961223543</v>
      </c>
      <c r="F176" s="26">
        <f t="shared" ref="F176:F239" si="20">F175+E176</f>
        <v>535761.17922447086</v>
      </c>
      <c r="G176" s="43">
        <f t="shared" ref="G176:G239" si="21">$D$175-F176</f>
        <v>18483760.683244243</v>
      </c>
      <c r="I176" s="26">
        <f>L175</f>
        <v>220737.38991002334</v>
      </c>
      <c r="J176" s="26">
        <f t="shared" ref="J176:J239" si="22">$I$175/71</f>
        <v>3153.3912844289048</v>
      </c>
      <c r="K176" s="26">
        <f>K175+J176</f>
        <v>6306.7825688578096</v>
      </c>
      <c r="L176" s="26">
        <f t="shared" ref="L176:L239" si="23">$I$175-K176</f>
        <v>217583.99862559445</v>
      </c>
    </row>
    <row r="177" spans="2:12">
      <c r="B177" s="32">
        <v>3</v>
      </c>
      <c r="C177" s="24">
        <v>44469</v>
      </c>
      <c r="D177" s="43">
        <f t="shared" si="18"/>
        <v>18483760.683244243</v>
      </c>
      <c r="E177" s="43">
        <f t="shared" si="19"/>
        <v>267880.58961223543</v>
      </c>
      <c r="F177" s="26">
        <f t="shared" si="20"/>
        <v>803641.76883670629</v>
      </c>
      <c r="G177" s="43">
        <f t="shared" si="21"/>
        <v>18215880.093632009</v>
      </c>
      <c r="I177" s="26">
        <f t="shared" ref="I177:I240" si="24">L176</f>
        <v>217583.99862559445</v>
      </c>
      <c r="J177" s="26">
        <f t="shared" si="22"/>
        <v>3153.3912844289048</v>
      </c>
      <c r="K177" s="26">
        <f>K176+J177</f>
        <v>9460.1738532867148</v>
      </c>
      <c r="L177" s="26">
        <f t="shared" si="23"/>
        <v>214430.60734116554</v>
      </c>
    </row>
    <row r="178" spans="2:12">
      <c r="B178" s="32">
        <v>4</v>
      </c>
      <c r="C178" s="24">
        <v>44500</v>
      </c>
      <c r="D178" s="43">
        <f t="shared" si="18"/>
        <v>18215880.093632009</v>
      </c>
      <c r="E178" s="43">
        <f t="shared" si="19"/>
        <v>267880.58961223543</v>
      </c>
      <c r="F178" s="26">
        <f t="shared" si="20"/>
        <v>1071522.3584489417</v>
      </c>
      <c r="G178" s="43">
        <f t="shared" si="21"/>
        <v>17947999.504019774</v>
      </c>
      <c r="I178" s="26">
        <f t="shared" si="24"/>
        <v>214430.60734116554</v>
      </c>
      <c r="J178" s="26">
        <f t="shared" si="22"/>
        <v>3153.3912844289048</v>
      </c>
      <c r="K178" s="26">
        <f t="shared" ref="K178:K241" si="25">K177+J178</f>
        <v>12613.565137715619</v>
      </c>
      <c r="L178" s="26">
        <f t="shared" si="23"/>
        <v>211277.21605673662</v>
      </c>
    </row>
    <row r="179" spans="2:12">
      <c r="B179" s="32">
        <v>5</v>
      </c>
      <c r="C179" s="24">
        <v>44530</v>
      </c>
      <c r="D179" s="43">
        <f t="shared" si="18"/>
        <v>17947999.504019774</v>
      </c>
      <c r="E179" s="43">
        <f t="shared" si="19"/>
        <v>267880.58961223543</v>
      </c>
      <c r="F179" s="26">
        <f t="shared" si="20"/>
        <v>1339402.948061177</v>
      </c>
      <c r="G179" s="43">
        <f t="shared" si="21"/>
        <v>17680118.91440754</v>
      </c>
      <c r="I179" s="26">
        <f t="shared" si="24"/>
        <v>211277.21605673662</v>
      </c>
      <c r="J179" s="26">
        <f t="shared" si="22"/>
        <v>3153.3912844289048</v>
      </c>
      <c r="K179" s="26">
        <f t="shared" si="25"/>
        <v>15766.956422144523</v>
      </c>
      <c r="L179" s="26">
        <f t="shared" si="23"/>
        <v>208123.82477230774</v>
      </c>
    </row>
    <row r="180" spans="2:12">
      <c r="B180" s="32">
        <v>6</v>
      </c>
      <c r="C180" s="24">
        <v>44561</v>
      </c>
      <c r="D180" s="43">
        <f t="shared" si="18"/>
        <v>17680118.91440754</v>
      </c>
      <c r="E180" s="43">
        <f t="shared" si="19"/>
        <v>267880.58961223543</v>
      </c>
      <c r="F180" s="26">
        <f t="shared" si="20"/>
        <v>1607283.5376734124</v>
      </c>
      <c r="G180" s="43">
        <f t="shared" si="21"/>
        <v>17412238.324795302</v>
      </c>
      <c r="I180" s="26">
        <f t="shared" si="24"/>
        <v>208123.82477230774</v>
      </c>
      <c r="J180" s="26">
        <f t="shared" si="22"/>
        <v>3153.3912844289048</v>
      </c>
      <c r="K180" s="26">
        <f t="shared" si="25"/>
        <v>18920.34770657343</v>
      </c>
      <c r="L180" s="26">
        <f t="shared" si="23"/>
        <v>204970.43348787882</v>
      </c>
    </row>
    <row r="181" spans="2:12">
      <c r="B181" s="32">
        <v>7</v>
      </c>
      <c r="C181" s="24">
        <v>44592</v>
      </c>
      <c r="D181" s="43">
        <f t="shared" si="18"/>
        <v>17412238.324795302</v>
      </c>
      <c r="E181" s="43">
        <f t="shared" si="19"/>
        <v>267880.58961223543</v>
      </c>
      <c r="F181" s="26">
        <f t="shared" si="20"/>
        <v>1875164.1272856477</v>
      </c>
      <c r="G181" s="43">
        <f t="shared" si="21"/>
        <v>17144357.735183068</v>
      </c>
      <c r="I181" s="26">
        <f t="shared" si="24"/>
        <v>204970.43348787882</v>
      </c>
      <c r="J181" s="26">
        <f t="shared" si="22"/>
        <v>3153.3912844289048</v>
      </c>
      <c r="K181" s="26">
        <f t="shared" si="25"/>
        <v>22073.738991002334</v>
      </c>
      <c r="L181" s="26">
        <f t="shared" si="23"/>
        <v>201817.04220344994</v>
      </c>
    </row>
    <row r="182" spans="2:12">
      <c r="B182" s="32">
        <v>8</v>
      </c>
      <c r="C182" s="24">
        <v>44620</v>
      </c>
      <c r="D182" s="43">
        <f t="shared" si="18"/>
        <v>17144357.735183068</v>
      </c>
      <c r="E182" s="43">
        <f t="shared" si="19"/>
        <v>267880.58961223543</v>
      </c>
      <c r="F182" s="26">
        <f t="shared" si="20"/>
        <v>2143044.716897883</v>
      </c>
      <c r="G182" s="43">
        <f t="shared" si="21"/>
        <v>16876477.145570833</v>
      </c>
      <c r="I182" s="26">
        <f t="shared" si="24"/>
        <v>201817.04220344994</v>
      </c>
      <c r="J182" s="26">
        <f t="shared" si="22"/>
        <v>3153.3912844289048</v>
      </c>
      <c r="K182" s="26">
        <f t="shared" si="25"/>
        <v>25227.130275431238</v>
      </c>
      <c r="L182" s="26">
        <f t="shared" si="23"/>
        <v>198663.65091902102</v>
      </c>
    </row>
    <row r="183" spans="2:12">
      <c r="B183" s="32">
        <v>9</v>
      </c>
      <c r="C183" s="24">
        <v>44651</v>
      </c>
      <c r="D183" s="43">
        <f t="shared" si="18"/>
        <v>16876477.145570833</v>
      </c>
      <c r="E183" s="43">
        <f t="shared" si="19"/>
        <v>267880.58961223543</v>
      </c>
      <c r="F183" s="26">
        <f t="shared" si="20"/>
        <v>2410925.3065101183</v>
      </c>
      <c r="G183" s="43">
        <f t="shared" si="21"/>
        <v>16608596.555958597</v>
      </c>
      <c r="I183" s="26">
        <f t="shared" si="24"/>
        <v>198663.65091902102</v>
      </c>
      <c r="J183" s="26">
        <f t="shared" si="22"/>
        <v>3153.3912844289048</v>
      </c>
      <c r="K183" s="26">
        <f t="shared" si="25"/>
        <v>28380.521559860143</v>
      </c>
      <c r="L183" s="26">
        <f t="shared" si="23"/>
        <v>195510.2596345921</v>
      </c>
    </row>
    <row r="184" spans="2:12">
      <c r="B184" s="32">
        <v>10</v>
      </c>
      <c r="C184" s="24">
        <v>44681</v>
      </c>
      <c r="D184" s="43">
        <f t="shared" si="18"/>
        <v>16608596.555958597</v>
      </c>
      <c r="E184" s="43">
        <f t="shared" si="19"/>
        <v>267880.58961223543</v>
      </c>
      <c r="F184" s="26">
        <f t="shared" si="20"/>
        <v>2678805.8961223536</v>
      </c>
      <c r="G184" s="43">
        <f t="shared" si="21"/>
        <v>16340715.966346363</v>
      </c>
      <c r="I184" s="26">
        <f t="shared" si="24"/>
        <v>195510.2596345921</v>
      </c>
      <c r="J184" s="26">
        <f t="shared" si="22"/>
        <v>3153.3912844289048</v>
      </c>
      <c r="K184" s="26">
        <f t="shared" si="25"/>
        <v>31533.912844289047</v>
      </c>
      <c r="L184" s="26">
        <f t="shared" si="23"/>
        <v>192356.86835016322</v>
      </c>
    </row>
    <row r="185" spans="2:12">
      <c r="B185" s="32">
        <v>11</v>
      </c>
      <c r="C185" s="24">
        <v>44712</v>
      </c>
      <c r="D185" s="43">
        <f t="shared" si="18"/>
        <v>16340715.966346363</v>
      </c>
      <c r="E185" s="43">
        <f t="shared" si="19"/>
        <v>267880.58961223543</v>
      </c>
      <c r="F185" s="26">
        <f t="shared" si="20"/>
        <v>2946686.4857345889</v>
      </c>
      <c r="G185" s="43">
        <f t="shared" si="21"/>
        <v>16072835.376734126</v>
      </c>
      <c r="I185" s="26">
        <f t="shared" si="24"/>
        <v>192356.86835016322</v>
      </c>
      <c r="J185" s="26">
        <f t="shared" si="22"/>
        <v>3153.3912844289048</v>
      </c>
      <c r="K185" s="26">
        <f t="shared" si="25"/>
        <v>34687.304128717951</v>
      </c>
      <c r="L185" s="26">
        <f t="shared" si="23"/>
        <v>189203.4770657343</v>
      </c>
    </row>
    <row r="186" spans="2:12">
      <c r="B186" s="32">
        <v>12</v>
      </c>
      <c r="C186" s="24">
        <v>44742</v>
      </c>
      <c r="D186" s="43">
        <f t="shared" si="18"/>
        <v>16072835.376734126</v>
      </c>
      <c r="E186" s="43">
        <f t="shared" si="19"/>
        <v>267880.58961223543</v>
      </c>
      <c r="F186" s="114">
        <f t="shared" si="20"/>
        <v>3214567.0753468242</v>
      </c>
      <c r="G186" s="134">
        <f t="shared" si="21"/>
        <v>15804954.787121892</v>
      </c>
      <c r="I186" s="26">
        <f t="shared" si="24"/>
        <v>189203.4770657343</v>
      </c>
      <c r="J186" s="26">
        <f t="shared" si="22"/>
        <v>3153.3912844289048</v>
      </c>
      <c r="K186" s="114">
        <f t="shared" si="25"/>
        <v>37840.695413146859</v>
      </c>
      <c r="L186" s="114">
        <f t="shared" si="23"/>
        <v>186050.08578130539</v>
      </c>
    </row>
    <row r="187" spans="2:12">
      <c r="B187" s="32">
        <v>13</v>
      </c>
      <c r="C187" s="24">
        <v>44773</v>
      </c>
      <c r="D187" s="43">
        <f t="shared" si="18"/>
        <v>15804954.787121892</v>
      </c>
      <c r="E187" s="43">
        <f t="shared" si="19"/>
        <v>267880.58961223543</v>
      </c>
      <c r="F187" s="26">
        <f t="shared" si="20"/>
        <v>3482447.6649590596</v>
      </c>
      <c r="G187" s="43">
        <f t="shared" si="21"/>
        <v>15537074.197509656</v>
      </c>
      <c r="I187" s="26">
        <f t="shared" si="24"/>
        <v>186050.08578130539</v>
      </c>
      <c r="J187" s="26">
        <f t="shared" si="22"/>
        <v>3153.3912844289048</v>
      </c>
      <c r="K187" s="26">
        <f t="shared" si="25"/>
        <v>40994.086697575767</v>
      </c>
      <c r="L187" s="26">
        <f t="shared" si="23"/>
        <v>182896.6944968765</v>
      </c>
    </row>
    <row r="188" spans="2:12">
      <c r="B188" s="32">
        <v>14</v>
      </c>
      <c r="C188" s="24">
        <v>44804</v>
      </c>
      <c r="D188" s="43">
        <f t="shared" si="18"/>
        <v>15537074.197509656</v>
      </c>
      <c r="E188" s="43">
        <f t="shared" si="19"/>
        <v>267880.58961223543</v>
      </c>
      <c r="F188" s="26">
        <f t="shared" si="20"/>
        <v>3750328.2545712949</v>
      </c>
      <c r="G188" s="43">
        <f t="shared" si="21"/>
        <v>15269193.607897421</v>
      </c>
      <c r="I188" s="26">
        <f t="shared" si="24"/>
        <v>182896.6944968765</v>
      </c>
      <c r="J188" s="26">
        <f t="shared" si="22"/>
        <v>3153.3912844289048</v>
      </c>
      <c r="K188" s="26">
        <f t="shared" si="25"/>
        <v>44147.477982004675</v>
      </c>
      <c r="L188" s="26">
        <f t="shared" si="23"/>
        <v>179743.30321244759</v>
      </c>
    </row>
    <row r="189" spans="2:12">
      <c r="B189" s="32">
        <v>15</v>
      </c>
      <c r="C189" s="24">
        <v>44834</v>
      </c>
      <c r="D189" s="43">
        <f t="shared" si="18"/>
        <v>15269193.607897421</v>
      </c>
      <c r="E189" s="43">
        <f t="shared" si="19"/>
        <v>267880.58961223543</v>
      </c>
      <c r="F189" s="26">
        <f t="shared" si="20"/>
        <v>4018208.8441835302</v>
      </c>
      <c r="G189" s="43">
        <f t="shared" si="21"/>
        <v>15001313.018285185</v>
      </c>
      <c r="I189" s="26">
        <f t="shared" si="24"/>
        <v>179743.30321244759</v>
      </c>
      <c r="J189" s="26">
        <f t="shared" si="22"/>
        <v>3153.3912844289048</v>
      </c>
      <c r="K189" s="26">
        <f t="shared" si="25"/>
        <v>47300.869266433583</v>
      </c>
      <c r="L189" s="26">
        <f t="shared" si="23"/>
        <v>176589.91192801867</v>
      </c>
    </row>
    <row r="190" spans="2:12">
      <c r="B190" s="32">
        <v>16</v>
      </c>
      <c r="C190" s="24">
        <v>44865</v>
      </c>
      <c r="D190" s="43">
        <f t="shared" si="18"/>
        <v>15001313.018285185</v>
      </c>
      <c r="E190" s="43">
        <f t="shared" si="19"/>
        <v>267880.58961223543</v>
      </c>
      <c r="F190" s="26">
        <f t="shared" si="20"/>
        <v>4286089.433795766</v>
      </c>
      <c r="G190" s="43">
        <f t="shared" si="21"/>
        <v>14733432.428672951</v>
      </c>
      <c r="I190" s="26">
        <f t="shared" si="24"/>
        <v>176589.91192801867</v>
      </c>
      <c r="J190" s="26">
        <f t="shared" si="22"/>
        <v>3153.3912844289048</v>
      </c>
      <c r="K190" s="26">
        <f t="shared" si="25"/>
        <v>50454.260550862491</v>
      </c>
      <c r="L190" s="26">
        <f t="shared" si="23"/>
        <v>173436.52064358976</v>
      </c>
    </row>
    <row r="191" spans="2:12">
      <c r="B191" s="32">
        <v>17</v>
      </c>
      <c r="C191" s="24">
        <v>44895</v>
      </c>
      <c r="D191" s="43">
        <f t="shared" si="18"/>
        <v>14733432.428672951</v>
      </c>
      <c r="E191" s="43">
        <f t="shared" si="19"/>
        <v>267880.58961223543</v>
      </c>
      <c r="F191" s="26">
        <f t="shared" si="20"/>
        <v>4553970.0234080013</v>
      </c>
      <c r="G191" s="43">
        <f t="shared" si="21"/>
        <v>14465551.839060714</v>
      </c>
      <c r="I191" s="26">
        <f t="shared" si="24"/>
        <v>173436.52064358976</v>
      </c>
      <c r="J191" s="26">
        <f t="shared" si="22"/>
        <v>3153.3912844289048</v>
      </c>
      <c r="K191" s="26">
        <f t="shared" si="25"/>
        <v>53607.651835291399</v>
      </c>
      <c r="L191" s="26">
        <f t="shared" si="23"/>
        <v>170283.12935916084</v>
      </c>
    </row>
    <row r="192" spans="2:12">
      <c r="B192" s="32">
        <v>18</v>
      </c>
      <c r="C192" s="24">
        <v>44926</v>
      </c>
      <c r="D192" s="43">
        <f t="shared" si="18"/>
        <v>14465551.839060714</v>
      </c>
      <c r="E192" s="43">
        <f t="shared" si="19"/>
        <v>267880.58961223543</v>
      </c>
      <c r="F192" s="26">
        <f t="shared" si="20"/>
        <v>4821850.6130202366</v>
      </c>
      <c r="G192" s="43">
        <f t="shared" si="21"/>
        <v>14197671.249448478</v>
      </c>
      <c r="I192" s="26">
        <f t="shared" si="24"/>
        <v>170283.12935916084</v>
      </c>
      <c r="J192" s="26">
        <f t="shared" si="22"/>
        <v>3153.3912844289048</v>
      </c>
      <c r="K192" s="26">
        <f t="shared" si="25"/>
        <v>56761.043119720307</v>
      </c>
      <c r="L192" s="26">
        <f t="shared" si="23"/>
        <v>167129.73807473195</v>
      </c>
    </row>
    <row r="193" spans="2:12">
      <c r="B193" s="32">
        <v>19</v>
      </c>
      <c r="C193" s="24">
        <v>44957</v>
      </c>
      <c r="D193" s="43">
        <f t="shared" si="18"/>
        <v>14197671.249448478</v>
      </c>
      <c r="E193" s="43">
        <f t="shared" si="19"/>
        <v>267880.58961223543</v>
      </c>
      <c r="F193" s="26">
        <f t="shared" si="20"/>
        <v>5089731.2026324719</v>
      </c>
      <c r="G193" s="43">
        <f t="shared" si="21"/>
        <v>13929790.659836244</v>
      </c>
      <c r="I193" s="26">
        <f t="shared" si="24"/>
        <v>167129.73807473195</v>
      </c>
      <c r="J193" s="26">
        <f t="shared" si="22"/>
        <v>3153.3912844289048</v>
      </c>
      <c r="K193" s="26">
        <f t="shared" si="25"/>
        <v>59914.434404149215</v>
      </c>
      <c r="L193" s="26">
        <f t="shared" si="23"/>
        <v>163976.34679030304</v>
      </c>
    </row>
    <row r="194" spans="2:12">
      <c r="B194" s="32">
        <v>20</v>
      </c>
      <c r="C194" s="24">
        <v>44985</v>
      </c>
      <c r="D194" s="43">
        <f t="shared" si="18"/>
        <v>13929790.659836244</v>
      </c>
      <c r="E194" s="43">
        <f t="shared" si="19"/>
        <v>267880.58961223543</v>
      </c>
      <c r="F194" s="26">
        <f t="shared" si="20"/>
        <v>5357611.7922447072</v>
      </c>
      <c r="G194" s="43">
        <f t="shared" si="21"/>
        <v>13661910.070224009</v>
      </c>
      <c r="I194" s="26">
        <f t="shared" si="24"/>
        <v>163976.34679030304</v>
      </c>
      <c r="J194" s="26">
        <f t="shared" si="22"/>
        <v>3153.3912844289048</v>
      </c>
      <c r="K194" s="26">
        <f t="shared" si="25"/>
        <v>63067.825688578123</v>
      </c>
      <c r="L194" s="26">
        <f t="shared" si="23"/>
        <v>160822.95550587412</v>
      </c>
    </row>
    <row r="195" spans="2:12">
      <c r="B195" s="32">
        <v>21</v>
      </c>
      <c r="C195" s="24">
        <v>45016</v>
      </c>
      <c r="D195" s="43">
        <f t="shared" si="18"/>
        <v>13661910.070224009</v>
      </c>
      <c r="E195" s="43">
        <f t="shared" si="19"/>
        <v>267880.58961223543</v>
      </c>
      <c r="F195" s="26">
        <f t="shared" si="20"/>
        <v>5625492.3818569425</v>
      </c>
      <c r="G195" s="43">
        <f t="shared" si="21"/>
        <v>13394029.480611773</v>
      </c>
      <c r="I195" s="26">
        <f t="shared" si="24"/>
        <v>160822.95550587412</v>
      </c>
      <c r="J195" s="26">
        <f t="shared" si="22"/>
        <v>3153.3912844289048</v>
      </c>
      <c r="K195" s="26">
        <f t="shared" si="25"/>
        <v>66221.216973007031</v>
      </c>
      <c r="L195" s="26">
        <f t="shared" si="23"/>
        <v>157669.56422144524</v>
      </c>
    </row>
    <row r="196" spans="2:12">
      <c r="B196" s="32">
        <v>22</v>
      </c>
      <c r="C196" s="24">
        <v>45046</v>
      </c>
      <c r="D196" s="43">
        <f t="shared" si="18"/>
        <v>13394029.480611773</v>
      </c>
      <c r="E196" s="43">
        <f t="shared" si="19"/>
        <v>267880.58961223543</v>
      </c>
      <c r="F196" s="26">
        <f t="shared" si="20"/>
        <v>5893372.9714691779</v>
      </c>
      <c r="G196" s="43">
        <f t="shared" si="21"/>
        <v>13126148.890999537</v>
      </c>
      <c r="I196" s="26">
        <f t="shared" si="24"/>
        <v>157669.56422144524</v>
      </c>
      <c r="J196" s="26">
        <f t="shared" si="22"/>
        <v>3153.3912844289048</v>
      </c>
      <c r="K196" s="26">
        <f t="shared" si="25"/>
        <v>69374.608257435932</v>
      </c>
      <c r="L196" s="26">
        <f t="shared" si="23"/>
        <v>154516.17293701632</v>
      </c>
    </row>
    <row r="197" spans="2:12">
      <c r="B197" s="32">
        <v>23</v>
      </c>
      <c r="C197" s="24">
        <v>45077</v>
      </c>
      <c r="D197" s="43">
        <f t="shared" si="18"/>
        <v>13126148.890999537</v>
      </c>
      <c r="E197" s="43">
        <f t="shared" si="19"/>
        <v>267880.58961223543</v>
      </c>
      <c r="F197" s="26">
        <f t="shared" si="20"/>
        <v>6161253.5610814132</v>
      </c>
      <c r="G197" s="43">
        <f t="shared" si="21"/>
        <v>12858268.301387303</v>
      </c>
      <c r="I197" s="26">
        <f t="shared" si="24"/>
        <v>154516.17293701632</v>
      </c>
      <c r="J197" s="26">
        <f t="shared" si="22"/>
        <v>3153.3912844289048</v>
      </c>
      <c r="K197" s="26">
        <f t="shared" si="25"/>
        <v>72527.999541864832</v>
      </c>
      <c r="L197" s="26">
        <f t="shared" si="23"/>
        <v>151362.78165258741</v>
      </c>
    </row>
    <row r="198" spans="2:12">
      <c r="B198" s="32">
        <v>24</v>
      </c>
      <c r="C198" s="24">
        <v>45107</v>
      </c>
      <c r="D198" s="43">
        <f t="shared" si="18"/>
        <v>12858268.301387303</v>
      </c>
      <c r="E198" s="43">
        <f t="shared" si="19"/>
        <v>267880.58961223543</v>
      </c>
      <c r="F198" s="46">
        <f t="shared" si="20"/>
        <v>6429134.1506936485</v>
      </c>
      <c r="G198" s="101">
        <f t="shared" si="21"/>
        <v>12590387.711775068</v>
      </c>
      <c r="I198" s="46">
        <f t="shared" si="24"/>
        <v>151362.78165258741</v>
      </c>
      <c r="J198" s="26">
        <f t="shared" si="22"/>
        <v>3153.3912844289048</v>
      </c>
      <c r="K198" s="46">
        <f t="shared" si="25"/>
        <v>75681.390826293733</v>
      </c>
      <c r="L198" s="46">
        <f t="shared" si="23"/>
        <v>148209.39036815852</v>
      </c>
    </row>
    <row r="199" spans="2:12">
      <c r="B199" s="32">
        <v>25</v>
      </c>
      <c r="C199" s="24">
        <v>45138</v>
      </c>
      <c r="D199" s="43">
        <f t="shared" si="18"/>
        <v>12590387.711775068</v>
      </c>
      <c r="E199" s="43">
        <f t="shared" si="19"/>
        <v>267880.58961223543</v>
      </c>
      <c r="F199" s="26">
        <f t="shared" si="20"/>
        <v>6697014.7403058838</v>
      </c>
      <c r="G199" s="43">
        <f t="shared" si="21"/>
        <v>12322507.122162832</v>
      </c>
      <c r="I199" s="26">
        <f t="shared" si="24"/>
        <v>148209.39036815852</v>
      </c>
      <c r="J199" s="26">
        <f t="shared" si="22"/>
        <v>3153.3912844289048</v>
      </c>
      <c r="K199" s="26">
        <f t="shared" si="25"/>
        <v>78834.782110722634</v>
      </c>
      <c r="L199" s="26">
        <f t="shared" si="23"/>
        <v>145055.99908372964</v>
      </c>
    </row>
    <row r="200" spans="2:12">
      <c r="B200" s="32">
        <v>26</v>
      </c>
      <c r="C200" s="24">
        <v>45169</v>
      </c>
      <c r="D200" s="43">
        <f t="shared" si="18"/>
        <v>12322507.122162832</v>
      </c>
      <c r="E200" s="43">
        <f t="shared" si="19"/>
        <v>267880.58961223543</v>
      </c>
      <c r="F200" s="26">
        <f t="shared" si="20"/>
        <v>6964895.3299181191</v>
      </c>
      <c r="G200" s="43">
        <f t="shared" si="21"/>
        <v>12054626.532550596</v>
      </c>
      <c r="I200" s="26">
        <f t="shared" si="24"/>
        <v>145055.99908372964</v>
      </c>
      <c r="J200" s="26">
        <f t="shared" si="22"/>
        <v>3153.3912844289048</v>
      </c>
      <c r="K200" s="26">
        <f t="shared" si="25"/>
        <v>81988.173395151534</v>
      </c>
      <c r="L200" s="26">
        <f t="shared" si="23"/>
        <v>141902.60779930072</v>
      </c>
    </row>
    <row r="201" spans="2:12">
      <c r="B201" s="32">
        <v>27</v>
      </c>
      <c r="C201" s="24">
        <v>45199</v>
      </c>
      <c r="D201" s="43">
        <f t="shared" si="18"/>
        <v>12054626.532550596</v>
      </c>
      <c r="E201" s="43">
        <f t="shared" si="19"/>
        <v>267880.58961223543</v>
      </c>
      <c r="F201" s="26">
        <f t="shared" si="20"/>
        <v>7232775.9195303544</v>
      </c>
      <c r="G201" s="43">
        <f t="shared" si="21"/>
        <v>11786745.942938361</v>
      </c>
      <c r="I201" s="26">
        <f t="shared" si="24"/>
        <v>141902.60779930072</v>
      </c>
      <c r="J201" s="26">
        <f t="shared" si="22"/>
        <v>3153.3912844289048</v>
      </c>
      <c r="K201" s="26">
        <f t="shared" si="25"/>
        <v>85141.564679580435</v>
      </c>
      <c r="L201" s="26">
        <f t="shared" si="23"/>
        <v>138749.2165148718</v>
      </c>
    </row>
    <row r="202" spans="2:12">
      <c r="B202" s="32">
        <v>28</v>
      </c>
      <c r="C202" s="24">
        <v>45230</v>
      </c>
      <c r="D202" s="43">
        <f t="shared" si="18"/>
        <v>11786745.942938361</v>
      </c>
      <c r="E202" s="43">
        <f t="shared" si="19"/>
        <v>267880.58961223543</v>
      </c>
      <c r="F202" s="26">
        <f t="shared" si="20"/>
        <v>7500656.5091425898</v>
      </c>
      <c r="G202" s="43">
        <f t="shared" si="21"/>
        <v>11518865.353326127</v>
      </c>
      <c r="I202" s="26">
        <f t="shared" si="24"/>
        <v>138749.2165148718</v>
      </c>
      <c r="J202" s="26">
        <f t="shared" si="22"/>
        <v>3153.3912844289048</v>
      </c>
      <c r="K202" s="26">
        <f t="shared" si="25"/>
        <v>88294.955964009336</v>
      </c>
      <c r="L202" s="26">
        <f t="shared" si="23"/>
        <v>135595.82523044292</v>
      </c>
    </row>
    <row r="203" spans="2:12">
      <c r="B203" s="32">
        <v>29</v>
      </c>
      <c r="C203" s="24">
        <v>45260</v>
      </c>
      <c r="D203" s="43">
        <f t="shared" si="18"/>
        <v>11518865.353326127</v>
      </c>
      <c r="E203" s="43">
        <f t="shared" si="19"/>
        <v>267880.58961223543</v>
      </c>
      <c r="F203" s="26">
        <f t="shared" si="20"/>
        <v>7768537.0987548251</v>
      </c>
      <c r="G203" s="43">
        <f t="shared" si="21"/>
        <v>11250984.763713891</v>
      </c>
      <c r="I203" s="26">
        <f t="shared" si="24"/>
        <v>135595.82523044292</v>
      </c>
      <c r="J203" s="26">
        <f t="shared" si="22"/>
        <v>3153.3912844289048</v>
      </c>
      <c r="K203" s="26">
        <f t="shared" si="25"/>
        <v>91448.347248438236</v>
      </c>
      <c r="L203" s="26">
        <f t="shared" si="23"/>
        <v>132442.43394601403</v>
      </c>
    </row>
    <row r="204" spans="2:12">
      <c r="B204" s="32">
        <v>30</v>
      </c>
      <c r="C204" s="24">
        <v>45291</v>
      </c>
      <c r="D204" s="43">
        <f t="shared" si="18"/>
        <v>11250984.763713891</v>
      </c>
      <c r="E204" s="43">
        <f t="shared" si="19"/>
        <v>267880.58961223543</v>
      </c>
      <c r="F204" s="26">
        <f t="shared" si="20"/>
        <v>8036417.6883670604</v>
      </c>
      <c r="G204" s="43">
        <f t="shared" si="21"/>
        <v>10983104.174101654</v>
      </c>
      <c r="I204" s="26">
        <f t="shared" si="24"/>
        <v>132442.43394601403</v>
      </c>
      <c r="J204" s="26">
        <f t="shared" si="22"/>
        <v>3153.3912844289048</v>
      </c>
      <c r="K204" s="26">
        <f t="shared" si="25"/>
        <v>94601.738532867137</v>
      </c>
      <c r="L204" s="26">
        <f t="shared" si="23"/>
        <v>129289.04266158512</v>
      </c>
    </row>
    <row r="205" spans="2:12">
      <c r="B205" s="32">
        <v>31</v>
      </c>
      <c r="C205" s="24">
        <v>45322</v>
      </c>
      <c r="D205" s="43">
        <f t="shared" si="18"/>
        <v>10983104.174101654</v>
      </c>
      <c r="E205" s="43">
        <f t="shared" si="19"/>
        <v>267880.58961223543</v>
      </c>
      <c r="F205" s="26">
        <f t="shared" si="20"/>
        <v>8304298.2779792957</v>
      </c>
      <c r="G205" s="43">
        <f t="shared" si="21"/>
        <v>10715223.58448942</v>
      </c>
      <c r="I205" s="26">
        <f t="shared" si="24"/>
        <v>129289.04266158512</v>
      </c>
      <c r="J205" s="26">
        <f t="shared" si="22"/>
        <v>3153.3912844289048</v>
      </c>
      <c r="K205" s="26">
        <f t="shared" si="25"/>
        <v>97755.129817296038</v>
      </c>
      <c r="L205" s="26">
        <f t="shared" si="23"/>
        <v>126135.65137715622</v>
      </c>
    </row>
    <row r="206" spans="2:12">
      <c r="B206" s="32">
        <v>32</v>
      </c>
      <c r="C206" s="24">
        <v>45351</v>
      </c>
      <c r="D206" s="43">
        <f t="shared" si="18"/>
        <v>10715223.58448942</v>
      </c>
      <c r="E206" s="43">
        <f t="shared" si="19"/>
        <v>267880.58961223543</v>
      </c>
      <c r="F206" s="26">
        <f t="shared" si="20"/>
        <v>8572178.8675915319</v>
      </c>
      <c r="G206" s="43">
        <f t="shared" si="21"/>
        <v>10447342.994877184</v>
      </c>
      <c r="I206" s="26">
        <f t="shared" si="24"/>
        <v>126135.65137715622</v>
      </c>
      <c r="J206" s="26">
        <f t="shared" si="22"/>
        <v>3153.3912844289048</v>
      </c>
      <c r="K206" s="26">
        <f t="shared" si="25"/>
        <v>100908.52110172494</v>
      </c>
      <c r="L206" s="26">
        <f t="shared" si="23"/>
        <v>122982.26009272732</v>
      </c>
    </row>
    <row r="207" spans="2:12">
      <c r="B207" s="32">
        <v>33</v>
      </c>
      <c r="C207" s="24">
        <v>45382</v>
      </c>
      <c r="D207" s="43">
        <f t="shared" si="18"/>
        <v>10447342.994877184</v>
      </c>
      <c r="E207" s="43">
        <f t="shared" si="19"/>
        <v>267880.58961223543</v>
      </c>
      <c r="F207" s="26">
        <f t="shared" si="20"/>
        <v>8840059.4572037682</v>
      </c>
      <c r="G207" s="43">
        <f t="shared" si="21"/>
        <v>10179462.405264948</v>
      </c>
      <c r="I207" s="26">
        <f t="shared" si="24"/>
        <v>122982.26009272732</v>
      </c>
      <c r="J207" s="26">
        <f t="shared" si="22"/>
        <v>3153.3912844289048</v>
      </c>
      <c r="K207" s="26">
        <f t="shared" si="25"/>
        <v>104061.91238615384</v>
      </c>
      <c r="L207" s="26">
        <f t="shared" si="23"/>
        <v>119828.86880829842</v>
      </c>
    </row>
    <row r="208" spans="2:12">
      <c r="B208" s="32">
        <v>34</v>
      </c>
      <c r="C208" s="24">
        <v>45412</v>
      </c>
      <c r="D208" s="43">
        <f t="shared" si="18"/>
        <v>10179462.405264948</v>
      </c>
      <c r="E208" s="43">
        <f t="shared" si="19"/>
        <v>267880.58961223543</v>
      </c>
      <c r="F208" s="26">
        <f t="shared" si="20"/>
        <v>9107940.0468160044</v>
      </c>
      <c r="G208" s="43">
        <f t="shared" si="21"/>
        <v>9911581.8156527113</v>
      </c>
      <c r="I208" s="26">
        <f t="shared" si="24"/>
        <v>119828.86880829842</v>
      </c>
      <c r="J208" s="26">
        <f t="shared" si="22"/>
        <v>3153.3912844289048</v>
      </c>
      <c r="K208" s="26">
        <f t="shared" si="25"/>
        <v>107215.30367058274</v>
      </c>
      <c r="L208" s="26">
        <f t="shared" si="23"/>
        <v>116675.47752386951</v>
      </c>
    </row>
    <row r="209" spans="2:12">
      <c r="B209" s="32">
        <v>35</v>
      </c>
      <c r="C209" s="24">
        <v>45443</v>
      </c>
      <c r="D209" s="43">
        <f t="shared" si="18"/>
        <v>9911581.8156527113</v>
      </c>
      <c r="E209" s="43">
        <f t="shared" si="19"/>
        <v>267880.58961223543</v>
      </c>
      <c r="F209" s="26">
        <f t="shared" si="20"/>
        <v>9375820.6364282407</v>
      </c>
      <c r="G209" s="43">
        <f t="shared" si="21"/>
        <v>9643701.2260404751</v>
      </c>
      <c r="I209" s="26">
        <f t="shared" si="24"/>
        <v>116675.47752386951</v>
      </c>
      <c r="J209" s="26">
        <f t="shared" si="22"/>
        <v>3153.3912844289048</v>
      </c>
      <c r="K209" s="26">
        <f t="shared" si="25"/>
        <v>110368.69495501164</v>
      </c>
      <c r="L209" s="26">
        <f t="shared" si="23"/>
        <v>113522.08623944061</v>
      </c>
    </row>
    <row r="210" spans="2:12">
      <c r="B210" s="32">
        <v>36</v>
      </c>
      <c r="C210" s="24">
        <v>45473</v>
      </c>
      <c r="D210" s="43">
        <f t="shared" si="18"/>
        <v>9643701.2260404751</v>
      </c>
      <c r="E210" s="43">
        <f t="shared" si="19"/>
        <v>267880.58961223543</v>
      </c>
      <c r="F210" s="46">
        <f t="shared" si="20"/>
        <v>9643701.2260404769</v>
      </c>
      <c r="G210" s="101">
        <f t="shared" si="21"/>
        <v>9375820.6364282388</v>
      </c>
      <c r="I210" s="26">
        <f t="shared" si="24"/>
        <v>113522.08623944061</v>
      </c>
      <c r="J210" s="26">
        <f t="shared" si="22"/>
        <v>3153.3912844289048</v>
      </c>
      <c r="K210" s="46">
        <f t="shared" si="25"/>
        <v>113522.08623944054</v>
      </c>
      <c r="L210" s="26">
        <f t="shared" si="23"/>
        <v>110368.69495501171</v>
      </c>
    </row>
    <row r="211" spans="2:12">
      <c r="B211" s="32">
        <v>37</v>
      </c>
      <c r="C211" s="24">
        <v>45504</v>
      </c>
      <c r="D211" s="101">
        <f t="shared" si="18"/>
        <v>9375820.6364282388</v>
      </c>
      <c r="E211" s="43">
        <f t="shared" si="19"/>
        <v>267880.58961223543</v>
      </c>
      <c r="F211" s="26">
        <f t="shared" si="20"/>
        <v>9911581.8156527132</v>
      </c>
      <c r="G211" s="43">
        <f t="shared" si="21"/>
        <v>9107940.0468160026</v>
      </c>
      <c r="I211" s="26">
        <f t="shared" si="24"/>
        <v>110368.69495501171</v>
      </c>
      <c r="J211" s="26">
        <f t="shared" si="22"/>
        <v>3153.3912844289048</v>
      </c>
      <c r="K211" s="26">
        <f t="shared" si="25"/>
        <v>116675.47752386944</v>
      </c>
      <c r="L211" s="26">
        <f t="shared" si="23"/>
        <v>107215.30367058281</v>
      </c>
    </row>
    <row r="212" spans="2:12">
      <c r="B212" s="32">
        <v>38</v>
      </c>
      <c r="C212" s="24">
        <v>45535</v>
      </c>
      <c r="D212" s="43">
        <f t="shared" si="18"/>
        <v>9107940.0468160026</v>
      </c>
      <c r="E212" s="43">
        <f t="shared" si="19"/>
        <v>267880.58961223543</v>
      </c>
      <c r="F212" s="26">
        <f t="shared" si="20"/>
        <v>10179462.405264949</v>
      </c>
      <c r="G212" s="43">
        <f t="shared" si="21"/>
        <v>8840059.4572037663</v>
      </c>
      <c r="I212" s="26">
        <f t="shared" si="24"/>
        <v>107215.30367058281</v>
      </c>
      <c r="J212" s="26">
        <f t="shared" si="22"/>
        <v>3153.3912844289048</v>
      </c>
      <c r="K212" s="26">
        <f t="shared" si="25"/>
        <v>119828.86880829834</v>
      </c>
      <c r="L212" s="26">
        <f t="shared" si="23"/>
        <v>104061.91238615391</v>
      </c>
    </row>
    <row r="213" spans="2:12">
      <c r="B213" s="32">
        <v>39</v>
      </c>
      <c r="C213" s="24">
        <v>45565</v>
      </c>
      <c r="D213" s="43">
        <f t="shared" si="18"/>
        <v>8840059.4572037663</v>
      </c>
      <c r="E213" s="43">
        <f t="shared" si="19"/>
        <v>267880.58961223543</v>
      </c>
      <c r="F213" s="26">
        <f t="shared" si="20"/>
        <v>10447342.994877186</v>
      </c>
      <c r="G213" s="43">
        <f t="shared" si="21"/>
        <v>8572178.8675915301</v>
      </c>
      <c r="I213" s="26">
        <f t="shared" si="24"/>
        <v>104061.91238615391</v>
      </c>
      <c r="J213" s="26">
        <f t="shared" si="22"/>
        <v>3153.3912844289048</v>
      </c>
      <c r="K213" s="26">
        <f t="shared" si="25"/>
        <v>122982.26009272724</v>
      </c>
      <c r="L213" s="26">
        <f t="shared" si="23"/>
        <v>100908.52110172501</v>
      </c>
    </row>
    <row r="214" spans="2:12">
      <c r="B214" s="32">
        <v>40</v>
      </c>
      <c r="C214" s="24">
        <v>45596</v>
      </c>
      <c r="D214" s="43">
        <f t="shared" si="18"/>
        <v>8572178.8675915301</v>
      </c>
      <c r="E214" s="43">
        <f t="shared" si="19"/>
        <v>267880.58961223543</v>
      </c>
      <c r="F214" s="26">
        <f t="shared" si="20"/>
        <v>10715223.584489422</v>
      </c>
      <c r="G214" s="43">
        <f t="shared" si="21"/>
        <v>8304298.2779792938</v>
      </c>
      <c r="I214" s="26">
        <f t="shared" si="24"/>
        <v>100908.52110172501</v>
      </c>
      <c r="J214" s="26">
        <f t="shared" si="22"/>
        <v>3153.3912844289048</v>
      </c>
      <c r="K214" s="26">
        <f t="shared" si="25"/>
        <v>126135.65137715614</v>
      </c>
      <c r="L214" s="26">
        <f t="shared" si="23"/>
        <v>97755.129817296111</v>
      </c>
    </row>
    <row r="215" spans="2:12">
      <c r="B215" s="32">
        <v>41</v>
      </c>
      <c r="C215" s="24">
        <v>45626</v>
      </c>
      <c r="D215" s="43">
        <f t="shared" si="18"/>
        <v>8304298.2779792938</v>
      </c>
      <c r="E215" s="43">
        <f t="shared" si="19"/>
        <v>267880.58961223543</v>
      </c>
      <c r="F215" s="26">
        <f t="shared" si="20"/>
        <v>10983104.174101658</v>
      </c>
      <c r="G215" s="43">
        <f t="shared" si="21"/>
        <v>8036417.6883670576</v>
      </c>
      <c r="I215" s="26">
        <f t="shared" si="24"/>
        <v>97755.129817296111</v>
      </c>
      <c r="J215" s="26">
        <f t="shared" si="22"/>
        <v>3153.3912844289048</v>
      </c>
      <c r="K215" s="26">
        <f t="shared" si="25"/>
        <v>129289.04266158504</v>
      </c>
      <c r="L215" s="26">
        <f t="shared" si="23"/>
        <v>94601.73853286721</v>
      </c>
    </row>
    <row r="216" spans="2:12">
      <c r="B216" s="32">
        <v>42</v>
      </c>
      <c r="C216" s="24">
        <v>45657</v>
      </c>
      <c r="D216" s="43">
        <f t="shared" si="18"/>
        <v>8036417.6883670576</v>
      </c>
      <c r="E216" s="43">
        <f t="shared" si="19"/>
        <v>267880.58961223543</v>
      </c>
      <c r="F216" s="26">
        <f t="shared" si="20"/>
        <v>11250984.763713894</v>
      </c>
      <c r="G216" s="43">
        <f t="shared" si="21"/>
        <v>7768537.0987548213</v>
      </c>
      <c r="I216" s="26">
        <f t="shared" si="24"/>
        <v>94601.73853286721</v>
      </c>
      <c r="J216" s="26">
        <f t="shared" si="22"/>
        <v>3153.3912844289048</v>
      </c>
      <c r="K216" s="26">
        <f t="shared" si="25"/>
        <v>132442.43394601395</v>
      </c>
      <c r="L216" s="26">
        <f t="shared" si="23"/>
        <v>91448.347248438309</v>
      </c>
    </row>
    <row r="217" spans="2:12">
      <c r="B217" s="32">
        <v>43</v>
      </c>
      <c r="C217" s="24">
        <v>45688</v>
      </c>
      <c r="D217" s="43">
        <f t="shared" si="18"/>
        <v>7768537.0987548213</v>
      </c>
      <c r="E217" s="43">
        <f t="shared" si="19"/>
        <v>267880.58961223543</v>
      </c>
      <c r="F217" s="26">
        <f t="shared" si="20"/>
        <v>11518865.353326131</v>
      </c>
      <c r="G217" s="43">
        <f t="shared" si="21"/>
        <v>7500656.5091425851</v>
      </c>
      <c r="I217" s="26">
        <f t="shared" si="24"/>
        <v>91448.347248438309</v>
      </c>
      <c r="J217" s="26">
        <f t="shared" si="22"/>
        <v>3153.3912844289048</v>
      </c>
      <c r="K217" s="26">
        <f t="shared" si="25"/>
        <v>135595.82523044286</v>
      </c>
      <c r="L217" s="26">
        <f t="shared" si="23"/>
        <v>88294.955964009394</v>
      </c>
    </row>
    <row r="218" spans="2:12">
      <c r="B218" s="32">
        <v>44</v>
      </c>
      <c r="C218" s="24">
        <v>45716</v>
      </c>
      <c r="D218" s="43">
        <f t="shared" si="18"/>
        <v>7500656.5091425851</v>
      </c>
      <c r="E218" s="43">
        <f t="shared" si="19"/>
        <v>267880.58961223543</v>
      </c>
      <c r="F218" s="26">
        <f t="shared" si="20"/>
        <v>11786745.942938367</v>
      </c>
      <c r="G218" s="43">
        <f t="shared" si="21"/>
        <v>7232775.9195303489</v>
      </c>
      <c r="I218" s="26">
        <f t="shared" si="24"/>
        <v>88294.955964009394</v>
      </c>
      <c r="J218" s="26">
        <f t="shared" si="22"/>
        <v>3153.3912844289048</v>
      </c>
      <c r="K218" s="26">
        <f t="shared" si="25"/>
        <v>138749.21651487178</v>
      </c>
      <c r="L218" s="26">
        <f t="shared" si="23"/>
        <v>85141.564679580479</v>
      </c>
    </row>
    <row r="219" spans="2:12">
      <c r="B219" s="32">
        <v>45</v>
      </c>
      <c r="C219" s="24">
        <v>45747</v>
      </c>
      <c r="D219" s="43">
        <f t="shared" si="18"/>
        <v>7232775.9195303489</v>
      </c>
      <c r="E219" s="43">
        <f t="shared" si="19"/>
        <v>267880.58961223543</v>
      </c>
      <c r="F219" s="26">
        <f t="shared" si="20"/>
        <v>12054626.532550603</v>
      </c>
      <c r="G219" s="43">
        <f t="shared" si="21"/>
        <v>6964895.3299181126</v>
      </c>
      <c r="I219" s="26">
        <f t="shared" si="24"/>
        <v>85141.564679580479</v>
      </c>
      <c r="J219" s="26">
        <f t="shared" si="22"/>
        <v>3153.3912844289048</v>
      </c>
      <c r="K219" s="26">
        <f t="shared" si="25"/>
        <v>141902.60779930069</v>
      </c>
      <c r="L219" s="26">
        <f t="shared" si="23"/>
        <v>81988.173395151563</v>
      </c>
    </row>
    <row r="220" spans="2:12">
      <c r="B220" s="32">
        <v>46</v>
      </c>
      <c r="C220" s="24">
        <v>45777</v>
      </c>
      <c r="D220" s="43">
        <f t="shared" si="18"/>
        <v>6964895.3299181126</v>
      </c>
      <c r="E220" s="43">
        <f t="shared" si="19"/>
        <v>267880.58961223543</v>
      </c>
      <c r="F220" s="26">
        <f t="shared" si="20"/>
        <v>12322507.122162839</v>
      </c>
      <c r="G220" s="43">
        <f t="shared" si="21"/>
        <v>6697014.7403058764</v>
      </c>
      <c r="I220" s="26">
        <f t="shared" si="24"/>
        <v>81988.173395151563</v>
      </c>
      <c r="J220" s="26">
        <f t="shared" si="22"/>
        <v>3153.3912844289048</v>
      </c>
      <c r="K220" s="26">
        <f t="shared" si="25"/>
        <v>145055.99908372961</v>
      </c>
      <c r="L220" s="26">
        <f t="shared" si="23"/>
        <v>78834.782110722648</v>
      </c>
    </row>
    <row r="221" spans="2:12">
      <c r="B221" s="32">
        <v>47</v>
      </c>
      <c r="C221" s="24">
        <v>45808</v>
      </c>
      <c r="D221" s="43">
        <f t="shared" si="18"/>
        <v>6697014.7403058764</v>
      </c>
      <c r="E221" s="43">
        <f t="shared" si="19"/>
        <v>267880.58961223543</v>
      </c>
      <c r="F221" s="26">
        <f t="shared" si="20"/>
        <v>12590387.711775076</v>
      </c>
      <c r="G221" s="43">
        <f t="shared" si="21"/>
        <v>6429134.1506936401</v>
      </c>
      <c r="I221" s="26">
        <f t="shared" si="24"/>
        <v>78834.782110722648</v>
      </c>
      <c r="J221" s="26">
        <f t="shared" si="22"/>
        <v>3153.3912844289048</v>
      </c>
      <c r="K221" s="26">
        <f t="shared" si="25"/>
        <v>148209.39036815852</v>
      </c>
      <c r="L221" s="26">
        <f t="shared" si="23"/>
        <v>75681.390826293733</v>
      </c>
    </row>
    <row r="222" spans="2:12">
      <c r="B222" s="32">
        <v>48</v>
      </c>
      <c r="C222" s="24">
        <v>45838</v>
      </c>
      <c r="D222" s="43">
        <f t="shared" si="18"/>
        <v>6429134.1506936401</v>
      </c>
      <c r="E222" s="43">
        <f t="shared" si="19"/>
        <v>267880.58961223543</v>
      </c>
      <c r="F222" s="46">
        <f t="shared" si="20"/>
        <v>12858268.301387312</v>
      </c>
      <c r="G222" s="43">
        <f t="shared" si="21"/>
        <v>6161253.5610814039</v>
      </c>
      <c r="I222" s="26">
        <f t="shared" si="24"/>
        <v>75681.390826293733</v>
      </c>
      <c r="J222" s="26">
        <f t="shared" si="22"/>
        <v>3153.3912844289048</v>
      </c>
      <c r="K222" s="26">
        <f t="shared" si="25"/>
        <v>151362.78165258744</v>
      </c>
      <c r="L222" s="26">
        <f t="shared" si="23"/>
        <v>72527.999541864818</v>
      </c>
    </row>
    <row r="223" spans="2:12">
      <c r="B223" s="32">
        <v>49</v>
      </c>
      <c r="C223" s="24">
        <v>45869</v>
      </c>
      <c r="D223" s="43">
        <f t="shared" si="18"/>
        <v>6161253.5610814039</v>
      </c>
      <c r="E223" s="43">
        <f t="shared" si="19"/>
        <v>267880.58961223543</v>
      </c>
      <c r="F223" s="26">
        <f t="shared" si="20"/>
        <v>13126148.890999548</v>
      </c>
      <c r="G223" s="43">
        <f t="shared" si="21"/>
        <v>5893372.9714691676</v>
      </c>
      <c r="I223" s="26">
        <f t="shared" si="24"/>
        <v>72527.999541864818</v>
      </c>
      <c r="J223" s="26">
        <f t="shared" si="22"/>
        <v>3153.3912844289048</v>
      </c>
      <c r="K223" s="26">
        <f t="shared" si="25"/>
        <v>154516.17293701635</v>
      </c>
      <c r="L223" s="26">
        <f t="shared" si="23"/>
        <v>69374.608257435902</v>
      </c>
    </row>
    <row r="224" spans="2:12">
      <c r="B224" s="32">
        <v>50</v>
      </c>
      <c r="C224" s="24">
        <v>45900</v>
      </c>
      <c r="D224" s="43">
        <f t="shared" si="18"/>
        <v>5893372.9714691676</v>
      </c>
      <c r="E224" s="43">
        <f t="shared" si="19"/>
        <v>267880.58961223543</v>
      </c>
      <c r="F224" s="26">
        <f t="shared" si="20"/>
        <v>13394029.480611784</v>
      </c>
      <c r="G224" s="43">
        <f t="shared" si="21"/>
        <v>5625492.3818569314</v>
      </c>
      <c r="I224" s="26">
        <f t="shared" si="24"/>
        <v>69374.608257435902</v>
      </c>
      <c r="J224" s="26">
        <f t="shared" si="22"/>
        <v>3153.3912844289048</v>
      </c>
      <c r="K224" s="26">
        <f t="shared" si="25"/>
        <v>157669.56422144527</v>
      </c>
      <c r="L224" s="26">
        <f t="shared" si="23"/>
        <v>66221.216973006987</v>
      </c>
    </row>
    <row r="225" spans="2:12">
      <c r="B225" s="32">
        <v>51</v>
      </c>
      <c r="C225" s="24">
        <v>45930</v>
      </c>
      <c r="D225" s="43">
        <f t="shared" si="18"/>
        <v>5625492.3818569314</v>
      </c>
      <c r="E225" s="43">
        <f t="shared" si="19"/>
        <v>267880.58961223543</v>
      </c>
      <c r="F225" s="26">
        <f t="shared" si="20"/>
        <v>13661910.070224021</v>
      </c>
      <c r="G225" s="43">
        <f t="shared" si="21"/>
        <v>5357611.7922446951</v>
      </c>
      <c r="I225" s="26">
        <f t="shared" si="24"/>
        <v>66221.216973006987</v>
      </c>
      <c r="J225" s="26">
        <f t="shared" si="22"/>
        <v>3153.3912844289048</v>
      </c>
      <c r="K225" s="26">
        <f t="shared" si="25"/>
        <v>160822.95550587418</v>
      </c>
      <c r="L225" s="26">
        <f t="shared" si="23"/>
        <v>63067.825688578072</v>
      </c>
    </row>
    <row r="226" spans="2:12">
      <c r="B226" s="32">
        <v>52</v>
      </c>
      <c r="C226" s="24">
        <v>45961</v>
      </c>
      <c r="D226" s="43">
        <f t="shared" si="18"/>
        <v>5357611.7922446951</v>
      </c>
      <c r="E226" s="43">
        <f t="shared" si="19"/>
        <v>267880.58961223543</v>
      </c>
      <c r="F226" s="26">
        <f t="shared" si="20"/>
        <v>13929790.659836257</v>
      </c>
      <c r="G226" s="43">
        <f t="shared" si="21"/>
        <v>5089731.2026324589</v>
      </c>
      <c r="I226" s="26">
        <f t="shared" si="24"/>
        <v>63067.825688578072</v>
      </c>
      <c r="J226" s="26">
        <f t="shared" si="22"/>
        <v>3153.3912844289048</v>
      </c>
      <c r="K226" s="26">
        <f t="shared" si="25"/>
        <v>163976.3467903031</v>
      </c>
      <c r="L226" s="26">
        <f t="shared" si="23"/>
        <v>59914.434404149157</v>
      </c>
    </row>
    <row r="227" spans="2:12">
      <c r="B227" s="32">
        <v>53</v>
      </c>
      <c r="C227" s="24">
        <v>45991</v>
      </c>
      <c r="D227" s="43">
        <f t="shared" si="18"/>
        <v>5089731.2026324589</v>
      </c>
      <c r="E227" s="43">
        <f t="shared" si="19"/>
        <v>267880.58961223543</v>
      </c>
      <c r="F227" s="26">
        <f t="shared" si="20"/>
        <v>14197671.249448493</v>
      </c>
      <c r="G227" s="43">
        <f t="shared" si="21"/>
        <v>4821850.6130202226</v>
      </c>
      <c r="I227" s="26">
        <f t="shared" si="24"/>
        <v>59914.434404149157</v>
      </c>
      <c r="J227" s="26">
        <f t="shared" si="22"/>
        <v>3153.3912844289048</v>
      </c>
      <c r="K227" s="26">
        <f t="shared" si="25"/>
        <v>167129.73807473201</v>
      </c>
      <c r="L227" s="26">
        <f t="shared" si="23"/>
        <v>56761.043119720242</v>
      </c>
    </row>
    <row r="228" spans="2:12">
      <c r="B228" s="32">
        <v>54</v>
      </c>
      <c r="C228" s="24">
        <v>46022</v>
      </c>
      <c r="D228" s="43">
        <f t="shared" si="18"/>
        <v>4821850.6130202226</v>
      </c>
      <c r="E228" s="43">
        <f t="shared" si="19"/>
        <v>267880.58961223543</v>
      </c>
      <c r="F228" s="26">
        <f t="shared" si="20"/>
        <v>14465551.839060729</v>
      </c>
      <c r="G228" s="43">
        <f t="shared" si="21"/>
        <v>4553970.0234079864</v>
      </c>
      <c r="I228" s="26">
        <f t="shared" si="24"/>
        <v>56761.043119720242</v>
      </c>
      <c r="J228" s="26">
        <f t="shared" si="22"/>
        <v>3153.3912844289048</v>
      </c>
      <c r="K228" s="26">
        <f t="shared" si="25"/>
        <v>170283.12935916093</v>
      </c>
      <c r="L228" s="26">
        <f t="shared" si="23"/>
        <v>53607.651835291326</v>
      </c>
    </row>
    <row r="229" spans="2:12">
      <c r="B229" s="32">
        <v>55</v>
      </c>
      <c r="C229" s="24">
        <v>46053</v>
      </c>
      <c r="D229" s="43">
        <f t="shared" si="18"/>
        <v>4553970.0234079864</v>
      </c>
      <c r="E229" s="43">
        <f t="shared" si="19"/>
        <v>267880.58961223543</v>
      </c>
      <c r="F229" s="26">
        <f t="shared" si="20"/>
        <v>14733432.428672966</v>
      </c>
      <c r="G229" s="43">
        <f t="shared" si="21"/>
        <v>4286089.4337957501</v>
      </c>
      <c r="I229" s="26">
        <f t="shared" si="24"/>
        <v>53607.651835291326</v>
      </c>
      <c r="J229" s="26">
        <f t="shared" si="22"/>
        <v>3153.3912844289048</v>
      </c>
      <c r="K229" s="26">
        <f t="shared" si="25"/>
        <v>173436.52064358984</v>
      </c>
      <c r="L229" s="26">
        <f t="shared" si="23"/>
        <v>50454.260550862411</v>
      </c>
    </row>
    <row r="230" spans="2:12">
      <c r="B230" s="32">
        <v>56</v>
      </c>
      <c r="C230" s="24">
        <v>46081</v>
      </c>
      <c r="D230" s="43">
        <f t="shared" si="18"/>
        <v>4286089.4337957501</v>
      </c>
      <c r="E230" s="43">
        <f t="shared" si="19"/>
        <v>267880.58961223543</v>
      </c>
      <c r="F230" s="26">
        <f t="shared" si="20"/>
        <v>15001313.018285202</v>
      </c>
      <c r="G230" s="43">
        <f t="shared" si="21"/>
        <v>4018208.8441835139</v>
      </c>
      <c r="I230" s="26">
        <f t="shared" si="24"/>
        <v>50454.260550862411</v>
      </c>
      <c r="J230" s="26">
        <f t="shared" si="22"/>
        <v>3153.3912844289048</v>
      </c>
      <c r="K230" s="26">
        <f t="shared" si="25"/>
        <v>176589.91192801876</v>
      </c>
      <c r="L230" s="26">
        <f t="shared" si="23"/>
        <v>47300.869266433496</v>
      </c>
    </row>
    <row r="231" spans="2:12">
      <c r="B231" s="32">
        <v>57</v>
      </c>
      <c r="C231" s="24">
        <v>46112</v>
      </c>
      <c r="D231" s="43">
        <f t="shared" si="18"/>
        <v>4018208.8441835139</v>
      </c>
      <c r="E231" s="43">
        <f t="shared" si="19"/>
        <v>267880.58961223543</v>
      </c>
      <c r="F231" s="26">
        <f t="shared" si="20"/>
        <v>15269193.607897438</v>
      </c>
      <c r="G231" s="43">
        <f t="shared" si="21"/>
        <v>3750328.2545712776</v>
      </c>
      <c r="I231" s="26">
        <f t="shared" si="24"/>
        <v>47300.869266433496</v>
      </c>
      <c r="J231" s="26">
        <f t="shared" si="22"/>
        <v>3153.3912844289048</v>
      </c>
      <c r="K231" s="26">
        <f t="shared" si="25"/>
        <v>179743.30321244767</v>
      </c>
      <c r="L231" s="26">
        <f t="shared" si="23"/>
        <v>44147.477982004581</v>
      </c>
    </row>
    <row r="232" spans="2:12">
      <c r="B232" s="32">
        <v>58</v>
      </c>
      <c r="C232" s="24">
        <v>46142</v>
      </c>
      <c r="D232" s="43">
        <f t="shared" si="18"/>
        <v>3750328.2545712776</v>
      </c>
      <c r="E232" s="43">
        <f t="shared" si="19"/>
        <v>267880.58961223543</v>
      </c>
      <c r="F232" s="26">
        <f t="shared" si="20"/>
        <v>15537074.197509674</v>
      </c>
      <c r="G232" s="43">
        <f t="shared" si="21"/>
        <v>3482447.6649590414</v>
      </c>
      <c r="I232" s="26">
        <f t="shared" si="24"/>
        <v>44147.477982004581</v>
      </c>
      <c r="J232" s="26">
        <f t="shared" si="22"/>
        <v>3153.3912844289048</v>
      </c>
      <c r="K232" s="26">
        <f t="shared" si="25"/>
        <v>182896.69449687659</v>
      </c>
      <c r="L232" s="26">
        <f t="shared" si="23"/>
        <v>40994.086697575665</v>
      </c>
    </row>
    <row r="233" spans="2:12">
      <c r="B233" s="32">
        <v>59</v>
      </c>
      <c r="C233" s="24">
        <v>46173</v>
      </c>
      <c r="D233" s="43">
        <f t="shared" si="18"/>
        <v>3482447.6649590414</v>
      </c>
      <c r="E233" s="43">
        <f t="shared" si="19"/>
        <v>267880.58961223543</v>
      </c>
      <c r="F233" s="26">
        <f t="shared" si="20"/>
        <v>15804954.787121911</v>
      </c>
      <c r="G233" s="43">
        <f t="shared" si="21"/>
        <v>3214567.0753468052</v>
      </c>
      <c r="I233" s="26">
        <f t="shared" si="24"/>
        <v>40994.086697575665</v>
      </c>
      <c r="J233" s="26">
        <f t="shared" si="22"/>
        <v>3153.3912844289048</v>
      </c>
      <c r="K233" s="26">
        <f t="shared" si="25"/>
        <v>186050.0857813055</v>
      </c>
      <c r="L233" s="26">
        <f t="shared" si="23"/>
        <v>37840.69541314675</v>
      </c>
    </row>
    <row r="234" spans="2:12">
      <c r="B234" s="32">
        <v>60</v>
      </c>
      <c r="C234" s="24">
        <v>46203</v>
      </c>
      <c r="D234" s="43">
        <f t="shared" si="18"/>
        <v>3214567.0753468052</v>
      </c>
      <c r="E234" s="43">
        <f t="shared" si="19"/>
        <v>267880.58961223543</v>
      </c>
      <c r="F234" s="26">
        <f t="shared" si="20"/>
        <v>16072835.376734147</v>
      </c>
      <c r="G234" s="43">
        <f t="shared" si="21"/>
        <v>2946686.4857345689</v>
      </c>
      <c r="I234" s="26">
        <f t="shared" si="24"/>
        <v>37840.69541314675</v>
      </c>
      <c r="J234" s="26">
        <f t="shared" si="22"/>
        <v>3153.3912844289048</v>
      </c>
      <c r="K234" s="26">
        <f t="shared" si="25"/>
        <v>189203.47706573442</v>
      </c>
      <c r="L234" s="26">
        <f t="shared" si="23"/>
        <v>34687.304128717835</v>
      </c>
    </row>
    <row r="235" spans="2:12">
      <c r="B235" s="32">
        <v>61</v>
      </c>
      <c r="C235" s="24">
        <v>46234</v>
      </c>
      <c r="D235" s="43">
        <f t="shared" si="18"/>
        <v>2946686.4857345689</v>
      </c>
      <c r="E235" s="43">
        <f t="shared" si="19"/>
        <v>267880.58961223543</v>
      </c>
      <c r="F235" s="26">
        <f t="shared" si="20"/>
        <v>16340715.966346383</v>
      </c>
      <c r="G235" s="43">
        <f t="shared" si="21"/>
        <v>2678805.8961223327</v>
      </c>
      <c r="I235" s="26">
        <f t="shared" si="24"/>
        <v>34687.304128717835</v>
      </c>
      <c r="J235" s="26">
        <f t="shared" si="22"/>
        <v>3153.3912844289048</v>
      </c>
      <c r="K235" s="26">
        <f t="shared" si="25"/>
        <v>192356.86835016333</v>
      </c>
      <c r="L235" s="26">
        <f t="shared" si="23"/>
        <v>31533.91284428892</v>
      </c>
    </row>
    <row r="236" spans="2:12">
      <c r="B236" s="32">
        <v>62</v>
      </c>
      <c r="C236" s="24">
        <v>46265</v>
      </c>
      <c r="D236" s="43">
        <f t="shared" si="18"/>
        <v>2678805.8961223327</v>
      </c>
      <c r="E236" s="43">
        <f t="shared" si="19"/>
        <v>267880.58961223543</v>
      </c>
      <c r="F236" s="26">
        <f t="shared" si="20"/>
        <v>16608596.555958619</v>
      </c>
      <c r="G236" s="43">
        <f t="shared" si="21"/>
        <v>2410925.3065100964</v>
      </c>
      <c r="I236" s="26">
        <f t="shared" si="24"/>
        <v>31533.91284428892</v>
      </c>
      <c r="J236" s="26">
        <f t="shared" si="22"/>
        <v>3153.3912844289048</v>
      </c>
      <c r="K236" s="26">
        <f t="shared" si="25"/>
        <v>195510.25963459225</v>
      </c>
      <c r="L236" s="26">
        <f t="shared" si="23"/>
        <v>28380.521559860004</v>
      </c>
    </row>
    <row r="237" spans="2:12">
      <c r="B237" s="32">
        <v>63</v>
      </c>
      <c r="C237" s="24">
        <v>46295</v>
      </c>
      <c r="D237" s="43">
        <f t="shared" si="18"/>
        <v>2410925.3065100964</v>
      </c>
      <c r="E237" s="43">
        <f t="shared" si="19"/>
        <v>267880.58961223543</v>
      </c>
      <c r="F237" s="26">
        <f t="shared" si="20"/>
        <v>16876477.145570856</v>
      </c>
      <c r="G237" s="43">
        <f t="shared" si="21"/>
        <v>2143044.7168978602</v>
      </c>
      <c r="I237" s="26">
        <f t="shared" si="24"/>
        <v>28380.521559860004</v>
      </c>
      <c r="J237" s="26">
        <f t="shared" si="22"/>
        <v>3153.3912844289048</v>
      </c>
      <c r="K237" s="26">
        <f t="shared" si="25"/>
        <v>198663.65091902117</v>
      </c>
      <c r="L237" s="26">
        <f t="shared" si="23"/>
        <v>25227.130275431089</v>
      </c>
    </row>
    <row r="238" spans="2:12">
      <c r="B238" s="32">
        <v>64</v>
      </c>
      <c r="C238" s="24">
        <v>46326</v>
      </c>
      <c r="D238" s="43">
        <f t="shared" si="18"/>
        <v>2143044.7168978602</v>
      </c>
      <c r="E238" s="43">
        <f t="shared" si="19"/>
        <v>267880.58961223543</v>
      </c>
      <c r="F238" s="26">
        <f t="shared" si="20"/>
        <v>17144357.73518309</v>
      </c>
      <c r="G238" s="43">
        <f t="shared" si="21"/>
        <v>1875164.1272856258</v>
      </c>
      <c r="I238" s="26">
        <f t="shared" si="24"/>
        <v>25227.130275431089</v>
      </c>
      <c r="J238" s="26">
        <f t="shared" si="22"/>
        <v>3153.3912844289048</v>
      </c>
      <c r="K238" s="26">
        <f t="shared" si="25"/>
        <v>201817.04220345008</v>
      </c>
      <c r="L238" s="26">
        <f t="shared" si="23"/>
        <v>22073.738991002174</v>
      </c>
    </row>
    <row r="239" spans="2:12">
      <c r="B239" s="32">
        <v>65</v>
      </c>
      <c r="C239" s="24">
        <v>46356</v>
      </c>
      <c r="D239" s="43">
        <f t="shared" si="18"/>
        <v>1875164.1272856258</v>
      </c>
      <c r="E239" s="43">
        <f t="shared" si="19"/>
        <v>267880.58961223543</v>
      </c>
      <c r="F239" s="26">
        <f t="shared" si="20"/>
        <v>17412238.324795324</v>
      </c>
      <c r="G239" s="43">
        <f t="shared" si="21"/>
        <v>1607283.5376733914</v>
      </c>
      <c r="I239" s="26">
        <f t="shared" si="24"/>
        <v>22073.738991002174</v>
      </c>
      <c r="J239" s="26">
        <f t="shared" si="22"/>
        <v>3153.3912844289048</v>
      </c>
      <c r="K239" s="26">
        <f t="shared" si="25"/>
        <v>204970.433487879</v>
      </c>
      <c r="L239" s="26">
        <f t="shared" si="23"/>
        <v>18920.347706573259</v>
      </c>
    </row>
    <row r="240" spans="2:12">
      <c r="B240" s="32">
        <v>66</v>
      </c>
      <c r="C240" s="24">
        <v>46387</v>
      </c>
      <c r="D240" s="43">
        <f t="shared" ref="D240:D245" si="26">G239</f>
        <v>1607283.5376733914</v>
      </c>
      <c r="E240" s="43">
        <f t="shared" ref="E240:E245" si="27">$D$175/71</f>
        <v>267880.58961223543</v>
      </c>
      <c r="F240" s="26">
        <f t="shared" ref="F240:F245" si="28">F239+E240</f>
        <v>17680118.914407559</v>
      </c>
      <c r="G240" s="43">
        <f t="shared" ref="G240:G245" si="29">$D$175-F240</f>
        <v>1339402.948061157</v>
      </c>
      <c r="I240" s="26">
        <f t="shared" si="24"/>
        <v>18920.347706573259</v>
      </c>
      <c r="J240" s="26">
        <f t="shared" ref="J240:J245" si="30">$I$175/71</f>
        <v>3153.3912844289048</v>
      </c>
      <c r="K240" s="26">
        <f t="shared" si="25"/>
        <v>208123.82477230791</v>
      </c>
      <c r="L240" s="26">
        <f t="shared" ref="L240:L245" si="31">$I$175-K240</f>
        <v>15766.956422144343</v>
      </c>
    </row>
    <row r="241" spans="2:12">
      <c r="B241" s="32">
        <v>67</v>
      </c>
      <c r="C241" s="24">
        <v>46418</v>
      </c>
      <c r="D241" s="43">
        <f t="shared" si="26"/>
        <v>1339402.948061157</v>
      </c>
      <c r="E241" s="43">
        <f t="shared" si="27"/>
        <v>267880.58961223543</v>
      </c>
      <c r="F241" s="26">
        <f t="shared" si="28"/>
        <v>17947999.504019793</v>
      </c>
      <c r="G241" s="43">
        <f t="shared" si="29"/>
        <v>1071522.3584489226</v>
      </c>
      <c r="I241" s="26">
        <f t="shared" ref="I241:I245" si="32">L240</f>
        <v>15766.956422144343</v>
      </c>
      <c r="J241" s="26">
        <f t="shared" si="30"/>
        <v>3153.3912844289048</v>
      </c>
      <c r="K241" s="26">
        <f t="shared" si="25"/>
        <v>211277.21605673683</v>
      </c>
      <c r="L241" s="26">
        <f t="shared" si="31"/>
        <v>12613.565137715428</v>
      </c>
    </row>
    <row r="242" spans="2:12">
      <c r="B242" s="32">
        <v>68</v>
      </c>
      <c r="C242" s="24">
        <v>46446</v>
      </c>
      <c r="D242" s="43">
        <f t="shared" si="26"/>
        <v>1071522.3584489226</v>
      </c>
      <c r="E242" s="43">
        <f t="shared" si="27"/>
        <v>267880.58961223543</v>
      </c>
      <c r="F242" s="26">
        <f t="shared" si="28"/>
        <v>18215880.093632028</v>
      </c>
      <c r="G242" s="43">
        <f t="shared" si="29"/>
        <v>803641.76883668825</v>
      </c>
      <c r="I242" s="26">
        <f t="shared" si="32"/>
        <v>12613.565137715428</v>
      </c>
      <c r="J242" s="26">
        <f t="shared" si="30"/>
        <v>3153.3912844289048</v>
      </c>
      <c r="K242" s="26">
        <f t="shared" ref="K242:K245" si="33">K241+J242</f>
        <v>214430.60734116574</v>
      </c>
      <c r="L242" s="26">
        <f t="shared" si="31"/>
        <v>9460.1738532865129</v>
      </c>
    </row>
    <row r="243" spans="2:12">
      <c r="B243" s="32">
        <v>69</v>
      </c>
      <c r="C243" s="24">
        <v>46477</v>
      </c>
      <c r="D243" s="43">
        <f t="shared" si="26"/>
        <v>803641.76883668825</v>
      </c>
      <c r="E243" s="43">
        <f t="shared" si="27"/>
        <v>267880.58961223543</v>
      </c>
      <c r="F243" s="26">
        <f t="shared" si="28"/>
        <v>18483760.683244262</v>
      </c>
      <c r="G243" s="43">
        <f t="shared" si="29"/>
        <v>535761.17922445387</v>
      </c>
      <c r="I243" s="26">
        <f t="shared" si="32"/>
        <v>9460.1738532865129</v>
      </c>
      <c r="J243" s="26">
        <f t="shared" si="30"/>
        <v>3153.3912844289048</v>
      </c>
      <c r="K243" s="26">
        <f t="shared" si="33"/>
        <v>217583.99862559466</v>
      </c>
      <c r="L243" s="26">
        <f t="shared" si="31"/>
        <v>6306.7825688575977</v>
      </c>
    </row>
    <row r="244" spans="2:12">
      <c r="B244" s="32">
        <v>70</v>
      </c>
      <c r="C244" s="24">
        <v>46507</v>
      </c>
      <c r="D244" s="43">
        <f t="shared" si="26"/>
        <v>535761.17922445387</v>
      </c>
      <c r="E244" s="43">
        <f t="shared" si="27"/>
        <v>267880.58961223543</v>
      </c>
      <c r="F244" s="26">
        <f t="shared" si="28"/>
        <v>18751641.272856496</v>
      </c>
      <c r="G244" s="43">
        <f t="shared" si="29"/>
        <v>267880.58961221948</v>
      </c>
      <c r="I244" s="26">
        <f t="shared" si="32"/>
        <v>6306.7825688575977</v>
      </c>
      <c r="J244" s="26">
        <f t="shared" si="30"/>
        <v>3153.3912844289048</v>
      </c>
      <c r="K244" s="26">
        <f t="shared" si="33"/>
        <v>220737.38991002357</v>
      </c>
      <c r="L244" s="26">
        <f t="shared" si="31"/>
        <v>3153.3912844286824</v>
      </c>
    </row>
    <row r="245" spans="2:12">
      <c r="B245" s="32">
        <v>71</v>
      </c>
      <c r="C245" s="24">
        <v>46538</v>
      </c>
      <c r="D245" s="43">
        <f t="shared" si="26"/>
        <v>267880.58961221948</v>
      </c>
      <c r="E245" s="43">
        <f t="shared" si="27"/>
        <v>267880.58961223543</v>
      </c>
      <c r="F245" s="26">
        <f t="shared" si="28"/>
        <v>19019521.862468731</v>
      </c>
      <c r="G245" s="43">
        <f t="shared" si="29"/>
        <v>0</v>
      </c>
      <c r="I245" s="26">
        <f t="shared" si="32"/>
        <v>3153.3912844286824</v>
      </c>
      <c r="J245" s="26">
        <f t="shared" si="30"/>
        <v>3153.3912844289048</v>
      </c>
      <c r="K245" s="26">
        <f t="shared" si="33"/>
        <v>223890.78119445249</v>
      </c>
      <c r="L245" s="26">
        <f t="shared" si="31"/>
        <v>-2.3283064365386963E-10</v>
      </c>
    </row>
    <row r="249" spans="2:12" ht="13">
      <c r="B249" s="178" t="s">
        <v>102</v>
      </c>
      <c r="C249" s="178"/>
      <c r="D249" s="178"/>
      <c r="E249" s="36" t="s">
        <v>36</v>
      </c>
      <c r="F249" s="83" t="s">
        <v>37</v>
      </c>
    </row>
    <row r="250" spans="2:12">
      <c r="B250" s="166" t="s">
        <v>24</v>
      </c>
      <c r="C250" s="166"/>
      <c r="D250" s="166"/>
      <c r="E250" s="43">
        <f>G109</f>
        <v>16848954.295935504</v>
      </c>
      <c r="F250" s="26">
        <f>M111</f>
        <v>156734.4585668419</v>
      </c>
    </row>
    <row r="251" spans="2:12">
      <c r="B251" s="166" t="s">
        <v>104</v>
      </c>
      <c r="C251" s="166"/>
      <c r="D251" s="166"/>
      <c r="E251" s="43">
        <f>D175</f>
        <v>19019521.862468716</v>
      </c>
      <c r="F251" s="26">
        <f>I175</f>
        <v>223890.78119445225</v>
      </c>
    </row>
    <row r="252" spans="2:12">
      <c r="B252" s="166" t="s">
        <v>103</v>
      </c>
      <c r="C252" s="166"/>
      <c r="D252" s="166"/>
      <c r="E252" s="43">
        <f>F186</f>
        <v>3214567.0753468242</v>
      </c>
      <c r="F252" s="26">
        <f>K186+'Corporate HO - Before modi'!K246</f>
        <v>77428.087174247892</v>
      </c>
    </row>
    <row r="253" spans="2:12">
      <c r="B253" s="166" t="s">
        <v>105</v>
      </c>
      <c r="C253" s="166"/>
      <c r="D253" s="166"/>
      <c r="E253" s="43">
        <f>SUM(E250,E252)-E251</f>
        <v>1043999.5088136122</v>
      </c>
      <c r="F253" s="43">
        <f>SUM(F250,F252)-F251</f>
        <v>10271.76454663754</v>
      </c>
    </row>
    <row r="255" spans="2:12">
      <c r="E255" s="27"/>
      <c r="G255" s="27">
        <f>F251-F252</f>
        <v>146462.69402020436</v>
      </c>
    </row>
    <row r="256" spans="2:12">
      <c r="E256" s="27"/>
    </row>
    <row r="257" spans="5:7">
      <c r="G257" s="27">
        <f>F250-G255</f>
        <v>10271.76454663754</v>
      </c>
    </row>
    <row r="259" spans="5:7">
      <c r="E259" s="27"/>
      <c r="F259" s="27"/>
    </row>
  </sheetData>
  <mergeCells count="14">
    <mergeCell ref="B249:D249"/>
    <mergeCell ref="B250:D250"/>
    <mergeCell ref="B251:D251"/>
    <mergeCell ref="B252:D252"/>
    <mergeCell ref="B253:D253"/>
    <mergeCell ref="B173:G173"/>
    <mergeCell ref="I173:L173"/>
    <mergeCell ref="A1:F1"/>
    <mergeCell ref="A2:F2"/>
    <mergeCell ref="B20:F20"/>
    <mergeCell ref="B21:F21"/>
    <mergeCell ref="B96:H96"/>
    <mergeCell ref="J96:M96"/>
    <mergeCell ref="J117:K117"/>
  </mergeCells>
  <conditionalFormatting sqref="A1:A2 A4">
    <cfRule type="duplicateValues" dxfId="2" priority="3"/>
  </conditionalFormatting>
  <conditionalFormatting sqref="A5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Top Sheet</vt:lpstr>
      <vt:lpstr>18%</vt:lpstr>
      <vt:lpstr>Anabil Tower - Before Modifica</vt:lpstr>
      <vt:lpstr>Anabil Tower - After Modifica</vt:lpstr>
      <vt:lpstr>Corporate HO - Before modi</vt:lpstr>
      <vt:lpstr>Corporate HO - After modi</vt:lpstr>
      <vt:lpstr>'18%'!Print_Area</vt:lpstr>
      <vt:lpstr>'Anabil Tower - After Modifica'!Print_Area</vt:lpstr>
      <vt:lpstr>'Anabil Tower - Before Modifica'!Print_Area</vt:lpstr>
      <vt:lpstr>'Top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Jannat, Gul E</dc:creator>
  <cp:lastModifiedBy>Jannat, Gul E</cp:lastModifiedBy>
  <dcterms:created xsi:type="dcterms:W3CDTF">2023-07-30T08:16:45Z</dcterms:created>
  <dcterms:modified xsi:type="dcterms:W3CDTF">2023-09-19T12:56:36Z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2023-07-30T08:16:47Z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35fae895-3bea-4dd0-b1c6-7bcdcf20e567</vt:lpwstr>
  </property>
  <property fmtid="{D5CDD505-2E9C-101B-9397-08002B2CF9AE}" pid="8" name="MSIP_Label_ea60d57e-af5b-4752-ac57-3e4f28ca11dc_ContentBits">
    <vt:lpwstr>0</vt:lpwstr>
  </property>
</Properties>
</file>