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nat\Desktop\Epic 2022-23\Lease\Working\"/>
    </mc:Choice>
  </mc:AlternateContent>
  <xr:revisionPtr revIDLastSave="0" documentId="13_ncr:1_{C65B1DE8-B254-45CA-800B-410A1F67269A}" xr6:coauthVersionLast="47" xr6:coauthVersionMax="47" xr10:uidLastSave="{00000000-0000-0000-0000-000000000000}"/>
  <bookViews>
    <workbookView xWindow="-110" yWindow="-110" windowWidth="19420" windowHeight="11020" xr2:uid="{A49CA79B-A53C-42BD-AC01-042354B4947E}"/>
  </bookViews>
  <sheets>
    <sheet name="Top Sheet" sheetId="3" r:id="rId1"/>
    <sheet name="18%" sheetId="1" r:id="rId2"/>
    <sheet name="25%" sheetId="2" r:id="rId3"/>
  </sheets>
  <externalReferences>
    <externalReference r:id="rId4"/>
  </externalReferences>
  <definedNames>
    <definedName name="_xlnm.Print_Area" localSheetId="1">'18%'!$A$1:$L$320</definedName>
    <definedName name="_xlnm.Print_Area" localSheetId="2">'25%'!$A$1:$N$225</definedName>
    <definedName name="_xlnm.Print_Area" localSheetId="0">'Top Sheet'!$A$1:$H$46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2" l="1"/>
  <c r="G88" i="2"/>
  <c r="C28" i="3"/>
  <c r="F152" i="2"/>
  <c r="E152" i="2"/>
  <c r="C14" i="3"/>
  <c r="F222" i="2"/>
  <c r="F221" i="2"/>
  <c r="M159" i="2"/>
  <c r="M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158" i="2"/>
  <c r="L158" i="2"/>
  <c r="J158" i="2"/>
  <c r="I224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K226" i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225" i="1"/>
  <c r="L225" i="1" s="1"/>
  <c r="L224" i="1"/>
  <c r="K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224" i="1"/>
  <c r="L88" i="2" l="1"/>
  <c r="L157" i="2" l="1"/>
  <c r="K157" i="2"/>
  <c r="E24" i="2" l="1"/>
  <c r="G35" i="3" l="1"/>
  <c r="G36" i="3" s="1"/>
  <c r="E35" i="3"/>
  <c r="C35" i="3"/>
  <c r="E34" i="3"/>
  <c r="C34" i="3"/>
  <c r="C36" i="3" l="1"/>
  <c r="E36" i="3"/>
  <c r="E82" i="2" l="1"/>
  <c r="F146" i="2" s="1"/>
  <c r="E81" i="2"/>
  <c r="F145" i="2" s="1"/>
  <c r="E80" i="2"/>
  <c r="F144" i="2" s="1"/>
  <c r="E79" i="2"/>
  <c r="E78" i="2"/>
  <c r="E77" i="2"/>
  <c r="F141" i="2" s="1"/>
  <c r="E76" i="2"/>
  <c r="F140" i="2" s="1"/>
  <c r="E75" i="2"/>
  <c r="F139" i="2" s="1"/>
  <c r="E74" i="2"/>
  <c r="F138" i="2" s="1"/>
  <c r="E73" i="2"/>
  <c r="F137" i="2" s="1"/>
  <c r="E72" i="2"/>
  <c r="E71" i="2"/>
  <c r="E70" i="2"/>
  <c r="E69" i="2"/>
  <c r="F133" i="2" s="1"/>
  <c r="E68" i="2"/>
  <c r="F132" i="2" s="1"/>
  <c r="E67" i="2"/>
  <c r="F131" i="2" s="1"/>
  <c r="E66" i="2"/>
  <c r="F130" i="2" s="1"/>
  <c r="E65" i="2"/>
  <c r="F129" i="2" s="1"/>
  <c r="E64" i="2"/>
  <c r="F128" i="2" s="1"/>
  <c r="E63" i="2"/>
  <c r="E62" i="2"/>
  <c r="E61" i="2"/>
  <c r="F125" i="2" s="1"/>
  <c r="E60" i="2"/>
  <c r="F124" i="2" s="1"/>
  <c r="E59" i="2"/>
  <c r="E58" i="2"/>
  <c r="F122" i="2" s="1"/>
  <c r="E57" i="2"/>
  <c r="F121" i="2" s="1"/>
  <c r="E56" i="2"/>
  <c r="F120" i="2" s="1"/>
  <c r="E55" i="2"/>
  <c r="E54" i="2"/>
  <c r="F118" i="2" s="1"/>
  <c r="E53" i="2"/>
  <c r="F117" i="2" s="1"/>
  <c r="E52" i="2"/>
  <c r="F116" i="2" s="1"/>
  <c r="E51" i="2"/>
  <c r="E50" i="2"/>
  <c r="F114" i="2" s="1"/>
  <c r="E49" i="2"/>
  <c r="F113" i="2" s="1"/>
  <c r="E48" i="2"/>
  <c r="F112" i="2" s="1"/>
  <c r="E47" i="2"/>
  <c r="E46" i="2"/>
  <c r="E45" i="2"/>
  <c r="F109" i="2" s="1"/>
  <c r="E44" i="2"/>
  <c r="F108" i="2" s="1"/>
  <c r="E43" i="2"/>
  <c r="E42" i="2"/>
  <c r="F106" i="2" s="1"/>
  <c r="E41" i="2"/>
  <c r="F105" i="2" s="1"/>
  <c r="E40" i="2"/>
  <c r="F104" i="2" s="1"/>
  <c r="E39" i="2"/>
  <c r="E38" i="2"/>
  <c r="F102" i="2" s="1"/>
  <c r="E37" i="2"/>
  <c r="F101" i="2" s="1"/>
  <c r="E36" i="2"/>
  <c r="F100" i="2" s="1"/>
  <c r="E35" i="2"/>
  <c r="E34" i="2"/>
  <c r="F98" i="2" s="1"/>
  <c r="E33" i="2"/>
  <c r="F97" i="2" s="1"/>
  <c r="E32" i="2"/>
  <c r="F96" i="2" s="1"/>
  <c r="E31" i="2"/>
  <c r="E30" i="2"/>
  <c r="F94" i="2" s="1"/>
  <c r="E29" i="2"/>
  <c r="F93" i="2" s="1"/>
  <c r="E28" i="2"/>
  <c r="F92" i="2" s="1"/>
  <c r="E27" i="2"/>
  <c r="F91" i="2" s="1"/>
  <c r="E26" i="2"/>
  <c r="E25" i="2"/>
  <c r="F89" i="2" s="1"/>
  <c r="F88" i="2"/>
  <c r="C18" i="2"/>
  <c r="E25" i="1"/>
  <c r="E124" i="1" s="1"/>
  <c r="H124" i="1" s="1"/>
  <c r="E26" i="1"/>
  <c r="E125" i="1" s="1"/>
  <c r="H125" i="1" s="1"/>
  <c r="E27" i="1"/>
  <c r="E126" i="1" s="1"/>
  <c r="H126" i="1" s="1"/>
  <c r="E28" i="1"/>
  <c r="E127" i="1" s="1"/>
  <c r="H127" i="1" s="1"/>
  <c r="E29" i="1"/>
  <c r="E128" i="1" s="1"/>
  <c r="H128" i="1" s="1"/>
  <c r="E30" i="1"/>
  <c r="E129" i="1" s="1"/>
  <c r="H129" i="1" s="1"/>
  <c r="E31" i="1"/>
  <c r="E130" i="1" s="1"/>
  <c r="H130" i="1" s="1"/>
  <c r="E32" i="1"/>
  <c r="E131" i="1" s="1"/>
  <c r="H131" i="1" s="1"/>
  <c r="E33" i="1"/>
  <c r="E132" i="1" s="1"/>
  <c r="H132" i="1" s="1"/>
  <c r="E34" i="1"/>
  <c r="E133" i="1" s="1"/>
  <c r="H133" i="1" s="1"/>
  <c r="E35" i="1"/>
  <c r="E134" i="1" s="1"/>
  <c r="H134" i="1" s="1"/>
  <c r="E36" i="1"/>
  <c r="E135" i="1" s="1"/>
  <c r="H135" i="1" s="1"/>
  <c r="E37" i="1"/>
  <c r="E136" i="1" s="1"/>
  <c r="H136" i="1" s="1"/>
  <c r="E38" i="1"/>
  <c r="E137" i="1" s="1"/>
  <c r="H137" i="1" s="1"/>
  <c r="E39" i="1"/>
  <c r="E138" i="1" s="1"/>
  <c r="H138" i="1" s="1"/>
  <c r="E40" i="1"/>
  <c r="E139" i="1" s="1"/>
  <c r="H139" i="1" s="1"/>
  <c r="E41" i="1"/>
  <c r="E140" i="1" s="1"/>
  <c r="H140" i="1" s="1"/>
  <c r="E42" i="1"/>
  <c r="E141" i="1" s="1"/>
  <c r="H141" i="1" s="1"/>
  <c r="E43" i="1"/>
  <c r="E142" i="1" s="1"/>
  <c r="H142" i="1" s="1"/>
  <c r="E44" i="1"/>
  <c r="E143" i="1" s="1"/>
  <c r="H143" i="1" s="1"/>
  <c r="E45" i="1"/>
  <c r="E144" i="1" s="1"/>
  <c r="H144" i="1" s="1"/>
  <c r="E46" i="1"/>
  <c r="E145" i="1" s="1"/>
  <c r="H145" i="1" s="1"/>
  <c r="E47" i="1"/>
  <c r="E146" i="1" s="1"/>
  <c r="H146" i="1" s="1"/>
  <c r="E48" i="1"/>
  <c r="E147" i="1" s="1"/>
  <c r="H147" i="1" s="1"/>
  <c r="E49" i="1"/>
  <c r="E148" i="1" s="1"/>
  <c r="H148" i="1" s="1"/>
  <c r="E50" i="1"/>
  <c r="E149" i="1" s="1"/>
  <c r="H149" i="1" s="1"/>
  <c r="E51" i="1"/>
  <c r="E150" i="1" s="1"/>
  <c r="H150" i="1" s="1"/>
  <c r="E52" i="1"/>
  <c r="E151" i="1" s="1"/>
  <c r="H151" i="1" s="1"/>
  <c r="E53" i="1"/>
  <c r="E152" i="1" s="1"/>
  <c r="H152" i="1" s="1"/>
  <c r="E54" i="1"/>
  <c r="E153" i="1" s="1"/>
  <c r="H153" i="1" s="1"/>
  <c r="E55" i="1"/>
  <c r="E154" i="1" s="1"/>
  <c r="H154" i="1" s="1"/>
  <c r="E56" i="1"/>
  <c r="E155" i="1" s="1"/>
  <c r="H155" i="1" s="1"/>
  <c r="E57" i="1"/>
  <c r="E156" i="1" s="1"/>
  <c r="H156" i="1" s="1"/>
  <c r="E58" i="1"/>
  <c r="E157" i="1" s="1"/>
  <c r="H157" i="1" s="1"/>
  <c r="E59" i="1"/>
  <c r="E158" i="1" s="1"/>
  <c r="H158" i="1" s="1"/>
  <c r="E60" i="1"/>
  <c r="E159" i="1" s="1"/>
  <c r="H159" i="1" s="1"/>
  <c r="E61" i="1"/>
  <c r="E160" i="1" s="1"/>
  <c r="H160" i="1" s="1"/>
  <c r="E62" i="1"/>
  <c r="E161" i="1" s="1"/>
  <c r="H161" i="1" s="1"/>
  <c r="E63" i="1"/>
  <c r="E162" i="1" s="1"/>
  <c r="H162" i="1" s="1"/>
  <c r="E64" i="1"/>
  <c r="E163" i="1" s="1"/>
  <c r="H163" i="1" s="1"/>
  <c r="E65" i="1"/>
  <c r="E164" i="1" s="1"/>
  <c r="H164" i="1" s="1"/>
  <c r="E66" i="1"/>
  <c r="E165" i="1" s="1"/>
  <c r="H165" i="1" s="1"/>
  <c r="E67" i="1"/>
  <c r="E166" i="1" s="1"/>
  <c r="H166" i="1" s="1"/>
  <c r="E68" i="1"/>
  <c r="E167" i="1" s="1"/>
  <c r="H167" i="1" s="1"/>
  <c r="E69" i="1"/>
  <c r="E168" i="1" s="1"/>
  <c r="H168" i="1" s="1"/>
  <c r="E70" i="1"/>
  <c r="E169" i="1" s="1"/>
  <c r="H169" i="1" s="1"/>
  <c r="E71" i="1"/>
  <c r="E170" i="1" s="1"/>
  <c r="H170" i="1" s="1"/>
  <c r="E72" i="1"/>
  <c r="E171" i="1" s="1"/>
  <c r="H171" i="1" s="1"/>
  <c r="E73" i="1"/>
  <c r="E172" i="1" s="1"/>
  <c r="H172" i="1" s="1"/>
  <c r="E74" i="1"/>
  <c r="E173" i="1" s="1"/>
  <c r="H173" i="1" s="1"/>
  <c r="E75" i="1"/>
  <c r="E174" i="1" s="1"/>
  <c r="H174" i="1" s="1"/>
  <c r="E76" i="1"/>
  <c r="E175" i="1" s="1"/>
  <c r="H175" i="1" s="1"/>
  <c r="E77" i="1"/>
  <c r="E176" i="1" s="1"/>
  <c r="H176" i="1" s="1"/>
  <c r="E78" i="1"/>
  <c r="E177" i="1" s="1"/>
  <c r="H177" i="1" s="1"/>
  <c r="E79" i="1"/>
  <c r="E178" i="1" s="1"/>
  <c r="H178" i="1" s="1"/>
  <c r="E80" i="1"/>
  <c r="E179" i="1" s="1"/>
  <c r="H179" i="1" s="1"/>
  <c r="E81" i="1"/>
  <c r="E180" i="1" s="1"/>
  <c r="H180" i="1" s="1"/>
  <c r="E82" i="1"/>
  <c r="E181" i="1" s="1"/>
  <c r="H181" i="1" s="1"/>
  <c r="E83" i="1"/>
  <c r="E182" i="1" s="1"/>
  <c r="H182" i="1" s="1"/>
  <c r="E84" i="1"/>
  <c r="E183" i="1" s="1"/>
  <c r="H183" i="1" s="1"/>
  <c r="E85" i="1"/>
  <c r="E184" i="1" s="1"/>
  <c r="H184" i="1" s="1"/>
  <c r="E86" i="1"/>
  <c r="E185" i="1" s="1"/>
  <c r="H185" i="1" s="1"/>
  <c r="E87" i="1"/>
  <c r="E186" i="1" s="1"/>
  <c r="H186" i="1" s="1"/>
  <c r="E88" i="1"/>
  <c r="E187" i="1" s="1"/>
  <c r="H187" i="1" s="1"/>
  <c r="E89" i="1"/>
  <c r="E188" i="1" s="1"/>
  <c r="H188" i="1" s="1"/>
  <c r="E90" i="1"/>
  <c r="E189" i="1" s="1"/>
  <c r="H189" i="1" s="1"/>
  <c r="E91" i="1"/>
  <c r="E190" i="1" s="1"/>
  <c r="H190" i="1" s="1"/>
  <c r="E92" i="1"/>
  <c r="E191" i="1" s="1"/>
  <c r="H191" i="1" s="1"/>
  <c r="E93" i="1"/>
  <c r="E192" i="1" s="1"/>
  <c r="H192" i="1" s="1"/>
  <c r="E94" i="1"/>
  <c r="E193" i="1" s="1"/>
  <c r="H193" i="1" s="1"/>
  <c r="E95" i="1"/>
  <c r="E194" i="1" s="1"/>
  <c r="H194" i="1" s="1"/>
  <c r="E96" i="1"/>
  <c r="E195" i="1" s="1"/>
  <c r="H195" i="1" s="1"/>
  <c r="E97" i="1"/>
  <c r="E196" i="1" s="1"/>
  <c r="H196" i="1" s="1"/>
  <c r="E98" i="1"/>
  <c r="E197" i="1" s="1"/>
  <c r="H197" i="1" s="1"/>
  <c r="E99" i="1"/>
  <c r="E198" i="1" s="1"/>
  <c r="H198" i="1" s="1"/>
  <c r="E100" i="1"/>
  <c r="E199" i="1" s="1"/>
  <c r="H199" i="1" s="1"/>
  <c r="E101" i="1"/>
  <c r="E200" i="1" s="1"/>
  <c r="H200" i="1" s="1"/>
  <c r="E102" i="1"/>
  <c r="E201" i="1" s="1"/>
  <c r="H201" i="1" s="1"/>
  <c r="E103" i="1"/>
  <c r="E202" i="1" s="1"/>
  <c r="H202" i="1" s="1"/>
  <c r="E104" i="1"/>
  <c r="E203" i="1" s="1"/>
  <c r="H203" i="1" s="1"/>
  <c r="E105" i="1"/>
  <c r="E204" i="1" s="1"/>
  <c r="H204" i="1" s="1"/>
  <c r="E106" i="1"/>
  <c r="E205" i="1" s="1"/>
  <c r="H205" i="1" s="1"/>
  <c r="E107" i="1"/>
  <c r="E206" i="1" s="1"/>
  <c r="H206" i="1" s="1"/>
  <c r="E108" i="1"/>
  <c r="E207" i="1" s="1"/>
  <c r="H207" i="1" s="1"/>
  <c r="E109" i="1"/>
  <c r="E208" i="1" s="1"/>
  <c r="H208" i="1" s="1"/>
  <c r="E110" i="1"/>
  <c r="E209" i="1" s="1"/>
  <c r="H209" i="1" s="1"/>
  <c r="E111" i="1"/>
  <c r="E210" i="1" s="1"/>
  <c r="H210" i="1" s="1"/>
  <c r="E112" i="1"/>
  <c r="E211" i="1" s="1"/>
  <c r="H211" i="1" s="1"/>
  <c r="E113" i="1"/>
  <c r="E212" i="1" s="1"/>
  <c r="H212" i="1" s="1"/>
  <c r="E114" i="1"/>
  <c r="E213" i="1" s="1"/>
  <c r="H213" i="1" s="1"/>
  <c r="E115" i="1"/>
  <c r="E214" i="1" s="1"/>
  <c r="H214" i="1" s="1"/>
  <c r="E116" i="1"/>
  <c r="E215" i="1" s="1"/>
  <c r="H215" i="1" s="1"/>
  <c r="E117" i="1"/>
  <c r="E216" i="1" s="1"/>
  <c r="H216" i="1" s="1"/>
  <c r="E118" i="1"/>
  <c r="E217" i="1" s="1"/>
  <c r="H217" i="1" s="1"/>
  <c r="E24" i="1"/>
  <c r="E123" i="1" s="1"/>
  <c r="H123" i="1" s="1"/>
  <c r="C18" i="1"/>
  <c r="H131" i="2" l="1"/>
  <c r="H92" i="2"/>
  <c r="L92" i="2" s="1"/>
  <c r="H100" i="2"/>
  <c r="H108" i="2"/>
  <c r="H116" i="2"/>
  <c r="H124" i="2"/>
  <c r="H132" i="2"/>
  <c r="H140" i="2"/>
  <c r="H139" i="2"/>
  <c r="H93" i="2"/>
  <c r="L93" i="2" s="1"/>
  <c r="H101" i="2"/>
  <c r="H109" i="2"/>
  <c r="H117" i="2"/>
  <c r="H125" i="2"/>
  <c r="H133" i="2"/>
  <c r="H141" i="2"/>
  <c r="H91" i="2"/>
  <c r="L91" i="2" s="1"/>
  <c r="H94" i="2"/>
  <c r="L94" i="2" s="1"/>
  <c r="H118" i="2"/>
  <c r="H96" i="2"/>
  <c r="L96" i="2" s="1"/>
  <c r="H104" i="2"/>
  <c r="H112" i="2"/>
  <c r="H120" i="2"/>
  <c r="H128" i="2"/>
  <c r="H144" i="2"/>
  <c r="H89" i="2"/>
  <c r="L89" i="2" s="1"/>
  <c r="H97" i="2"/>
  <c r="L97" i="2" s="1"/>
  <c r="H105" i="2"/>
  <c r="H113" i="2"/>
  <c r="H121" i="2"/>
  <c r="H129" i="2"/>
  <c r="H137" i="2"/>
  <c r="H145" i="2"/>
  <c r="H102" i="2"/>
  <c r="H98" i="2"/>
  <c r="L98" i="2" s="1"/>
  <c r="H106" i="2"/>
  <c r="H114" i="2"/>
  <c r="H122" i="2"/>
  <c r="H130" i="2"/>
  <c r="H138" i="2"/>
  <c r="H146" i="2"/>
  <c r="F26" i="2"/>
  <c r="F69" i="2"/>
  <c r="F87" i="1"/>
  <c r="F36" i="1"/>
  <c r="F60" i="1"/>
  <c r="F74" i="1"/>
  <c r="F24" i="1"/>
  <c r="F28" i="1"/>
  <c r="F116" i="1"/>
  <c r="F52" i="1"/>
  <c r="F89" i="1"/>
  <c r="F100" i="1"/>
  <c r="F111" i="1"/>
  <c r="F95" i="1"/>
  <c r="F44" i="1"/>
  <c r="F68" i="1"/>
  <c r="F97" i="1"/>
  <c r="F31" i="1"/>
  <c r="F76" i="1"/>
  <c r="F25" i="2"/>
  <c r="F46" i="2"/>
  <c r="F51" i="2"/>
  <c r="F115" i="2"/>
  <c r="F59" i="2"/>
  <c r="F62" i="2"/>
  <c r="F30" i="2"/>
  <c r="F32" i="2"/>
  <c r="F36" i="2"/>
  <c r="F54" i="2"/>
  <c r="F76" i="2"/>
  <c r="F143" i="2"/>
  <c r="F79" i="2"/>
  <c r="F28" i="2"/>
  <c r="F43" i="2"/>
  <c r="F107" i="2"/>
  <c r="F53" i="2"/>
  <c r="F27" i="2"/>
  <c r="F103" i="2"/>
  <c r="F39" i="2"/>
  <c r="F41" i="2"/>
  <c r="F44" i="2"/>
  <c r="F68" i="2"/>
  <c r="F135" i="2"/>
  <c r="F71" i="2"/>
  <c r="F90" i="2"/>
  <c r="F134" i="2"/>
  <c r="F70" i="2"/>
  <c r="F24" i="2"/>
  <c r="F34" i="2"/>
  <c r="F111" i="2"/>
  <c r="F47" i="2"/>
  <c r="F49" i="2"/>
  <c r="F52" i="2"/>
  <c r="F60" i="2"/>
  <c r="F127" i="2"/>
  <c r="F63" i="2"/>
  <c r="F29" i="2"/>
  <c r="F95" i="2"/>
  <c r="F31" i="2"/>
  <c r="F42" i="2"/>
  <c r="F119" i="2"/>
  <c r="F55" i="2"/>
  <c r="F77" i="2"/>
  <c r="F110" i="2"/>
  <c r="F126" i="2"/>
  <c r="F38" i="2"/>
  <c r="F35" i="2"/>
  <c r="F99" i="2"/>
  <c r="F37" i="2"/>
  <c r="F50" i="2"/>
  <c r="F58" i="2"/>
  <c r="F72" i="2"/>
  <c r="F80" i="2"/>
  <c r="F81" i="2"/>
  <c r="F73" i="2"/>
  <c r="F65" i="2"/>
  <c r="F57" i="2"/>
  <c r="F33" i="2"/>
  <c r="F45" i="2"/>
  <c r="F61" i="2"/>
  <c r="F142" i="2"/>
  <c r="F78" i="2"/>
  <c r="F66" i="2"/>
  <c r="F74" i="2"/>
  <c r="F82" i="2"/>
  <c r="F136" i="2"/>
  <c r="F123" i="2"/>
  <c r="F67" i="2"/>
  <c r="F75" i="2"/>
  <c r="F40" i="2"/>
  <c r="F48" i="2"/>
  <c r="F56" i="2"/>
  <c r="F64" i="2"/>
  <c r="F110" i="1"/>
  <c r="F33" i="1"/>
  <c r="F38" i="1"/>
  <c r="F40" i="1"/>
  <c r="F47" i="1"/>
  <c r="F49" i="1"/>
  <c r="F54" i="1"/>
  <c r="F56" i="1"/>
  <c r="F63" i="1"/>
  <c r="F65" i="1"/>
  <c r="F70" i="1"/>
  <c r="F72" i="1"/>
  <c r="F79" i="1"/>
  <c r="F81" i="1"/>
  <c r="F86" i="1"/>
  <c r="F91" i="1"/>
  <c r="F105" i="1"/>
  <c r="F42" i="1"/>
  <c r="F58" i="1"/>
  <c r="F115" i="1"/>
  <c r="F27" i="1"/>
  <c r="F29" i="1"/>
  <c r="F43" i="1"/>
  <c r="F45" i="1"/>
  <c r="F59" i="1"/>
  <c r="F61" i="1"/>
  <c r="F75" i="1"/>
  <c r="F103" i="1"/>
  <c r="F108" i="1"/>
  <c r="F118" i="1"/>
  <c r="F26" i="1"/>
  <c r="F34" i="1"/>
  <c r="F50" i="1"/>
  <c r="F66" i="1"/>
  <c r="F82" i="1"/>
  <c r="F84" i="1"/>
  <c r="F113" i="1"/>
  <c r="F99" i="1"/>
  <c r="F25" i="1"/>
  <c r="F30" i="1"/>
  <c r="F32" i="1"/>
  <c r="F39" i="1"/>
  <c r="F41" i="1"/>
  <c r="F46" i="1"/>
  <c r="F48" i="1"/>
  <c r="F55" i="1"/>
  <c r="F57" i="1"/>
  <c r="F62" i="1"/>
  <c r="F64" i="1"/>
  <c r="F71" i="1"/>
  <c r="F73" i="1"/>
  <c r="F78" i="1"/>
  <c r="F80" i="1"/>
  <c r="F94" i="1"/>
  <c r="F77" i="1"/>
  <c r="F69" i="1"/>
  <c r="F112" i="1"/>
  <c r="F104" i="1"/>
  <c r="F96" i="1"/>
  <c r="F88" i="1"/>
  <c r="F35" i="1"/>
  <c r="F37" i="1"/>
  <c r="F51" i="1"/>
  <c r="F53" i="1"/>
  <c r="F67" i="1"/>
  <c r="F83" i="1"/>
  <c r="F90" i="1"/>
  <c r="F92" i="1"/>
  <c r="F102" i="1"/>
  <c r="F107" i="1"/>
  <c r="F85" i="1"/>
  <c r="F93" i="1"/>
  <c r="F101" i="1"/>
  <c r="F109" i="1"/>
  <c r="F117" i="1"/>
  <c r="F98" i="1"/>
  <c r="F106" i="1"/>
  <c r="F114" i="1"/>
  <c r="H119" i="2" l="1"/>
  <c r="H90" i="2"/>
  <c r="L90" i="2" s="1"/>
  <c r="H103" i="2"/>
  <c r="H99" i="2"/>
  <c r="L99" i="2" s="1"/>
  <c r="H135" i="2"/>
  <c r="H107" i="2"/>
  <c r="H134" i="2"/>
  <c r="H95" i="2"/>
  <c r="L95" i="2" s="1"/>
  <c r="H111" i="2"/>
  <c r="H142" i="2"/>
  <c r="H126" i="2"/>
  <c r="H123" i="2"/>
  <c r="H110" i="2"/>
  <c r="H136" i="2"/>
  <c r="H127" i="2"/>
  <c r="H143" i="2"/>
  <c r="H115" i="2"/>
  <c r="F83" i="2"/>
  <c r="F147" i="2"/>
  <c r="F119" i="1"/>
  <c r="D224" i="1" s="1"/>
  <c r="E225" i="1" l="1"/>
  <c r="E233" i="1"/>
  <c r="E241" i="1"/>
  <c r="E249" i="1"/>
  <c r="E257" i="1"/>
  <c r="E265" i="1"/>
  <c r="E273" i="1"/>
  <c r="E281" i="1"/>
  <c r="E289" i="1"/>
  <c r="E297" i="1"/>
  <c r="E305" i="1"/>
  <c r="E313" i="1"/>
  <c r="E224" i="1"/>
  <c r="F224" i="1" s="1"/>
  <c r="E226" i="1"/>
  <c r="E234" i="1"/>
  <c r="E242" i="1"/>
  <c r="E282" i="1"/>
  <c r="E290" i="1"/>
  <c r="E314" i="1"/>
  <c r="E227" i="1"/>
  <c r="E235" i="1"/>
  <c r="E243" i="1"/>
  <c r="E251" i="1"/>
  <c r="E259" i="1"/>
  <c r="E267" i="1"/>
  <c r="E275" i="1"/>
  <c r="E283" i="1"/>
  <c r="E291" i="1"/>
  <c r="E299" i="1"/>
  <c r="E307" i="1"/>
  <c r="E315" i="1"/>
  <c r="E311" i="1"/>
  <c r="E232" i="1"/>
  <c r="E256" i="1"/>
  <c r="E280" i="1"/>
  <c r="E304" i="1"/>
  <c r="E25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G224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248" i="1"/>
  <c r="E288" i="1"/>
  <c r="E312" i="1"/>
  <c r="E274" i="1"/>
  <c r="E298" i="1"/>
  <c r="E230" i="1"/>
  <c r="E238" i="1"/>
  <c r="E246" i="1"/>
  <c r="E254" i="1"/>
  <c r="E262" i="1"/>
  <c r="E270" i="1"/>
  <c r="E278" i="1"/>
  <c r="E286" i="1"/>
  <c r="E294" i="1"/>
  <c r="E302" i="1"/>
  <c r="E310" i="1"/>
  <c r="E318" i="1"/>
  <c r="E255" i="1"/>
  <c r="E303" i="1"/>
  <c r="E240" i="1"/>
  <c r="E264" i="1"/>
  <c r="E296" i="1"/>
  <c r="E266" i="1"/>
  <c r="E306" i="1"/>
  <c r="E231" i="1"/>
  <c r="E239" i="1"/>
  <c r="E247" i="1"/>
  <c r="E263" i="1"/>
  <c r="E271" i="1"/>
  <c r="E279" i="1"/>
  <c r="E287" i="1"/>
  <c r="E295" i="1"/>
  <c r="E272" i="1"/>
  <c r="E258" i="1"/>
  <c r="D225" i="1"/>
  <c r="D88" i="2"/>
  <c r="D123" i="1"/>
  <c r="E88" i="2" l="1"/>
  <c r="F225" i="1"/>
  <c r="F123" i="1"/>
  <c r="G123" i="1" s="1"/>
  <c r="D124" i="1" s="1"/>
  <c r="I225" i="1"/>
  <c r="K88" i="2" l="1"/>
  <c r="F226" i="1"/>
  <c r="G225" i="1"/>
  <c r="D226" i="1" s="1"/>
  <c r="F124" i="1"/>
  <c r="G124" i="1"/>
  <c r="D125" i="1" s="1"/>
  <c r="F125" i="1" s="1"/>
  <c r="I226" i="1"/>
  <c r="E89" i="2" l="1"/>
  <c r="G89" i="2"/>
  <c r="D90" i="2" s="1"/>
  <c r="E90" i="2" s="1"/>
  <c r="K90" i="2" s="1"/>
  <c r="M88" i="2"/>
  <c r="I227" i="1"/>
  <c r="F227" i="1"/>
  <c r="G226" i="1"/>
  <c r="D227" i="1" s="1"/>
  <c r="G125" i="1"/>
  <c r="D126" i="1" s="1"/>
  <c r="K89" i="2" l="1"/>
  <c r="I228" i="1"/>
  <c r="F228" i="1"/>
  <c r="G227" i="1"/>
  <c r="D228" i="1" s="1"/>
  <c r="F126" i="1"/>
  <c r="G126" i="1" s="1"/>
  <c r="D127" i="1" s="1"/>
  <c r="G90" i="2"/>
  <c r="D91" i="2" s="1"/>
  <c r="M89" i="2" l="1"/>
  <c r="M90" i="2" s="1"/>
  <c r="I229" i="1"/>
  <c r="F229" i="1"/>
  <c r="G228" i="1"/>
  <c r="D229" i="1" s="1"/>
  <c r="F127" i="1"/>
  <c r="G127" i="1" s="1"/>
  <c r="E91" i="2"/>
  <c r="G91" i="2"/>
  <c r="D92" i="2" s="1"/>
  <c r="K91" i="2" l="1"/>
  <c r="I230" i="1"/>
  <c r="F230" i="1"/>
  <c r="G229" i="1"/>
  <c r="D230" i="1" s="1"/>
  <c r="E92" i="2"/>
  <c r="K92" i="2" s="1"/>
  <c r="D128" i="1"/>
  <c r="G92" i="2" l="1"/>
  <c r="M91" i="2"/>
  <c r="M92" i="2" s="1"/>
  <c r="I231" i="1"/>
  <c r="F231" i="1"/>
  <c r="G230" i="1"/>
  <c r="D231" i="1" s="1"/>
  <c r="F128" i="1"/>
  <c r="G128" i="1" s="1"/>
  <c r="D93" i="2"/>
  <c r="I232" i="1" l="1"/>
  <c r="D232" i="1"/>
  <c r="F232" i="1"/>
  <c r="G231" i="1"/>
  <c r="E93" i="2"/>
  <c r="D129" i="1"/>
  <c r="K93" i="2" l="1"/>
  <c r="M93" i="2" s="1"/>
  <c r="G93" i="2"/>
  <c r="I233" i="1"/>
  <c r="F233" i="1"/>
  <c r="G232" i="1"/>
  <c r="D233" i="1"/>
  <c r="F129" i="1"/>
  <c r="G129" i="1" s="1"/>
  <c r="D94" i="2"/>
  <c r="I234" i="1" l="1"/>
  <c r="F234" i="1"/>
  <c r="G233" i="1"/>
  <c r="D234" i="1" s="1"/>
  <c r="E94" i="2"/>
  <c r="K94" i="2" s="1"/>
  <c r="M94" i="2" s="1"/>
  <c r="D130" i="1"/>
  <c r="G94" i="2" l="1"/>
  <c r="D95" i="2" s="1"/>
  <c r="I235" i="1"/>
  <c r="F235" i="1"/>
  <c r="G234" i="1"/>
  <c r="D235" i="1" s="1"/>
  <c r="F130" i="1"/>
  <c r="G130" i="1" s="1"/>
  <c r="I236" i="1" l="1"/>
  <c r="F236" i="1"/>
  <c r="G235" i="1"/>
  <c r="D236" i="1" s="1"/>
  <c r="E95" i="2"/>
  <c r="K95" i="2" s="1"/>
  <c r="M95" i="2" s="1"/>
  <c r="G95" i="2"/>
  <c r="D131" i="1"/>
  <c r="I237" i="1" l="1"/>
  <c r="F237" i="1"/>
  <c r="G236" i="1"/>
  <c r="D237" i="1" s="1"/>
  <c r="F131" i="1"/>
  <c r="G131" i="1" s="1"/>
  <c r="D132" i="1" s="1"/>
  <c r="D96" i="2"/>
  <c r="I238" i="1" l="1"/>
  <c r="F238" i="1"/>
  <c r="G237" i="1"/>
  <c r="D238" i="1" s="1"/>
  <c r="F132" i="1"/>
  <c r="G132" i="1" s="1"/>
  <c r="E96" i="2"/>
  <c r="K96" i="2" s="1"/>
  <c r="M96" i="2" s="1"/>
  <c r="G96" i="2"/>
  <c r="D97" i="2" s="1"/>
  <c r="M97" i="2" l="1"/>
  <c r="I239" i="1"/>
  <c r="F239" i="1"/>
  <c r="G238" i="1"/>
  <c r="D239" i="1" s="1"/>
  <c r="E97" i="2"/>
  <c r="K97" i="2" s="1"/>
  <c r="G97" i="2"/>
  <c r="D98" i="2"/>
  <c r="D133" i="1"/>
  <c r="M98" i="2" l="1"/>
  <c r="I240" i="1"/>
  <c r="F240" i="1"/>
  <c r="G239" i="1"/>
  <c r="D240" i="1" s="1"/>
  <c r="F133" i="1"/>
  <c r="G133" i="1" s="1"/>
  <c r="E98" i="2"/>
  <c r="K98" i="2" s="1"/>
  <c r="G98" i="2"/>
  <c r="I241" i="1" l="1"/>
  <c r="F241" i="1"/>
  <c r="G240" i="1"/>
  <c r="D241" i="1" s="1"/>
  <c r="D99" i="2"/>
  <c r="D134" i="1"/>
  <c r="I242" i="1" l="1"/>
  <c r="D242" i="1"/>
  <c r="F242" i="1"/>
  <c r="G241" i="1"/>
  <c r="F134" i="1"/>
  <c r="G134" i="1" s="1"/>
  <c r="E99" i="2"/>
  <c r="G99" i="2"/>
  <c r="E153" i="2" s="1"/>
  <c r="K99" i="2" l="1"/>
  <c r="E151" i="2"/>
  <c r="I243" i="1"/>
  <c r="F243" i="1"/>
  <c r="G242" i="1"/>
  <c r="D243" i="1" s="1"/>
  <c r="C21" i="3"/>
  <c r="C22" i="3" s="1"/>
  <c r="D135" i="1"/>
  <c r="F151" i="2" l="1"/>
  <c r="D21" i="3" s="1"/>
  <c r="D22" i="3" s="1"/>
  <c r="M99" i="2"/>
  <c r="I244" i="1"/>
  <c r="F244" i="1"/>
  <c r="G243" i="1"/>
  <c r="D244" i="1" s="1"/>
  <c r="F135" i="1"/>
  <c r="G135" i="1" s="1"/>
  <c r="D136" i="1" s="1"/>
  <c r="D100" i="2"/>
  <c r="M101" i="2"/>
  <c r="M100" i="2" s="1"/>
  <c r="I245" i="1" l="1"/>
  <c r="F245" i="1"/>
  <c r="G244" i="1"/>
  <c r="D245" i="1" s="1"/>
  <c r="F136" i="1"/>
  <c r="G136" i="1" s="1"/>
  <c r="E100" i="2"/>
  <c r="G100" i="2"/>
  <c r="D101" i="2" s="1"/>
  <c r="I246" i="1" l="1"/>
  <c r="D246" i="1"/>
  <c r="F246" i="1"/>
  <c r="G245" i="1"/>
  <c r="E101" i="2"/>
  <c r="G101" i="2"/>
  <c r="D137" i="1"/>
  <c r="I247" i="1" l="1"/>
  <c r="D247" i="1"/>
  <c r="F247" i="1"/>
  <c r="G246" i="1"/>
  <c r="F137" i="1"/>
  <c r="G137" i="1"/>
  <c r="D102" i="2"/>
  <c r="I248" i="1" l="1"/>
  <c r="F248" i="1"/>
  <c r="G247" i="1"/>
  <c r="D248" i="1"/>
  <c r="E102" i="2"/>
  <c r="G102" i="2"/>
  <c r="D103" i="2" s="1"/>
  <c r="D138" i="1"/>
  <c r="I249" i="1" l="1"/>
  <c r="D249" i="1"/>
  <c r="F249" i="1"/>
  <c r="G248" i="1"/>
  <c r="F138" i="1"/>
  <c r="G138" i="1" s="1"/>
  <c r="D139" i="1" s="1"/>
  <c r="E103" i="2"/>
  <c r="G103" i="2" s="1"/>
  <c r="D104" i="2" s="1"/>
  <c r="I250" i="1" l="1"/>
  <c r="D250" i="1"/>
  <c r="F250" i="1"/>
  <c r="G249" i="1"/>
  <c r="F139" i="1"/>
  <c r="G139" i="1" s="1"/>
  <c r="E104" i="2"/>
  <c r="G104" i="2"/>
  <c r="I251" i="1" l="1"/>
  <c r="D251" i="1"/>
  <c r="F251" i="1"/>
  <c r="G250" i="1"/>
  <c r="D105" i="2"/>
  <c r="D140" i="1"/>
  <c r="I252" i="1" l="1"/>
  <c r="F252" i="1"/>
  <c r="G251" i="1"/>
  <c r="D252" i="1" s="1"/>
  <c r="F140" i="1"/>
  <c r="G140" i="1" s="1"/>
  <c r="E105" i="2"/>
  <c r="G105" i="2"/>
  <c r="D106" i="2" s="1"/>
  <c r="I253" i="1" l="1"/>
  <c r="D253" i="1"/>
  <c r="F253" i="1"/>
  <c r="G252" i="1"/>
  <c r="E106" i="2"/>
  <c r="G106" i="2"/>
  <c r="D141" i="1"/>
  <c r="I254" i="1" l="1"/>
  <c r="D254" i="1"/>
  <c r="F254" i="1"/>
  <c r="G253" i="1"/>
  <c r="F141" i="1"/>
  <c r="G141" i="1"/>
  <c r="D107" i="2"/>
  <c r="I255" i="1" l="1"/>
  <c r="F255" i="1"/>
  <c r="G254" i="1"/>
  <c r="D255" i="1" s="1"/>
  <c r="E107" i="2"/>
  <c r="G107" i="2"/>
  <c r="D108" i="2" s="1"/>
  <c r="D142" i="1"/>
  <c r="I256" i="1" l="1"/>
  <c r="F256" i="1"/>
  <c r="G255" i="1"/>
  <c r="D256" i="1" s="1"/>
  <c r="F142" i="1"/>
  <c r="G142" i="1" s="1"/>
  <c r="D143" i="1" s="1"/>
  <c r="E108" i="2"/>
  <c r="G108" i="2"/>
  <c r="D109" i="2" s="1"/>
  <c r="I257" i="1" l="1"/>
  <c r="D257" i="1"/>
  <c r="F257" i="1"/>
  <c r="G256" i="1"/>
  <c r="F143" i="1"/>
  <c r="G143" i="1" s="1"/>
  <c r="D144" i="1" s="1"/>
  <c r="E109" i="2"/>
  <c r="G109" i="2"/>
  <c r="D110" i="2" s="1"/>
  <c r="I258" i="1" l="1"/>
  <c r="F258" i="1"/>
  <c r="G257" i="1"/>
  <c r="D258" i="1" s="1"/>
  <c r="F144" i="1"/>
  <c r="G144" i="1" s="1"/>
  <c r="D145" i="1" s="1"/>
  <c r="E110" i="2"/>
  <c r="G110" i="2"/>
  <c r="I259" i="1" l="1"/>
  <c r="F259" i="1"/>
  <c r="G258" i="1"/>
  <c r="D259" i="1" s="1"/>
  <c r="F145" i="1"/>
  <c r="G145" i="1" s="1"/>
  <c r="D111" i="2"/>
  <c r="M102" i="2"/>
  <c r="F21" i="3" s="1"/>
  <c r="I260" i="1" l="1"/>
  <c r="F260" i="1"/>
  <c r="G259" i="1"/>
  <c r="D260" i="1" s="1"/>
  <c r="E111" i="2"/>
  <c r="G111" i="2"/>
  <c r="M103" i="2"/>
  <c r="F153" i="2" s="1"/>
  <c r="H21" i="3" s="1"/>
  <c r="D146" i="1"/>
  <c r="I261" i="1" l="1"/>
  <c r="F261" i="1"/>
  <c r="G260" i="1"/>
  <c r="D261" i="1" s="1"/>
  <c r="F146" i="1"/>
  <c r="G146" i="1" s="1"/>
  <c r="D147" i="1" s="1"/>
  <c r="G21" i="3"/>
  <c r="G22" i="3" s="1"/>
  <c r="E21" i="3"/>
  <c r="E22" i="3" s="1"/>
  <c r="D112" i="2"/>
  <c r="I262" i="1" l="1"/>
  <c r="F262" i="1"/>
  <c r="G261" i="1"/>
  <c r="D262" i="1" s="1"/>
  <c r="F147" i="1"/>
  <c r="G147" i="1" s="1"/>
  <c r="E112" i="2"/>
  <c r="G112" i="2"/>
  <c r="D113" i="2" s="1"/>
  <c r="I263" i="1" l="1"/>
  <c r="F263" i="1"/>
  <c r="G262" i="1"/>
  <c r="D263" i="1" s="1"/>
  <c r="E113" i="2"/>
  <c r="G113" i="2"/>
  <c r="D148" i="1"/>
  <c r="I264" i="1" l="1"/>
  <c r="D264" i="1"/>
  <c r="F264" i="1"/>
  <c r="G263" i="1"/>
  <c r="F148" i="1"/>
  <c r="G148" i="1"/>
  <c r="D149" i="1" s="1"/>
  <c r="D114" i="2"/>
  <c r="I265" i="1" l="1"/>
  <c r="D265" i="1"/>
  <c r="F265" i="1"/>
  <c r="G264" i="1"/>
  <c r="F149" i="1"/>
  <c r="G149" i="1" s="1"/>
  <c r="E114" i="2"/>
  <c r="G114" i="2" s="1"/>
  <c r="H22" i="3"/>
  <c r="F22" i="3"/>
  <c r="I266" i="1" l="1"/>
  <c r="D266" i="1"/>
  <c r="F266" i="1"/>
  <c r="G265" i="1"/>
  <c r="D115" i="2"/>
  <c r="D150" i="1"/>
  <c r="I267" i="1" l="1"/>
  <c r="F267" i="1"/>
  <c r="G266" i="1"/>
  <c r="D267" i="1" s="1"/>
  <c r="F150" i="1"/>
  <c r="G150" i="1" s="1"/>
  <c r="E115" i="2"/>
  <c r="G115" i="2"/>
  <c r="I268" i="1" l="1"/>
  <c r="F268" i="1"/>
  <c r="G267" i="1"/>
  <c r="D268" i="1" s="1"/>
  <c r="D116" i="2"/>
  <c r="D151" i="1"/>
  <c r="I269" i="1" l="1"/>
  <c r="D269" i="1"/>
  <c r="F269" i="1"/>
  <c r="G268" i="1"/>
  <c r="F151" i="1"/>
  <c r="G151" i="1" s="1"/>
  <c r="D152" i="1" s="1"/>
  <c r="E116" i="2"/>
  <c r="G116" i="2"/>
  <c r="I270" i="1" l="1"/>
  <c r="F270" i="1"/>
  <c r="G269" i="1"/>
  <c r="D270" i="1" s="1"/>
  <c r="F152" i="1"/>
  <c r="G152" i="1"/>
  <c r="D117" i="2"/>
  <c r="I271" i="1" l="1"/>
  <c r="D271" i="1"/>
  <c r="F271" i="1"/>
  <c r="G270" i="1"/>
  <c r="E117" i="2"/>
  <c r="G117" i="2"/>
  <c r="D153" i="1"/>
  <c r="I272" i="1" l="1"/>
  <c r="F272" i="1"/>
  <c r="G271" i="1"/>
  <c r="D272" i="1" s="1"/>
  <c r="F153" i="1"/>
  <c r="G153" i="1" s="1"/>
  <c r="D118" i="2"/>
  <c r="I273" i="1" l="1"/>
  <c r="D273" i="1"/>
  <c r="F273" i="1"/>
  <c r="G272" i="1"/>
  <c r="E118" i="2"/>
  <c r="G118" i="2"/>
  <c r="D154" i="1"/>
  <c r="I274" i="1" l="1"/>
  <c r="D274" i="1"/>
  <c r="F274" i="1"/>
  <c r="G273" i="1"/>
  <c r="F154" i="1"/>
  <c r="G154" i="1" s="1"/>
  <c r="D119" i="2"/>
  <c r="I275" i="1" l="1"/>
  <c r="F275" i="1"/>
  <c r="G274" i="1"/>
  <c r="D275" i="1" s="1"/>
  <c r="E119" i="2"/>
  <c r="G119" i="2"/>
  <c r="D155" i="1"/>
  <c r="I276" i="1" l="1"/>
  <c r="D276" i="1"/>
  <c r="F276" i="1"/>
  <c r="G275" i="1"/>
  <c r="F155" i="1"/>
  <c r="G155" i="1" s="1"/>
  <c r="D120" i="2"/>
  <c r="I277" i="1" l="1"/>
  <c r="F277" i="1"/>
  <c r="G276" i="1"/>
  <c r="D277" i="1"/>
  <c r="E120" i="2"/>
  <c r="G120" i="2"/>
  <c r="D121" i="2"/>
  <c r="D156" i="1"/>
  <c r="I278" i="1" l="1"/>
  <c r="D278" i="1"/>
  <c r="F278" i="1"/>
  <c r="G277" i="1"/>
  <c r="F156" i="1"/>
  <c r="G156" i="1" s="1"/>
  <c r="D157" i="1" s="1"/>
  <c r="E121" i="2"/>
  <c r="G121" i="2"/>
  <c r="I279" i="1" l="1"/>
  <c r="F279" i="1"/>
  <c r="G278" i="1"/>
  <c r="D279" i="1" s="1"/>
  <c r="F157" i="1"/>
  <c r="G157" i="1" s="1"/>
  <c r="D122" i="2"/>
  <c r="I280" i="1" l="1"/>
  <c r="F280" i="1"/>
  <c r="G279" i="1"/>
  <c r="D280" i="1" s="1"/>
  <c r="E122" i="2"/>
  <c r="G122" i="2"/>
  <c r="D158" i="1"/>
  <c r="I281" i="1" l="1"/>
  <c r="D281" i="1"/>
  <c r="F281" i="1"/>
  <c r="G280" i="1"/>
  <c r="F158" i="1"/>
  <c r="G158" i="1" s="1"/>
  <c r="D123" i="2"/>
  <c r="I282" i="1" l="1"/>
  <c r="D282" i="1"/>
  <c r="F282" i="1"/>
  <c r="G281" i="1"/>
  <c r="E123" i="2"/>
  <c r="G123" i="2"/>
  <c r="D124" i="2" s="1"/>
  <c r="I283" i="1" l="1"/>
  <c r="F283" i="1"/>
  <c r="G282" i="1"/>
  <c r="D283" i="1"/>
  <c r="E124" i="2"/>
  <c r="G124" i="2"/>
  <c r="D125" i="2" s="1"/>
  <c r="D158" i="2"/>
  <c r="D14" i="3"/>
  <c r="D159" i="1"/>
  <c r="E164" i="2" l="1"/>
  <c r="E172" i="2"/>
  <c r="E180" i="2"/>
  <c r="E188" i="2"/>
  <c r="E196" i="2"/>
  <c r="E204" i="2"/>
  <c r="E212" i="2"/>
  <c r="E177" i="2"/>
  <c r="E209" i="2"/>
  <c r="E162" i="2"/>
  <c r="E210" i="2"/>
  <c r="E165" i="2"/>
  <c r="E173" i="2"/>
  <c r="E181" i="2"/>
  <c r="E189" i="2"/>
  <c r="E197" i="2"/>
  <c r="E205" i="2"/>
  <c r="E213" i="2"/>
  <c r="E185" i="2"/>
  <c r="E202" i="2"/>
  <c r="E166" i="2"/>
  <c r="E174" i="2"/>
  <c r="E182" i="2"/>
  <c r="E190" i="2"/>
  <c r="E198" i="2"/>
  <c r="E206" i="2"/>
  <c r="E214" i="2"/>
  <c r="E169" i="2"/>
  <c r="E194" i="2"/>
  <c r="E159" i="2"/>
  <c r="E167" i="2"/>
  <c r="E175" i="2"/>
  <c r="E183" i="2"/>
  <c r="E191" i="2"/>
  <c r="E199" i="2"/>
  <c r="E207" i="2"/>
  <c r="E215" i="2"/>
  <c r="E193" i="2"/>
  <c r="E201" i="2"/>
  <c r="E158" i="2"/>
  <c r="E178" i="2"/>
  <c r="E160" i="2"/>
  <c r="E168" i="2"/>
  <c r="E176" i="2"/>
  <c r="E184" i="2"/>
  <c r="E192" i="2"/>
  <c r="E200" i="2"/>
  <c r="E208" i="2"/>
  <c r="E216" i="2"/>
  <c r="E161" i="2"/>
  <c r="E186" i="2"/>
  <c r="E163" i="2"/>
  <c r="E171" i="2"/>
  <c r="E179" i="2"/>
  <c r="E187" i="2"/>
  <c r="E195" i="2"/>
  <c r="E203" i="2"/>
  <c r="E211" i="2"/>
  <c r="E170" i="2"/>
  <c r="I284" i="1"/>
  <c r="F284" i="1"/>
  <c r="G283" i="1"/>
  <c r="D284" i="1"/>
  <c r="F159" i="1"/>
  <c r="G159" i="1"/>
  <c r="D160" i="1" s="1"/>
  <c r="C15" i="3"/>
  <c r="E125" i="2"/>
  <c r="G125" i="2" s="1"/>
  <c r="J159" i="2"/>
  <c r="L159" i="2" s="1"/>
  <c r="D15" i="3"/>
  <c r="G158" i="2" l="1"/>
  <c r="D159" i="2" s="1"/>
  <c r="G159" i="2" s="1"/>
  <c r="D160" i="2" s="1"/>
  <c r="E221" i="2"/>
  <c r="F158" i="2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I285" i="1"/>
  <c r="F285" i="1"/>
  <c r="G284" i="1"/>
  <c r="D285" i="1" s="1"/>
  <c r="F160" i="1"/>
  <c r="G160" i="1" s="1"/>
  <c r="D161" i="1" s="1"/>
  <c r="G160" i="2"/>
  <c r="D161" i="2" s="1"/>
  <c r="G161" i="2" s="1"/>
  <c r="D162" i="2" s="1"/>
  <c r="G162" i="2" s="1"/>
  <c r="D163" i="2" s="1"/>
  <c r="G163" i="2" s="1"/>
  <c r="D164" i="2" s="1"/>
  <c r="G164" i="2" s="1"/>
  <c r="D165" i="2" s="1"/>
  <c r="G165" i="2" s="1"/>
  <c r="D166" i="2" s="1"/>
  <c r="G166" i="2" s="1"/>
  <c r="D167" i="2" s="1"/>
  <c r="G167" i="2" s="1"/>
  <c r="D168" i="2" s="1"/>
  <c r="G168" i="2" s="1"/>
  <c r="D169" i="2" s="1"/>
  <c r="G169" i="2" s="1"/>
  <c r="E222" i="2" s="1"/>
  <c r="J160" i="2"/>
  <c r="M160" i="2" s="1"/>
  <c r="D126" i="2"/>
  <c r="C29" i="3"/>
  <c r="I286" i="1" l="1"/>
  <c r="D286" i="1"/>
  <c r="F286" i="1"/>
  <c r="G285" i="1"/>
  <c r="F161" i="1"/>
  <c r="G161" i="1" s="1"/>
  <c r="E126" i="2"/>
  <c r="G126" i="2" s="1"/>
  <c r="E28" i="3"/>
  <c r="E29" i="3" s="1"/>
  <c r="D170" i="2"/>
  <c r="G170" i="2" s="1"/>
  <c r="D171" i="2" s="1"/>
  <c r="G171" i="2" s="1"/>
  <c r="D172" i="2" s="1"/>
  <c r="G172" i="2" s="1"/>
  <c r="D173" i="2" s="1"/>
  <c r="G173" i="2" s="1"/>
  <c r="D174" i="2" s="1"/>
  <c r="G174" i="2" s="1"/>
  <c r="D175" i="2" s="1"/>
  <c r="G175" i="2" s="1"/>
  <c r="D176" i="2" s="1"/>
  <c r="G176" i="2" s="1"/>
  <c r="D177" i="2" s="1"/>
  <c r="G177" i="2" s="1"/>
  <c r="D178" i="2" s="1"/>
  <c r="G178" i="2" s="1"/>
  <c r="D179" i="2" s="1"/>
  <c r="G179" i="2" s="1"/>
  <c r="D180" i="2" s="1"/>
  <c r="G180" i="2" s="1"/>
  <c r="D181" i="2" s="1"/>
  <c r="G181" i="2" s="1"/>
  <c r="D182" i="2" s="1"/>
  <c r="G182" i="2" s="1"/>
  <c r="D183" i="2" s="1"/>
  <c r="G183" i="2" s="1"/>
  <c r="D184" i="2" s="1"/>
  <c r="G184" i="2" s="1"/>
  <c r="D185" i="2" s="1"/>
  <c r="G185" i="2" s="1"/>
  <c r="D186" i="2" s="1"/>
  <c r="G186" i="2" s="1"/>
  <c r="D187" i="2" s="1"/>
  <c r="G187" i="2" s="1"/>
  <c r="D188" i="2" s="1"/>
  <c r="G188" i="2" s="1"/>
  <c r="D189" i="2" s="1"/>
  <c r="G189" i="2" s="1"/>
  <c r="D190" i="2" s="1"/>
  <c r="G190" i="2" s="1"/>
  <c r="D191" i="2" s="1"/>
  <c r="G191" i="2" s="1"/>
  <c r="D192" i="2" s="1"/>
  <c r="G192" i="2" s="1"/>
  <c r="D193" i="2" s="1"/>
  <c r="G193" i="2" s="1"/>
  <c r="D194" i="2" s="1"/>
  <c r="G194" i="2" s="1"/>
  <c r="D195" i="2" s="1"/>
  <c r="G195" i="2" s="1"/>
  <c r="D196" i="2" s="1"/>
  <c r="G196" i="2" s="1"/>
  <c r="D197" i="2" s="1"/>
  <c r="G197" i="2" s="1"/>
  <c r="D198" i="2" s="1"/>
  <c r="G198" i="2" s="1"/>
  <c r="D199" i="2" s="1"/>
  <c r="G199" i="2" s="1"/>
  <c r="D200" i="2" s="1"/>
  <c r="G200" i="2" s="1"/>
  <c r="D201" i="2" s="1"/>
  <c r="G201" i="2" s="1"/>
  <c r="D202" i="2" s="1"/>
  <c r="G202" i="2" s="1"/>
  <c r="D203" i="2" s="1"/>
  <c r="G203" i="2" s="1"/>
  <c r="D204" i="2" s="1"/>
  <c r="G204" i="2" s="1"/>
  <c r="D205" i="2" s="1"/>
  <c r="G205" i="2" s="1"/>
  <c r="D206" i="2" s="1"/>
  <c r="G206" i="2" s="1"/>
  <c r="D207" i="2" s="1"/>
  <c r="G207" i="2" s="1"/>
  <c r="D208" i="2" s="1"/>
  <c r="G208" i="2" s="1"/>
  <c r="D209" i="2" s="1"/>
  <c r="G209" i="2" s="1"/>
  <c r="D210" i="2" s="1"/>
  <c r="G210" i="2" s="1"/>
  <c r="D211" i="2" s="1"/>
  <c r="G211" i="2" s="1"/>
  <c r="D212" i="2" s="1"/>
  <c r="G212" i="2" s="1"/>
  <c r="D213" i="2" s="1"/>
  <c r="G213" i="2" s="1"/>
  <c r="D214" i="2" s="1"/>
  <c r="G214" i="2" s="1"/>
  <c r="D215" i="2" s="1"/>
  <c r="G215" i="2" s="1"/>
  <c r="D216" i="2" s="1"/>
  <c r="G216" i="2" s="1"/>
  <c r="J161" i="2" l="1"/>
  <c r="L160" i="2"/>
  <c r="I287" i="1"/>
  <c r="D287" i="1"/>
  <c r="F287" i="1"/>
  <c r="G286" i="1"/>
  <c r="D127" i="2"/>
  <c r="D162" i="1"/>
  <c r="M161" i="2" l="1"/>
  <c r="J162" i="2" s="1"/>
  <c r="M162" i="2" s="1"/>
  <c r="J163" i="2" s="1"/>
  <c r="M163" i="2" s="1"/>
  <c r="L161" i="2"/>
  <c r="I288" i="1"/>
  <c r="D288" i="1"/>
  <c r="F288" i="1"/>
  <c r="G287" i="1"/>
  <c r="F162" i="1"/>
  <c r="G162" i="1" s="1"/>
  <c r="D163" i="1" s="1"/>
  <c r="E127" i="2"/>
  <c r="G127" i="2"/>
  <c r="D128" i="2"/>
  <c r="L162" i="2" l="1"/>
  <c r="I289" i="1"/>
  <c r="F289" i="1"/>
  <c r="G288" i="1"/>
  <c r="D289" i="1" s="1"/>
  <c r="F163" i="1"/>
  <c r="G163" i="1" s="1"/>
  <c r="D164" i="1" s="1"/>
  <c r="E128" i="2"/>
  <c r="G128" i="2"/>
  <c r="D129" i="2"/>
  <c r="L163" i="2" l="1"/>
  <c r="J164" i="2"/>
  <c r="M164" i="2" s="1"/>
  <c r="I290" i="1"/>
  <c r="D290" i="1"/>
  <c r="F290" i="1"/>
  <c r="G289" i="1"/>
  <c r="F164" i="1"/>
  <c r="G164" i="1" s="1"/>
  <c r="E129" i="2"/>
  <c r="G129" i="2"/>
  <c r="L164" i="2" l="1"/>
  <c r="I291" i="1"/>
  <c r="F291" i="1"/>
  <c r="G290" i="1"/>
  <c r="D291" i="1" s="1"/>
  <c r="D130" i="2"/>
  <c r="D165" i="1"/>
  <c r="J165" i="2" l="1"/>
  <c r="I292" i="1"/>
  <c r="D292" i="1"/>
  <c r="F292" i="1"/>
  <c r="G291" i="1"/>
  <c r="F165" i="1"/>
  <c r="G165" i="1" s="1"/>
  <c r="E130" i="2"/>
  <c r="G130" i="2"/>
  <c r="D131" i="2" s="1"/>
  <c r="M165" i="2" l="1"/>
  <c r="J166" i="2" s="1"/>
  <c r="M166" i="2" s="1"/>
  <c r="J167" i="2" s="1"/>
  <c r="M167" i="2" s="1"/>
  <c r="L165" i="2"/>
  <c r="I293" i="1"/>
  <c r="F293" i="1"/>
  <c r="G292" i="1"/>
  <c r="D293" i="1" s="1"/>
  <c r="E131" i="2"/>
  <c r="G131" i="2" s="1"/>
  <c r="D166" i="1"/>
  <c r="L166" i="2" l="1"/>
  <c r="I294" i="1"/>
  <c r="D294" i="1"/>
  <c r="F294" i="1"/>
  <c r="G293" i="1"/>
  <c r="F166" i="1"/>
  <c r="G166" i="1" s="1"/>
  <c r="D132" i="2"/>
  <c r="L167" i="2" l="1"/>
  <c r="J168" i="2"/>
  <c r="M168" i="2" s="1"/>
  <c r="I295" i="1"/>
  <c r="F295" i="1"/>
  <c r="G294" i="1"/>
  <c r="D295" i="1" s="1"/>
  <c r="E132" i="2"/>
  <c r="G132" i="2"/>
  <c r="D133" i="2"/>
  <c r="D167" i="1"/>
  <c r="L168" i="2" l="1"/>
  <c r="I296" i="1"/>
  <c r="F296" i="1"/>
  <c r="G295" i="1"/>
  <c r="D296" i="1" s="1"/>
  <c r="F167" i="1"/>
  <c r="G167" i="1" s="1"/>
  <c r="E133" i="2"/>
  <c r="G133" i="2"/>
  <c r="J169" i="2" l="1"/>
  <c r="M169" i="2" s="1"/>
  <c r="I297" i="1"/>
  <c r="D297" i="1"/>
  <c r="F297" i="1"/>
  <c r="G296" i="1"/>
  <c r="D134" i="2"/>
  <c r="D168" i="1"/>
  <c r="L169" i="2" l="1"/>
  <c r="I298" i="1"/>
  <c r="D298" i="1"/>
  <c r="F298" i="1"/>
  <c r="G297" i="1"/>
  <c r="F168" i="1"/>
  <c r="G168" i="1" s="1"/>
  <c r="E134" i="2"/>
  <c r="G134" i="2"/>
  <c r="D135" i="2" s="1"/>
  <c r="D28" i="3" l="1"/>
  <c r="D29" i="3" s="1"/>
  <c r="I299" i="1"/>
  <c r="D299" i="1"/>
  <c r="F299" i="1"/>
  <c r="G298" i="1"/>
  <c r="E135" i="2"/>
  <c r="G135" i="2"/>
  <c r="D169" i="1"/>
  <c r="F28" i="3" l="1"/>
  <c r="F29" i="3" s="1"/>
  <c r="J170" i="2"/>
  <c r="M170" i="2" s="1"/>
  <c r="I300" i="1"/>
  <c r="D300" i="1"/>
  <c r="F300" i="1"/>
  <c r="G299" i="1"/>
  <c r="F169" i="1"/>
  <c r="G169" i="1" s="1"/>
  <c r="D136" i="2"/>
  <c r="L170" i="2" l="1"/>
  <c r="I301" i="1"/>
  <c r="D301" i="1"/>
  <c r="F301" i="1"/>
  <c r="G300" i="1"/>
  <c r="E136" i="2"/>
  <c r="G136" i="2" s="1"/>
  <c r="D170" i="1"/>
  <c r="J171" i="2" l="1"/>
  <c r="M171" i="2" s="1"/>
  <c r="L171" i="2"/>
  <c r="I302" i="1"/>
  <c r="F302" i="1"/>
  <c r="G301" i="1"/>
  <c r="D302" i="1" s="1"/>
  <c r="F170" i="1"/>
  <c r="G170" i="1" s="1"/>
  <c r="D137" i="2"/>
  <c r="J172" i="2" l="1"/>
  <c r="M172" i="2" s="1"/>
  <c r="J173" i="2"/>
  <c r="M173" i="2" s="1"/>
  <c r="I303" i="1"/>
  <c r="F303" i="1"/>
  <c r="G302" i="1"/>
  <c r="D303" i="1" s="1"/>
  <c r="E137" i="2"/>
  <c r="G137" i="2" s="1"/>
  <c r="D138" i="2" s="1"/>
  <c r="D171" i="1"/>
  <c r="L172" i="2" l="1"/>
  <c r="I304" i="1"/>
  <c r="D304" i="1"/>
  <c r="F304" i="1"/>
  <c r="G303" i="1"/>
  <c r="F171" i="1"/>
  <c r="G171" i="1" s="1"/>
  <c r="E138" i="2"/>
  <c r="G138" i="2"/>
  <c r="L173" i="2" l="1"/>
  <c r="J174" i="2"/>
  <c r="M174" i="2" s="1"/>
  <c r="I305" i="1"/>
  <c r="D305" i="1"/>
  <c r="F305" i="1"/>
  <c r="G304" i="1"/>
  <c r="D139" i="2"/>
  <c r="D172" i="1"/>
  <c r="L174" i="2" l="1"/>
  <c r="I306" i="1"/>
  <c r="D306" i="1"/>
  <c r="F306" i="1"/>
  <c r="G305" i="1"/>
  <c r="F172" i="1"/>
  <c r="G172" i="1" s="1"/>
  <c r="D173" i="1" s="1"/>
  <c r="E139" i="2"/>
  <c r="G139" i="2" s="1"/>
  <c r="J175" i="2" l="1"/>
  <c r="M175" i="2" s="1"/>
  <c r="L175" i="2"/>
  <c r="I307" i="1"/>
  <c r="D307" i="1"/>
  <c r="F307" i="1"/>
  <c r="G306" i="1"/>
  <c r="F173" i="1"/>
  <c r="G173" i="1" s="1"/>
  <c r="D140" i="2"/>
  <c r="J176" i="2" l="1"/>
  <c r="M176" i="2" s="1"/>
  <c r="L176" i="2"/>
  <c r="I308" i="1"/>
  <c r="D308" i="1"/>
  <c r="F308" i="1"/>
  <c r="G307" i="1"/>
  <c r="E140" i="2"/>
  <c r="G140" i="2" s="1"/>
  <c r="D174" i="1"/>
  <c r="J177" i="2" l="1"/>
  <c r="M177" i="2" s="1"/>
  <c r="I309" i="1"/>
  <c r="F309" i="1"/>
  <c r="G308" i="1"/>
  <c r="D309" i="1" s="1"/>
  <c r="F174" i="1"/>
  <c r="G174" i="1" s="1"/>
  <c r="D141" i="2"/>
  <c r="L177" i="2" l="1"/>
  <c r="I310" i="1"/>
  <c r="D310" i="1"/>
  <c r="F310" i="1"/>
  <c r="G309" i="1"/>
  <c r="E141" i="2"/>
  <c r="G141" i="2"/>
  <c r="D142" i="2"/>
  <c r="D175" i="1"/>
  <c r="J178" i="2" l="1"/>
  <c r="M178" i="2" s="1"/>
  <c r="I311" i="1"/>
  <c r="F311" i="1"/>
  <c r="G310" i="1"/>
  <c r="D311" i="1"/>
  <c r="F175" i="1"/>
  <c r="G175" i="1" s="1"/>
  <c r="E142" i="2"/>
  <c r="G142" i="2" s="1"/>
  <c r="D143" i="2" s="1"/>
  <c r="L178" i="2" l="1"/>
  <c r="I312" i="1"/>
  <c r="F312" i="1"/>
  <c r="G311" i="1"/>
  <c r="D312" i="1" s="1"/>
  <c r="E143" i="2"/>
  <c r="G143" i="2"/>
  <c r="D144" i="2"/>
  <c r="D176" i="1"/>
  <c r="J179" i="2" l="1"/>
  <c r="M179" i="2" s="1"/>
  <c r="I313" i="1"/>
  <c r="F313" i="1"/>
  <c r="G312" i="1"/>
  <c r="D313" i="1" s="1"/>
  <c r="F176" i="1"/>
  <c r="G176" i="1" s="1"/>
  <c r="D177" i="1" s="1"/>
  <c r="E144" i="2"/>
  <c r="G144" i="2"/>
  <c r="L179" i="2" l="1"/>
  <c r="I314" i="1"/>
  <c r="F314" i="1"/>
  <c r="G313" i="1"/>
  <c r="D314" i="1" s="1"/>
  <c r="F177" i="1"/>
  <c r="G177" i="1" s="1"/>
  <c r="D178" i="1" s="1"/>
  <c r="D145" i="2"/>
  <c r="J180" i="2" l="1"/>
  <c r="L180" i="2"/>
  <c r="I315" i="1"/>
  <c r="D315" i="1"/>
  <c r="F315" i="1"/>
  <c r="G314" i="1"/>
  <c r="F178" i="1"/>
  <c r="G178" i="1" s="1"/>
  <c r="E145" i="2"/>
  <c r="G145" i="2"/>
  <c r="D146" i="2"/>
  <c r="H147" i="2"/>
  <c r="M180" i="2" l="1"/>
  <c r="J181" i="2" s="1"/>
  <c r="M181" i="2" s="1"/>
  <c r="J182" i="2" s="1"/>
  <c r="M182" i="2" s="1"/>
  <c r="I316" i="1"/>
  <c r="F316" i="1"/>
  <c r="G315" i="1"/>
  <c r="D316" i="1" s="1"/>
  <c r="E146" i="2"/>
  <c r="G146" i="2"/>
  <c r="E147" i="2"/>
  <c r="D179" i="1"/>
  <c r="L181" i="2" l="1"/>
  <c r="J183" i="2"/>
  <c r="M183" i="2" s="1"/>
  <c r="I317" i="1"/>
  <c r="F317" i="1"/>
  <c r="G316" i="1"/>
  <c r="D317" i="1" s="1"/>
  <c r="F179" i="1"/>
  <c r="G179" i="1" s="1"/>
  <c r="D180" i="1" s="1"/>
  <c r="L182" i="2" l="1"/>
  <c r="J184" i="2"/>
  <c r="M184" i="2" s="1"/>
  <c r="I318" i="1"/>
  <c r="F318" i="1"/>
  <c r="G318" i="1" s="1"/>
  <c r="G317" i="1"/>
  <c r="D318" i="1" s="1"/>
  <c r="F180" i="1"/>
  <c r="G180" i="1" s="1"/>
  <c r="D181" i="1" s="1"/>
  <c r="L183" i="2" l="1"/>
  <c r="F181" i="1"/>
  <c r="G181" i="1" s="1"/>
  <c r="D182" i="1" s="1"/>
  <c r="L184" i="2" l="1"/>
  <c r="J185" i="2"/>
  <c r="M185" i="2" s="1"/>
  <c r="F182" i="1"/>
  <c r="G182" i="1" s="1"/>
  <c r="D183" i="1" s="1"/>
  <c r="L185" i="2" l="1"/>
  <c r="F183" i="1"/>
  <c r="G183" i="1" s="1"/>
  <c r="D184" i="1" s="1"/>
  <c r="J186" i="2" l="1"/>
  <c r="M186" i="2" s="1"/>
  <c r="F184" i="1"/>
  <c r="G184" i="1" s="1"/>
  <c r="D185" i="1" s="1"/>
  <c r="L186" i="2" l="1"/>
  <c r="F185" i="1"/>
  <c r="G185" i="1" s="1"/>
  <c r="D186" i="1" s="1"/>
  <c r="J187" i="2" l="1"/>
  <c r="M187" i="2" s="1"/>
  <c r="F186" i="1"/>
  <c r="G186" i="1"/>
  <c r="D187" i="1" s="1"/>
  <c r="L187" i="2" l="1"/>
  <c r="F187" i="1"/>
  <c r="G187" i="1" s="1"/>
  <c r="D188" i="1" s="1"/>
  <c r="J188" i="2" l="1"/>
  <c r="M188" i="2" s="1"/>
  <c r="F188" i="1"/>
  <c r="G188" i="1" s="1"/>
  <c r="D189" i="1" s="1"/>
  <c r="L188" i="2" l="1"/>
  <c r="F189" i="1"/>
  <c r="G189" i="1" s="1"/>
  <c r="D190" i="1" s="1"/>
  <c r="J189" i="2" l="1"/>
  <c r="M189" i="2" s="1"/>
  <c r="L189" i="2"/>
  <c r="F190" i="1"/>
  <c r="G190" i="1" s="1"/>
  <c r="D191" i="1" s="1"/>
  <c r="J190" i="2" l="1"/>
  <c r="F191" i="1"/>
  <c r="G191" i="1" s="1"/>
  <c r="D192" i="1" s="1"/>
  <c r="M190" i="2" l="1"/>
  <c r="J191" i="2" s="1"/>
  <c r="M191" i="2" s="1"/>
  <c r="J192" i="2" s="1"/>
  <c r="M192" i="2" s="1"/>
  <c r="L190" i="2"/>
  <c r="F192" i="1"/>
  <c r="G192" i="1" s="1"/>
  <c r="D193" i="1" s="1"/>
  <c r="L191" i="2" l="1"/>
  <c r="J193" i="2"/>
  <c r="M193" i="2" s="1"/>
  <c r="F193" i="1"/>
  <c r="G193" i="1" s="1"/>
  <c r="D194" i="1" s="1"/>
  <c r="L192" i="2" l="1"/>
  <c r="J194" i="2"/>
  <c r="M194" i="2" s="1"/>
  <c r="F194" i="1"/>
  <c r="G194" i="1" s="1"/>
  <c r="D195" i="1" s="1"/>
  <c r="L193" i="2" l="1"/>
  <c r="J195" i="2"/>
  <c r="M195" i="2" s="1"/>
  <c r="F195" i="1"/>
  <c r="G195" i="1" s="1"/>
  <c r="D196" i="1" s="1"/>
  <c r="L194" i="2" l="1"/>
  <c r="J196" i="2"/>
  <c r="M196" i="2" s="1"/>
  <c r="F196" i="1"/>
  <c r="G196" i="1" s="1"/>
  <c r="D197" i="1" s="1"/>
  <c r="L195" i="2" l="1"/>
  <c r="J197" i="2"/>
  <c r="M197" i="2" s="1"/>
  <c r="F197" i="1"/>
  <c r="G197" i="1" s="1"/>
  <c r="D198" i="1" s="1"/>
  <c r="L196" i="2" l="1"/>
  <c r="J198" i="2"/>
  <c r="M198" i="2" s="1"/>
  <c r="F198" i="1"/>
  <c r="G198" i="1" s="1"/>
  <c r="D199" i="1" s="1"/>
  <c r="L197" i="2" l="1"/>
  <c r="J199" i="2"/>
  <c r="M199" i="2" s="1"/>
  <c r="F199" i="1"/>
  <c r="G199" i="1" s="1"/>
  <c r="D200" i="1" s="1"/>
  <c r="L198" i="2" l="1"/>
  <c r="J200" i="2"/>
  <c r="M200" i="2" s="1"/>
  <c r="F200" i="1"/>
  <c r="G200" i="1" s="1"/>
  <c r="D201" i="1" s="1"/>
  <c r="L199" i="2" l="1"/>
  <c r="J201" i="2"/>
  <c r="M201" i="2" s="1"/>
  <c r="F201" i="1"/>
  <c r="G201" i="1"/>
  <c r="D202" i="1"/>
  <c r="L200" i="2" l="1"/>
  <c r="J202" i="2"/>
  <c r="M202" i="2" s="1"/>
  <c r="F202" i="1"/>
  <c r="G202" i="1"/>
  <c r="D203" i="1" s="1"/>
  <c r="L201" i="2" l="1"/>
  <c r="J203" i="2"/>
  <c r="M203" i="2" s="1"/>
  <c r="F203" i="1"/>
  <c r="G203" i="1" s="1"/>
  <c r="D204" i="1" s="1"/>
  <c r="L202" i="2" l="1"/>
  <c r="J204" i="2"/>
  <c r="M204" i="2" s="1"/>
  <c r="F204" i="1"/>
  <c r="G204" i="1"/>
  <c r="D205" i="1" s="1"/>
  <c r="L203" i="2" l="1"/>
  <c r="J205" i="2"/>
  <c r="M205" i="2" s="1"/>
  <c r="F205" i="1"/>
  <c r="G205" i="1" s="1"/>
  <c r="D206" i="1" s="1"/>
  <c r="L204" i="2" l="1"/>
  <c r="J206" i="2"/>
  <c r="M206" i="2" s="1"/>
  <c r="F206" i="1"/>
  <c r="G206" i="1" s="1"/>
  <c r="D207" i="1" s="1"/>
  <c r="L205" i="2" l="1"/>
  <c r="J207" i="2"/>
  <c r="M207" i="2" s="1"/>
  <c r="F207" i="1"/>
  <c r="G207" i="1" s="1"/>
  <c r="D208" i="1" s="1"/>
  <c r="L206" i="2" l="1"/>
  <c r="J208" i="2"/>
  <c r="M208" i="2" s="1"/>
  <c r="F208" i="1"/>
  <c r="G208" i="1" s="1"/>
  <c r="D209" i="1" s="1"/>
  <c r="L207" i="2" l="1"/>
  <c r="F209" i="1"/>
  <c r="G209" i="1" s="1"/>
  <c r="D210" i="1" s="1"/>
  <c r="L208" i="2" l="1"/>
  <c r="J209" i="2"/>
  <c r="M209" i="2" s="1"/>
  <c r="F210" i="1"/>
  <c r="G210" i="1" s="1"/>
  <c r="D211" i="1" s="1"/>
  <c r="L209" i="2" l="1"/>
  <c r="F211" i="1"/>
  <c r="G211" i="1" s="1"/>
  <c r="D212" i="1" s="1"/>
  <c r="J210" i="2" l="1"/>
  <c r="M210" i="2" s="1"/>
  <c r="F212" i="1"/>
  <c r="G212" i="1" s="1"/>
  <c r="D213" i="1" s="1"/>
  <c r="L210" i="2" l="1"/>
  <c r="F213" i="1"/>
  <c r="G213" i="1" s="1"/>
  <c r="D214" i="1" s="1"/>
  <c r="J211" i="2" l="1"/>
  <c r="M211" i="2" s="1"/>
  <c r="F214" i="1"/>
  <c r="G214" i="1" s="1"/>
  <c r="D215" i="1" s="1"/>
  <c r="L211" i="2" l="1"/>
  <c r="F215" i="1"/>
  <c r="G215" i="1" s="1"/>
  <c r="D216" i="1" s="1"/>
  <c r="J212" i="2" l="1"/>
  <c r="M212" i="2" s="1"/>
  <c r="F216" i="1"/>
  <c r="G216" i="1" s="1"/>
  <c r="D217" i="1" s="1"/>
  <c r="L212" i="2" l="1"/>
  <c r="F217" i="1"/>
  <c r="F218" i="1" s="1"/>
  <c r="H218" i="1"/>
  <c r="E218" i="1"/>
  <c r="J213" i="2" l="1"/>
  <c r="G217" i="1"/>
  <c r="M213" i="2" l="1"/>
  <c r="J214" i="2" s="1"/>
  <c r="M214" i="2" s="1"/>
  <c r="J215" i="2" s="1"/>
  <c r="M215" i="2" s="1"/>
  <c r="L213" i="2"/>
  <c r="L214" i="2" l="1"/>
  <c r="J216" i="2"/>
  <c r="M216" i="2" s="1"/>
  <c r="L215" i="2" l="1"/>
  <c r="L216" i="2" l="1"/>
</calcChain>
</file>

<file path=xl/sharedStrings.xml><?xml version="1.0" encoding="utf-8"?>
<sst xmlns="http://schemas.openxmlformats.org/spreadsheetml/2006/main" count="218" uniqueCount="101">
  <si>
    <t>Nurul Faruk Hasan &amp; Co</t>
  </si>
  <si>
    <t>Chartered Accountants</t>
  </si>
  <si>
    <t>Client name</t>
  </si>
  <si>
    <t>:</t>
  </si>
  <si>
    <t>Accounting period</t>
  </si>
  <si>
    <t xml:space="preserve">: </t>
  </si>
  <si>
    <t>01 July 2022 to 30 June 2023</t>
  </si>
  <si>
    <t>Subject</t>
  </si>
  <si>
    <t>Lease Liability</t>
  </si>
  <si>
    <t>Prepared by</t>
  </si>
  <si>
    <t>Gul-E-Jannat</t>
  </si>
  <si>
    <t>Reviewed by</t>
  </si>
  <si>
    <t>Salauddin Morshed ACA</t>
  </si>
  <si>
    <t>Lease Summary</t>
  </si>
  <si>
    <t>Lessor</t>
  </si>
  <si>
    <t>Md. Anwar Hossain</t>
  </si>
  <si>
    <t>Lessee:</t>
  </si>
  <si>
    <t>Tenure</t>
  </si>
  <si>
    <t>95 months</t>
  </si>
  <si>
    <t xml:space="preserve">Lease Commencement Date </t>
  </si>
  <si>
    <t xml:space="preserve">Lease Validity Date </t>
  </si>
  <si>
    <t xml:space="preserve">Lease Closing Period </t>
  </si>
  <si>
    <t>Discount rate</t>
  </si>
  <si>
    <t>Monthly Discount Rate</t>
  </si>
  <si>
    <t xml:space="preserve">Lease Liability </t>
  </si>
  <si>
    <t>Period</t>
  </si>
  <si>
    <t>Month</t>
  </si>
  <si>
    <t>Lease Rental as per Agreement (Monthly) in BDT</t>
  </si>
  <si>
    <t>Present value of lease payment in BDT</t>
  </si>
  <si>
    <t>Interest</t>
  </si>
  <si>
    <t>Reporting Date</t>
  </si>
  <si>
    <t>Liability opening amount in BDT</t>
  </si>
  <si>
    <t>Interest expense in BDT</t>
  </si>
  <si>
    <t>Monthly payment in BDT</t>
  </si>
  <si>
    <t>Liability closing balance in BDT</t>
  </si>
  <si>
    <t>Lease payment from principal amount in BDT</t>
  </si>
  <si>
    <t>BDT</t>
  </si>
  <si>
    <t>USD</t>
  </si>
  <si>
    <t xml:space="preserve">Total Interest Expense </t>
  </si>
  <si>
    <t>Current portion of lease liabiliy</t>
  </si>
  <si>
    <t>Non-current portion of lease Liability</t>
  </si>
  <si>
    <t>RoU Asset and Depreciation</t>
  </si>
  <si>
    <t>Reporting Month</t>
  </si>
  <si>
    <t>Asset Carrying Value in BDT (Beginning)</t>
  </si>
  <si>
    <t>Depreciation Charge in BDT</t>
  </si>
  <si>
    <t>Accumulated Depreciation in BDT</t>
  </si>
  <si>
    <t>Asset Carrying Value in BDT (Ending)</t>
  </si>
  <si>
    <t xml:space="preserve">Depreciation During the Period </t>
  </si>
  <si>
    <t xml:space="preserve">Ending Carrying Value at Reporting Date </t>
  </si>
  <si>
    <t>59 months</t>
  </si>
  <si>
    <t>Lease Liability and ROU asset</t>
  </si>
  <si>
    <t xml:space="preserve">Particulars </t>
  </si>
  <si>
    <t xml:space="preserve">Interest Expense During the Period In BDT </t>
  </si>
  <si>
    <t xml:space="preserve">Interest Expense During the Period In USD </t>
  </si>
  <si>
    <t>Current Portion of Lease Liability in BDT</t>
  </si>
  <si>
    <t>Current Portion of Lease Liability in USD</t>
  </si>
  <si>
    <t>Non-current Portion of Lease Liability in BDT</t>
  </si>
  <si>
    <t>Non-current Portion of Lease Liability in USD</t>
  </si>
  <si>
    <t xml:space="preserve">Epic Calculation </t>
  </si>
  <si>
    <t>Deloitte Calculation</t>
  </si>
  <si>
    <t xml:space="preserve">Difference </t>
  </si>
  <si>
    <t>ROU</t>
  </si>
  <si>
    <t xml:space="preserve">Depreciation Expense in BDT </t>
  </si>
  <si>
    <t xml:space="preserve">Depreciation Expense in USD </t>
  </si>
  <si>
    <t xml:space="preserve"> Book Value of ROU at 30.06.2023 in BDT</t>
  </si>
  <si>
    <t xml:space="preserve"> Book Value of ROU at 30.06.2023 in USD</t>
  </si>
  <si>
    <t xml:space="preserve">Security Depsoit </t>
  </si>
  <si>
    <t xml:space="preserve">Interest Income  During the Period </t>
  </si>
  <si>
    <t>Security Depsoit - FA Balance 31.3.2020</t>
  </si>
  <si>
    <t>Security Depsoit - FA Balance 31.3.2021</t>
  </si>
  <si>
    <t xml:space="preserve">Wipro Calculation </t>
  </si>
  <si>
    <t>***BDT- 1,340,924.72 was recorded as other liabilities in FY 19-20</t>
  </si>
  <si>
    <t xml:space="preserve">1) Checking Agreement to confirm terms &amp; condition, monthly payment, and lease period. </t>
  </si>
  <si>
    <t>Comments:</t>
  </si>
  <si>
    <t xml:space="preserve">Lease Modification Adjustment  </t>
  </si>
  <si>
    <t xml:space="preserve">Adjustment Amount (BDT) </t>
  </si>
  <si>
    <t xml:space="preserve">Adjustment Amount (USD) </t>
  </si>
  <si>
    <t>2) Re-calculate lease liability (current and non-current, RoU, Lease Interest, and RoU Depreciation)</t>
  </si>
  <si>
    <t xml:space="preserve">(i) Exception found. </t>
  </si>
  <si>
    <t xml:space="preserve">(ii) Updated exchange rate during lease modification was not duly incorporated. </t>
  </si>
  <si>
    <r>
      <t>Audit Procedure Performed</t>
    </r>
    <r>
      <rPr>
        <b/>
        <sz val="10"/>
        <color rgb="FF0070C0"/>
        <rFont val="Opensans"/>
      </rPr>
      <t xml:space="preserve"> </t>
    </r>
  </si>
  <si>
    <t>Information from 1 July 2022 to 31 May 2027</t>
  </si>
  <si>
    <t>Information from 1 July 2019 to 31 May 2027</t>
  </si>
  <si>
    <t xml:space="preserve">Exchange Rate </t>
  </si>
  <si>
    <t>USD (Interest)</t>
  </si>
  <si>
    <t>USD (Principal)</t>
  </si>
  <si>
    <t>Closing Liability (USD)</t>
  </si>
  <si>
    <t xml:space="preserve">Conversion to USD </t>
  </si>
  <si>
    <t>Restatement (Gain)/Loss</t>
  </si>
  <si>
    <t>Restated Closing Lease Liabiliity</t>
  </si>
  <si>
    <t>Current Balance of Closing Lease Liability</t>
  </si>
  <si>
    <t>Non-Current Balance of Closing Lease Liability</t>
  </si>
  <si>
    <t>Assets Carrying Value (Beginning)</t>
  </si>
  <si>
    <t>Assets Carrying Value (Ending)</t>
  </si>
  <si>
    <t>Lease Payment BDT</t>
  </si>
  <si>
    <t>Interest BDT</t>
  </si>
  <si>
    <t>Refer to Table A</t>
  </si>
  <si>
    <t xml:space="preserve"> Table A: Exchange Rate  </t>
  </si>
  <si>
    <t>Pearl Garments Company Limited</t>
  </si>
  <si>
    <t>Epic group (PGCL portion)</t>
  </si>
  <si>
    <t>Lease portion for PGCL in BDT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</si>
</sst>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[$-409]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Opensans"/>
    </font>
    <font>
      <sz val="10"/>
      <color theme="1"/>
      <name val="Opensans"/>
    </font>
    <font>
      <b/>
      <sz val="10"/>
      <color rgb="FF0070C0"/>
      <name val="Opensans"/>
    </font>
    <font>
      <b/>
      <u/>
      <sz val="10"/>
      <color theme="1"/>
      <name val="Opensans"/>
    </font>
    <font>
      <b/>
      <sz val="10"/>
      <color rgb="FFFF0000"/>
      <name val="Opensans"/>
    </font>
    <font>
      <sz val="10"/>
      <color rgb="FFFF0000"/>
      <name val="Opensans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u val="doubleAccounting"/>
      <sz val="10"/>
      <color theme="1"/>
      <name val="Opensans"/>
    </font>
    <font>
      <sz val="9"/>
      <color rgb="FFFF0000"/>
      <name val="Arial"/>
      <family val="2"/>
    </font>
    <font>
      <sz val="7"/>
      <color rgb="FFFF0000"/>
      <name val="Arial"/>
      <family val="2"/>
    </font>
    <font>
      <u/>
      <sz val="10"/>
      <color theme="1"/>
      <name val="Opensans"/>
    </font>
    <font>
      <b/>
      <u/>
      <sz val="10"/>
      <color rgb="FF0070C0"/>
      <name val="Opensans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top"/>
    </xf>
    <xf numFmtId="15" fontId="4" fillId="0" borderId="0" xfId="0" applyNumberFormat="1" applyFont="1" applyAlignment="1">
      <alignment horizontal="left" vertical="top"/>
    </xf>
    <xf numFmtId="164" fontId="4" fillId="0" borderId="0" xfId="1" applyNumberFormat="1" applyFont="1" applyAlignment="1">
      <alignment horizontal="left" vertical="top"/>
    </xf>
    <xf numFmtId="10" fontId="4" fillId="0" borderId="0" xfId="2" applyNumberFormat="1" applyFont="1" applyBorder="1" applyAlignment="1" applyProtection="1">
      <alignment horizontal="left" vertical="top"/>
      <protection locked="0"/>
    </xf>
    <xf numFmtId="165" fontId="4" fillId="0" borderId="0" xfId="2" applyNumberFormat="1" applyFont="1" applyBorder="1" applyAlignment="1" applyProtection="1">
      <alignment horizontal="left" vertical="top"/>
      <protection locked="0"/>
    </xf>
    <xf numFmtId="43" fontId="4" fillId="0" borderId="0" xfId="0" applyNumberFormat="1" applyFont="1"/>
    <xf numFmtId="9" fontId="4" fillId="0" borderId="0" xfId="2" applyFont="1" applyBorder="1" applyAlignment="1" applyProtection="1">
      <alignment horizontal="right"/>
      <protection locked="0"/>
    </xf>
    <xf numFmtId="43" fontId="3" fillId="3" borderId="1" xfId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164" fontId="4" fillId="0" borderId="1" xfId="1" applyNumberFormat="1" applyFont="1" applyBorder="1"/>
    <xf numFmtId="164" fontId="4" fillId="0" borderId="0" xfId="0" applyNumberFormat="1" applyFont="1"/>
    <xf numFmtId="164" fontId="3" fillId="0" borderId="3" xfId="1" applyNumberFormat="1" applyFont="1" applyBorder="1"/>
    <xf numFmtId="164" fontId="3" fillId="0" borderId="0" xfId="1" applyNumberFormat="1" applyFont="1" applyBorder="1"/>
    <xf numFmtId="164" fontId="7" fillId="0" borderId="0" xfId="1" applyNumberFormat="1" applyFont="1" applyBorder="1"/>
    <xf numFmtId="43" fontId="3" fillId="3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 applyProtection="1">
      <alignment horizontal="center"/>
      <protection locked="0"/>
    </xf>
    <xf numFmtId="164" fontId="4" fillId="5" borderId="1" xfId="1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43" fontId="11" fillId="3" borderId="1" xfId="1" applyFont="1" applyFill="1" applyBorder="1" applyAlignment="1">
      <alignment horizontal="center" vertical="center"/>
    </xf>
    <xf numFmtId="43" fontId="11" fillId="3" borderId="1" xfId="1" applyFont="1" applyFill="1" applyBorder="1" applyAlignment="1">
      <alignment horizontal="center" vertical="center" wrapText="1"/>
    </xf>
    <xf numFmtId="0" fontId="11" fillId="3" borderId="1" xfId="1" applyNumberFormat="1" applyFont="1" applyFill="1" applyBorder="1" applyAlignment="1">
      <alignment horizontal="center" vertical="center" wrapText="1"/>
    </xf>
    <xf numFmtId="164" fontId="11" fillId="3" borderId="1" xfId="1" applyNumberFormat="1" applyFont="1" applyFill="1" applyBorder="1" applyAlignment="1">
      <alignment horizontal="center" vertical="center" wrapText="1"/>
    </xf>
    <xf numFmtId="164" fontId="4" fillId="0" borderId="1" xfId="0" applyNumberFormat="1" applyFont="1" applyBorder="1"/>
    <xf numFmtId="43" fontId="4" fillId="0" borderId="1" xfId="0" applyNumberFormat="1" applyFont="1" applyBorder="1"/>
    <xf numFmtId="164" fontId="4" fillId="5" borderId="1" xfId="0" applyNumberFormat="1" applyFont="1" applyFill="1" applyBorder="1"/>
    <xf numFmtId="164" fontId="4" fillId="0" borderId="1" xfId="1" applyNumberFormat="1" applyFont="1" applyFill="1" applyBorder="1"/>
    <xf numFmtId="0" fontId="4" fillId="0" borderId="1" xfId="0" applyFont="1" applyBorder="1"/>
    <xf numFmtId="164" fontId="10" fillId="0" borderId="1" xfId="1" applyNumberFormat="1" applyFont="1" applyBorder="1" applyAlignment="1">
      <alignment horizontal="right" vertical="top"/>
    </xf>
    <xf numFmtId="164" fontId="3" fillId="0" borderId="1" xfId="1" applyNumberFormat="1" applyFont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1" applyNumberFormat="1" applyFont="1" applyFill="1" applyBorder="1"/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64" fontId="13" fillId="0" borderId="1" xfId="1" applyNumberFormat="1" applyFont="1" applyBorder="1" applyAlignment="1"/>
    <xf numFmtId="164" fontId="13" fillId="0" borderId="1" xfId="1" applyNumberFormat="1" applyFont="1" applyBorder="1" applyAlignment="1">
      <alignment vertical="top"/>
    </xf>
    <xf numFmtId="164" fontId="13" fillId="0" borderId="0" xfId="1" applyNumberFormat="1" applyFont="1" applyFill="1" applyBorder="1" applyAlignment="1">
      <alignment wrapText="1"/>
    </xf>
    <xf numFmtId="164" fontId="13" fillId="0" borderId="0" xfId="1" applyNumberFormat="1" applyFont="1" applyBorder="1" applyAlignment="1">
      <alignment wrapText="1"/>
    </xf>
    <xf numFmtId="164" fontId="14" fillId="0" borderId="1" xfId="0" applyNumberFormat="1" applyFont="1" applyBorder="1" applyAlignment="1">
      <alignment horizontal="left" vertical="top"/>
    </xf>
    <xf numFmtId="164" fontId="4" fillId="0" borderId="0" xfId="1" applyNumberFormat="1" applyFont="1" applyFill="1" applyBorder="1" applyAlignment="1">
      <alignment vertical="top"/>
    </xf>
    <xf numFmtId="164" fontId="13" fillId="0" borderId="1" xfId="1" applyNumberFormat="1" applyFont="1" applyFill="1" applyBorder="1"/>
    <xf numFmtId="164" fontId="13" fillId="0" borderId="0" xfId="1" applyNumberFormat="1" applyFont="1" applyBorder="1"/>
    <xf numFmtId="164" fontId="4" fillId="0" borderId="0" xfId="1" applyNumberFormat="1" applyFont="1" applyBorder="1"/>
    <xf numFmtId="164" fontId="14" fillId="0" borderId="1" xfId="0" applyNumberFormat="1" applyFont="1" applyBorder="1" applyAlignment="1">
      <alignment vertical="top"/>
    </xf>
    <xf numFmtId="164" fontId="14" fillId="0" borderId="0" xfId="0" applyNumberFormat="1" applyFont="1" applyAlignment="1">
      <alignment vertical="top"/>
    </xf>
    <xf numFmtId="0" fontId="3" fillId="0" borderId="0" xfId="0" applyFont="1" applyAlignment="1">
      <alignment horizontal="left"/>
    </xf>
    <xf numFmtId="164" fontId="3" fillId="0" borderId="0" xfId="1" applyNumberFormat="1" applyFont="1" applyFill="1" applyBorder="1"/>
    <xf numFmtId="164" fontId="12" fillId="0" borderId="0" xfId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5" fillId="0" borderId="1" xfId="1" applyNumberFormat="1" applyFont="1" applyBorder="1" applyAlignment="1">
      <alignment vertical="top"/>
    </xf>
    <xf numFmtId="164" fontId="16" fillId="0" borderId="0" xfId="1" applyNumberFormat="1" applyFont="1" applyFill="1" applyBorder="1"/>
    <xf numFmtId="164" fontId="13" fillId="0" borderId="0" xfId="1" applyNumberFormat="1" applyFont="1" applyFill="1" applyBorder="1"/>
    <xf numFmtId="0" fontId="17" fillId="0" borderId="0" xfId="0" applyFont="1" applyAlignment="1">
      <alignment horizontal="center"/>
    </xf>
    <xf numFmtId="15" fontId="4" fillId="0" borderId="0" xfId="0" applyNumberFormat="1" applyFont="1"/>
    <xf numFmtId="166" fontId="4" fillId="0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4" fillId="0" borderId="0" xfId="0" applyFont="1" applyFill="1" applyAlignment="1">
      <alignment vertical="top"/>
    </xf>
    <xf numFmtId="164" fontId="4" fillId="0" borderId="0" xfId="1" applyNumberFormat="1" applyFont="1" applyFill="1" applyAlignment="1">
      <alignment vertical="top"/>
    </xf>
    <xf numFmtId="164" fontId="4" fillId="0" borderId="0" xfId="1" applyNumberFormat="1" applyFont="1" applyFill="1"/>
    <xf numFmtId="0" fontId="18" fillId="0" borderId="0" xfId="0" applyFont="1" applyAlignment="1">
      <alignment vertical="top"/>
    </xf>
    <xf numFmtId="0" fontId="4" fillId="0" borderId="0" xfId="0" applyFont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2" fontId="4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3" fontId="4" fillId="0" borderId="1" xfId="0" applyNumberFormat="1" applyFont="1" applyBorder="1" applyAlignment="1">
      <alignment horizontal="center"/>
    </xf>
    <xf numFmtId="43" fontId="4" fillId="6" borderId="1" xfId="0" applyNumberFormat="1" applyFont="1" applyFill="1" applyBorder="1"/>
    <xf numFmtId="43" fontId="3" fillId="6" borderId="1" xfId="0" applyNumberFormat="1" applyFont="1" applyFill="1" applyBorder="1"/>
    <xf numFmtId="164" fontId="2" fillId="0" borderId="1" xfId="1" applyNumberFormat="1" applyFont="1" applyBorder="1"/>
    <xf numFmtId="16" fontId="4" fillId="0" borderId="1" xfId="0" applyNumberFormat="1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6" fontId="4" fillId="7" borderId="1" xfId="0" applyNumberFormat="1" applyFont="1" applyFill="1" applyBorder="1" applyAlignment="1" applyProtection="1">
      <alignment horizontal="center"/>
      <protection locked="0"/>
    </xf>
    <xf numFmtId="164" fontId="4" fillId="7" borderId="1" xfId="1" applyNumberFormat="1" applyFont="1" applyFill="1" applyBorder="1"/>
    <xf numFmtId="43" fontId="4" fillId="5" borderId="1" xfId="0" applyNumberFormat="1" applyFont="1" applyFill="1" applyBorder="1"/>
    <xf numFmtId="43" fontId="4" fillId="0" borderId="1" xfId="0" applyNumberFormat="1" applyFont="1" applyFill="1" applyBorder="1"/>
    <xf numFmtId="0" fontId="8" fillId="0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3" fillId="6" borderId="1" xfId="0" applyFont="1" applyFill="1" applyBorder="1" applyAlignment="1"/>
    <xf numFmtId="43" fontId="4" fillId="6" borderId="1" xfId="0" applyNumberFormat="1" applyFont="1" applyFill="1" applyBorder="1" applyAlignment="1"/>
    <xf numFmtId="43" fontId="3" fillId="0" borderId="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orshed/Desktop/Lease%20WP/Lease%20Working%20Paper%20-%20EGMC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Sheet"/>
      <sheetName val="0.0 Top Sheet"/>
      <sheetName val="UO (W1 27%)"/>
      <sheetName val="Foyez Ullah (2)"/>
      <sheetName val="UO (W2 25%)"/>
      <sheetName val="L1 - Before Modification"/>
      <sheetName val="L1 - After Modification"/>
      <sheetName val="L2-before modification"/>
      <sheetName val="L2-After modification"/>
      <sheetName val="L3-Before Modification"/>
      <sheetName val="L3-After Modification"/>
      <sheetName val="L4-Before Modification"/>
      <sheetName val="L4-After Modification"/>
      <sheetName val="L5-Before Modification"/>
      <sheetName val="L5-After Modification"/>
      <sheetName val="L6-Before Modification"/>
      <sheetName val="L6-After Modification"/>
      <sheetName val="L7-Before Modification"/>
      <sheetName val="L7-After Modification"/>
      <sheetName val="L8-Before Modification"/>
      <sheetName val="L8-After Modification"/>
      <sheetName val="L9-Before Modification"/>
      <sheetName val="L9-After Modification"/>
      <sheetName val="L10-Before Modification"/>
      <sheetName val="L10-After Modification"/>
      <sheetName val="L11-Before Modification"/>
      <sheetName val="L11-After Modification"/>
      <sheetName val="L12-Before Modification"/>
      <sheetName val="L12-After Modification"/>
      <sheetName val="L14-Before Modification"/>
      <sheetName val="L14-After Modification"/>
      <sheetName val="L15-Before Modification"/>
      <sheetName val="L15-After Modification"/>
      <sheetName val="4.0 Lease Liability (MU)"/>
      <sheetName val="Mohua Khan"/>
      <sheetName val="4.0 Lease Lia and Int (MK)"/>
      <sheetName val="Lease liability (2)"/>
      <sheetName val="7.0 Security Depsoit (FU)"/>
      <sheetName val="8.0 Security Depsoit (MK)"/>
      <sheetName val="9.0 Non-Lease Component (FU)"/>
      <sheetName val="10.0 Non-Lease Component (MK)"/>
      <sheetName val="11.0 Supporting (Lending Rate)"/>
      <sheetName val="12.0 Supporting (Deposit Rate)"/>
      <sheetName val="Sheet2"/>
      <sheetName val="Sheet1 (2)"/>
    </sheetNames>
    <sheetDataSet>
      <sheetData sheetId="0"/>
      <sheetData sheetId="1"/>
      <sheetData sheetId="2"/>
      <sheetData sheetId="3"/>
      <sheetData sheetId="4">
        <row r="144">
          <cell r="E144">
            <v>16397.584803320584</v>
          </cell>
        </row>
      </sheetData>
      <sheetData sheetId="5"/>
      <sheetData sheetId="6">
        <row r="149">
          <cell r="E149">
            <v>39922.729541276465</v>
          </cell>
        </row>
      </sheetData>
      <sheetData sheetId="7"/>
      <sheetData sheetId="8">
        <row r="174">
          <cell r="E174">
            <v>25397.026712035677</v>
          </cell>
        </row>
      </sheetData>
      <sheetData sheetId="9"/>
      <sheetData sheetId="10">
        <row r="170">
          <cell r="E170">
            <v>20322.087320218739</v>
          </cell>
        </row>
      </sheetData>
      <sheetData sheetId="11"/>
      <sheetData sheetId="12">
        <row r="156">
          <cell r="E156">
            <v>10161.264503820343</v>
          </cell>
        </row>
      </sheetData>
      <sheetData sheetId="13"/>
      <sheetData sheetId="14">
        <row r="80">
          <cell r="E80">
            <v>3198.6266888832479</v>
          </cell>
        </row>
      </sheetData>
      <sheetData sheetId="15"/>
      <sheetData sheetId="16">
        <row r="176">
          <cell r="E176">
            <v>150593.13784982296</v>
          </cell>
        </row>
      </sheetData>
      <sheetData sheetId="17"/>
      <sheetData sheetId="18">
        <row r="82">
          <cell r="E82">
            <v>354.89584283689743</v>
          </cell>
        </row>
      </sheetData>
      <sheetData sheetId="19"/>
      <sheetData sheetId="20">
        <row r="208">
          <cell r="E208">
            <v>205.36011261159931</v>
          </cell>
        </row>
      </sheetData>
      <sheetData sheetId="21"/>
      <sheetData sheetId="22">
        <row r="82">
          <cell r="E82">
            <v>67.774480945551659</v>
          </cell>
        </row>
      </sheetData>
      <sheetData sheetId="23"/>
      <sheetData sheetId="24">
        <row r="82">
          <cell r="E82">
            <v>53.984018131865881</v>
          </cell>
        </row>
      </sheetData>
      <sheetData sheetId="25">
        <row r="371">
          <cell r="E371">
            <v>5423800.9644822823</v>
          </cell>
        </row>
      </sheetData>
      <sheetData sheetId="26">
        <row r="182">
          <cell r="E182">
            <v>20583.194429566611</v>
          </cell>
        </row>
      </sheetData>
      <sheetData sheetId="27"/>
      <sheetData sheetId="28">
        <row r="182">
          <cell r="E182">
            <v>82762.091159438423</v>
          </cell>
        </row>
      </sheetData>
      <sheetData sheetId="29"/>
      <sheetData sheetId="30">
        <row r="262">
          <cell r="E262">
            <v>13847.391414621787</v>
          </cell>
        </row>
      </sheetData>
      <sheetData sheetId="31"/>
      <sheetData sheetId="32">
        <row r="262">
          <cell r="E262">
            <v>13847.391414621787</v>
          </cell>
        </row>
      </sheetData>
      <sheetData sheetId="33"/>
      <sheetData sheetId="34"/>
      <sheetData sheetId="35"/>
      <sheetData sheetId="36"/>
      <sheetData sheetId="37">
        <row r="77">
          <cell r="L77">
            <v>114272.85712218191</v>
          </cell>
        </row>
        <row r="78">
          <cell r="L78">
            <v>2487446.5024892464</v>
          </cell>
        </row>
        <row r="79">
          <cell r="L79">
            <v>2601719.3596114283</v>
          </cell>
        </row>
      </sheetData>
      <sheetData sheetId="38">
        <row r="77">
          <cell r="L77">
            <v>114272.85712218191</v>
          </cell>
        </row>
        <row r="78">
          <cell r="L78">
            <v>2487446.5024892464</v>
          </cell>
        </row>
        <row r="79">
          <cell r="L79">
            <v>2601719.3596114283</v>
          </cell>
        </row>
      </sheetData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3226-F57B-4513-A4D6-C83F7CF92178}">
  <dimension ref="A1:M46"/>
  <sheetViews>
    <sheetView tabSelected="1" view="pageBreakPreview" topLeftCell="A19" zoomScaleNormal="100" zoomScaleSheetLayoutView="100" workbookViewId="0">
      <selection activeCell="C27" sqref="C27:F27"/>
    </sheetView>
  </sheetViews>
  <sheetFormatPr defaultColWidth="19.81640625" defaultRowHeight="12.5"/>
  <cols>
    <col min="1" max="1" width="20.08984375" style="1" customWidth="1"/>
    <col min="2" max="2" width="3.36328125" style="50" customWidth="1"/>
    <col min="3" max="4" width="14" style="1" customWidth="1"/>
    <col min="5" max="6" width="13.08984375" style="6" bestFit="1" customWidth="1"/>
    <col min="7" max="7" width="12.36328125" style="6" bestFit="1" customWidth="1"/>
    <col min="8" max="8" width="14.26953125" style="6" customWidth="1"/>
    <col min="9" max="9" width="13.26953125" style="6" customWidth="1"/>
    <col min="10" max="10" width="13.26953125" style="1" customWidth="1"/>
    <col min="11" max="11" width="0.6328125" style="1" customWidth="1"/>
    <col min="12" max="16384" width="19.81640625" style="1"/>
  </cols>
  <sheetData>
    <row r="1" spans="1:9" ht="13">
      <c r="A1" s="103" t="s">
        <v>0</v>
      </c>
      <c r="B1" s="103"/>
      <c r="C1" s="103"/>
      <c r="D1" s="103"/>
      <c r="E1" s="103"/>
      <c r="F1" s="103"/>
      <c r="G1" s="103"/>
      <c r="H1" s="103"/>
      <c r="I1" s="103"/>
    </row>
    <row r="2" spans="1:9">
      <c r="A2" s="104" t="s">
        <v>1</v>
      </c>
      <c r="B2" s="104"/>
      <c r="C2" s="104"/>
      <c r="D2" s="104"/>
      <c r="E2" s="104"/>
      <c r="F2" s="104"/>
      <c r="G2" s="104"/>
      <c r="H2" s="104"/>
      <c r="I2" s="104"/>
    </row>
    <row r="4" spans="1:9" ht="13">
      <c r="A4" s="2" t="s">
        <v>2</v>
      </c>
      <c r="B4" s="3" t="s">
        <v>3</v>
      </c>
      <c r="C4" s="78" t="s">
        <v>98</v>
      </c>
      <c r="D4" s="78"/>
      <c r="E4" s="79"/>
      <c r="F4" s="79"/>
      <c r="G4" s="80"/>
      <c r="H4" s="80"/>
    </row>
    <row r="5" spans="1:9" ht="13">
      <c r="A5" s="7" t="s">
        <v>4</v>
      </c>
      <c r="B5" s="8" t="s">
        <v>5</v>
      </c>
      <c r="C5" s="4" t="s">
        <v>6</v>
      </c>
      <c r="D5" s="4"/>
      <c r="E5" s="5"/>
      <c r="F5" s="5"/>
    </row>
    <row r="6" spans="1:9" ht="13">
      <c r="A6" s="2" t="s">
        <v>7</v>
      </c>
      <c r="B6" s="3" t="s">
        <v>5</v>
      </c>
      <c r="C6" s="4" t="s">
        <v>50</v>
      </c>
      <c r="D6" s="4"/>
      <c r="E6" s="5"/>
      <c r="F6" s="5"/>
    </row>
    <row r="7" spans="1:9" ht="13">
      <c r="A7" s="2" t="s">
        <v>9</v>
      </c>
      <c r="B7" s="3" t="s">
        <v>5</v>
      </c>
      <c r="C7" s="4" t="s">
        <v>10</v>
      </c>
      <c r="D7" s="4"/>
      <c r="E7" s="5"/>
      <c r="F7" s="5"/>
    </row>
    <row r="8" spans="1:9" ht="13">
      <c r="A8" s="2" t="s">
        <v>11</v>
      </c>
      <c r="B8" s="3" t="s">
        <v>5</v>
      </c>
      <c r="C8" s="4" t="s">
        <v>12</v>
      </c>
      <c r="D8" s="4"/>
      <c r="E8" s="5"/>
      <c r="F8" s="5"/>
    </row>
    <row r="10" spans="1:9" ht="13">
      <c r="A10" s="9" t="s">
        <v>74</v>
      </c>
    </row>
    <row r="11" spans="1:9" ht="5" customHeight="1"/>
    <row r="12" spans="1:9" ht="23">
      <c r="A12" s="99" t="s">
        <v>51</v>
      </c>
      <c r="B12" s="99"/>
      <c r="C12" s="53" t="s">
        <v>75</v>
      </c>
      <c r="D12" s="53" t="s">
        <v>76</v>
      </c>
    </row>
    <row r="13" spans="1:9">
      <c r="A13" s="101" t="s">
        <v>58</v>
      </c>
      <c r="B13" s="101"/>
      <c r="C13" s="56">
        <v>12513625.75</v>
      </c>
      <c r="D13" s="56">
        <v>76289</v>
      </c>
    </row>
    <row r="14" spans="1:9">
      <c r="A14" s="101" t="s">
        <v>59</v>
      </c>
      <c r="B14" s="101"/>
      <c r="C14" s="56">
        <f>'25%'!D88-'18%'!G158</f>
        <v>6480697.2411969043</v>
      </c>
      <c r="D14" s="56">
        <f>('25%'!D88/93.5)-('18%'!G158/93.5)</f>
        <v>69312.269959325175</v>
      </c>
    </row>
    <row r="15" spans="1:9" ht="16.5" customHeight="1">
      <c r="A15" s="100" t="s">
        <v>60</v>
      </c>
      <c r="B15" s="100"/>
      <c r="C15" s="60">
        <f>C13-C14</f>
        <v>6032928.5088030957</v>
      </c>
      <c r="D15" s="60">
        <f>D13-D14</f>
        <v>6976.7300406748254</v>
      </c>
    </row>
    <row r="17" spans="1:12" ht="13">
      <c r="A17" s="9" t="s">
        <v>24</v>
      </c>
      <c r="E17" s="30"/>
      <c r="F17" s="30"/>
      <c r="G17" s="30"/>
      <c r="H17" s="30"/>
      <c r="I17" s="31"/>
    </row>
    <row r="18" spans="1:12" ht="4.5" customHeight="1">
      <c r="B18" s="1"/>
      <c r="E18" s="1"/>
      <c r="F18" s="1"/>
      <c r="G18" s="51"/>
      <c r="H18" s="51"/>
      <c r="I18" s="52"/>
    </row>
    <row r="19" spans="1:12" s="55" customFormat="1" ht="46">
      <c r="A19" s="99" t="s">
        <v>51</v>
      </c>
      <c r="B19" s="99"/>
      <c r="C19" s="53" t="s">
        <v>52</v>
      </c>
      <c r="D19" s="53" t="s">
        <v>53</v>
      </c>
      <c r="E19" s="53" t="s">
        <v>54</v>
      </c>
      <c r="F19" s="53" t="s">
        <v>55</v>
      </c>
      <c r="G19" s="53" t="s">
        <v>56</v>
      </c>
      <c r="H19" s="53" t="s">
        <v>57</v>
      </c>
      <c r="I19" s="54"/>
    </row>
    <row r="20" spans="1:12" s="55" customFormat="1" ht="12.5" customHeight="1">
      <c r="A20" s="101" t="s">
        <v>58</v>
      </c>
      <c r="B20" s="101"/>
      <c r="C20" s="56">
        <v>764139</v>
      </c>
      <c r="D20" s="56">
        <v>7568</v>
      </c>
      <c r="E20" s="57">
        <v>6442045</v>
      </c>
      <c r="F20" s="57">
        <v>59926</v>
      </c>
      <c r="G20" s="57">
        <v>18037509</v>
      </c>
      <c r="H20" s="58">
        <v>167791</v>
      </c>
      <c r="I20" s="59"/>
    </row>
    <row r="21" spans="1:12" s="55" customFormat="1" ht="12.5" customHeight="1">
      <c r="A21" s="101" t="s">
        <v>59</v>
      </c>
      <c r="B21" s="101"/>
      <c r="C21" s="56">
        <f>'25%'!E151</f>
        <v>633599.86571200402</v>
      </c>
      <c r="D21" s="56">
        <f>'25%'!F151</f>
        <v>6237.1047420818622</v>
      </c>
      <c r="E21" s="57">
        <f>'25%'!E152</f>
        <v>5090712</v>
      </c>
      <c r="F21" s="57">
        <f>'25%'!F152</f>
        <v>47355.460465116281</v>
      </c>
      <c r="G21" s="57">
        <f>'25%'!E153</f>
        <v>14206053.402844451</v>
      </c>
      <c r="H21" s="58">
        <f>'25%'!F153</f>
        <v>132149.33397994839</v>
      </c>
      <c r="I21" s="59"/>
    </row>
    <row r="22" spans="1:12" s="4" customFormat="1" ht="14.5" customHeight="1">
      <c r="A22" s="100" t="s">
        <v>60</v>
      </c>
      <c r="B22" s="100"/>
      <c r="C22" s="60">
        <f>C20-C21</f>
        <v>130539.13428799598</v>
      </c>
      <c r="D22" s="60">
        <f>D20-D21</f>
        <v>1330.8952579181378</v>
      </c>
      <c r="E22" s="60">
        <f t="shared" ref="E22:F22" si="0">E20-E21</f>
        <v>1351333</v>
      </c>
      <c r="F22" s="60">
        <f t="shared" si="0"/>
        <v>12570.539534883719</v>
      </c>
      <c r="G22" s="60">
        <f>G20-G21</f>
        <v>3831455.5971555486</v>
      </c>
      <c r="H22" s="60">
        <f>H20-H21</f>
        <v>35641.666020051605</v>
      </c>
      <c r="I22" s="61"/>
    </row>
    <row r="23" spans="1:12">
      <c r="B23" s="51"/>
      <c r="C23" s="51"/>
      <c r="D23" s="51"/>
      <c r="E23" s="51"/>
      <c r="F23" s="51"/>
      <c r="G23" s="51"/>
      <c r="H23" s="51"/>
      <c r="I23" s="52"/>
    </row>
    <row r="24" spans="1:12" ht="13">
      <c r="A24" s="9" t="s">
        <v>61</v>
      </c>
      <c r="E24" s="30"/>
      <c r="F24" s="30"/>
      <c r="G24" s="30"/>
      <c r="H24" s="30"/>
      <c r="I24" s="31"/>
    </row>
    <row r="25" spans="1:12" ht="4.5" customHeight="1">
      <c r="A25" s="9"/>
      <c r="E25" s="30"/>
      <c r="F25" s="30"/>
      <c r="G25" s="30"/>
      <c r="H25" s="30"/>
      <c r="I25" s="31"/>
    </row>
    <row r="26" spans="1:12" ht="46">
      <c r="A26" s="99" t="s">
        <v>51</v>
      </c>
      <c r="B26" s="99"/>
      <c r="C26" s="53" t="s">
        <v>62</v>
      </c>
      <c r="D26" s="53" t="s">
        <v>63</v>
      </c>
      <c r="E26" s="53" t="s">
        <v>64</v>
      </c>
      <c r="F26" s="53" t="s">
        <v>65</v>
      </c>
      <c r="I26" s="54"/>
      <c r="J26" s="54"/>
    </row>
    <row r="27" spans="1:12">
      <c r="A27" s="101" t="s">
        <v>58</v>
      </c>
      <c r="B27" s="101"/>
      <c r="C27" s="56">
        <v>5139423</v>
      </c>
      <c r="D27" s="56">
        <v>52284</v>
      </c>
      <c r="E27" s="57">
        <v>17192515</v>
      </c>
      <c r="F27" s="62">
        <v>204779</v>
      </c>
      <c r="I27" s="63"/>
      <c r="J27" s="64"/>
      <c r="L27" s="28"/>
    </row>
    <row r="28" spans="1:12">
      <c r="A28" s="101" t="s">
        <v>59</v>
      </c>
      <c r="B28" s="101"/>
      <c r="C28" s="56">
        <f>'25%'!E221</f>
        <v>4441515.9287793329</v>
      </c>
      <c r="D28" s="56">
        <f>'25%'!F221</f>
        <v>50865.015492693412</v>
      </c>
      <c r="E28" s="57">
        <f>'25%'!E222</f>
        <v>17395937.38771905</v>
      </c>
      <c r="F28" s="57">
        <f>'25%'!F222</f>
        <v>199221.31067971568</v>
      </c>
      <c r="I28" s="63"/>
      <c r="J28" s="64"/>
      <c r="L28" s="28"/>
    </row>
    <row r="29" spans="1:12" ht="16" customHeight="1">
      <c r="A29" s="100" t="s">
        <v>60</v>
      </c>
      <c r="B29" s="100"/>
      <c r="C29" s="65">
        <f>C27-C28</f>
        <v>697907.0712206671</v>
      </c>
      <c r="D29" s="65">
        <f t="shared" ref="D29" si="1">D27-D28</f>
        <v>1418.9845073065881</v>
      </c>
      <c r="E29" s="65">
        <f>E27-E28</f>
        <v>-203422.38771905005</v>
      </c>
      <c r="F29" s="65">
        <f>F27-F28</f>
        <v>5557.6893202843203</v>
      </c>
      <c r="I29" s="66"/>
      <c r="J29" s="66"/>
    </row>
    <row r="30" spans="1:12" ht="13">
      <c r="B30" s="67"/>
      <c r="E30" s="52"/>
      <c r="F30" s="52"/>
      <c r="G30" s="52"/>
      <c r="H30" s="52"/>
      <c r="I30" s="68"/>
      <c r="J30" s="28"/>
    </row>
    <row r="31" spans="1:12" ht="13" hidden="1">
      <c r="A31" s="9" t="s">
        <v>66</v>
      </c>
      <c r="E31" s="30"/>
      <c r="F31" s="30"/>
      <c r="G31" s="30"/>
      <c r="H31" s="30"/>
      <c r="I31" s="30"/>
      <c r="J31" s="30"/>
    </row>
    <row r="32" spans="1:12" ht="4" hidden="1" customHeight="1">
      <c r="B32" s="1"/>
      <c r="E32" s="1"/>
      <c r="F32" s="1"/>
      <c r="G32" s="51"/>
      <c r="H32" s="51"/>
      <c r="I32" s="52"/>
    </row>
    <row r="33" spans="1:13" ht="46" hidden="1">
      <c r="A33" s="99" t="s">
        <v>51</v>
      </c>
      <c r="B33" s="99"/>
      <c r="C33" s="53" t="s">
        <v>67</v>
      </c>
      <c r="D33" s="53"/>
      <c r="E33" s="53" t="s">
        <v>68</v>
      </c>
      <c r="F33" s="53"/>
      <c r="G33" s="53" t="s">
        <v>69</v>
      </c>
      <c r="H33" s="69"/>
      <c r="I33" s="70"/>
    </row>
    <row r="34" spans="1:13" hidden="1">
      <c r="A34" s="101" t="s">
        <v>70</v>
      </c>
      <c r="B34" s="101"/>
      <c r="C34" s="56">
        <f>379039+59526+59526</f>
        <v>498091</v>
      </c>
      <c r="D34" s="56"/>
      <c r="E34" s="71">
        <f>5580000</f>
        <v>5580000</v>
      </c>
      <c r="F34" s="71"/>
      <c r="G34" s="57">
        <v>4737166</v>
      </c>
      <c r="H34" s="72" t="s">
        <v>71</v>
      </c>
      <c r="I34" s="63"/>
    </row>
    <row r="35" spans="1:13" hidden="1">
      <c r="A35" s="101" t="s">
        <v>59</v>
      </c>
      <c r="B35" s="101"/>
      <c r="C35" s="56">
        <f>'[1]7.0 Security Depsoit (FU)'!L77+'[1]8.0 Security Depsoit (MK)'!L77</f>
        <v>228545.71424436383</v>
      </c>
      <c r="D35" s="56"/>
      <c r="E35" s="57">
        <f>'[1]7.0 Security Depsoit (FU)'!L78+'[1]8.0 Security Depsoit (MK)'!L78</f>
        <v>4974893.0049784929</v>
      </c>
      <c r="F35" s="57"/>
      <c r="G35" s="57">
        <f>'[1]7.0 Security Depsoit (FU)'!L79+'[1]8.0 Security Depsoit (MK)'!L79</f>
        <v>5203438.7192228567</v>
      </c>
      <c r="H35" s="73"/>
      <c r="I35" s="63"/>
    </row>
    <row r="36" spans="1:13" ht="16.5" hidden="1" customHeight="1">
      <c r="A36" s="100" t="s">
        <v>60</v>
      </c>
      <c r="B36" s="100"/>
      <c r="C36" s="65">
        <f>C34-C35</f>
        <v>269545.28575563617</v>
      </c>
      <c r="D36" s="65"/>
      <c r="E36" s="65">
        <f t="shared" ref="E36:G36" si="2">E34-E35</f>
        <v>605106.99502150714</v>
      </c>
      <c r="F36" s="65"/>
      <c r="G36" s="65">
        <f t="shared" si="2"/>
        <v>-466272.71922285669</v>
      </c>
      <c r="H36" s="52"/>
      <c r="I36" s="68"/>
    </row>
    <row r="37" spans="1:13">
      <c r="E37" s="52"/>
      <c r="F37" s="52"/>
      <c r="G37" s="52"/>
      <c r="H37" s="52"/>
      <c r="I37" s="52"/>
    </row>
    <row r="39" spans="1:13" ht="16" customHeight="1">
      <c r="A39" s="81" t="s">
        <v>80</v>
      </c>
      <c r="B39" s="74"/>
    </row>
    <row r="40" spans="1:13">
      <c r="A40" s="1" t="s">
        <v>72</v>
      </c>
    </row>
    <row r="41" spans="1:13">
      <c r="A41" s="1" t="s">
        <v>77</v>
      </c>
    </row>
    <row r="44" spans="1:13" ht="13">
      <c r="A44" s="9" t="s">
        <v>73</v>
      </c>
      <c r="B44" s="102" t="s">
        <v>78</v>
      </c>
      <c r="C44" s="102"/>
      <c r="D44" s="102"/>
      <c r="E44" s="102"/>
      <c r="F44" s="102"/>
      <c r="G44" s="102"/>
      <c r="H44" s="102"/>
      <c r="I44" s="102"/>
      <c r="J44" s="102"/>
      <c r="M44" s="75"/>
    </row>
    <row r="45" spans="1:13">
      <c r="B45" s="97" t="s">
        <v>79</v>
      </c>
      <c r="C45" s="97"/>
      <c r="D45" s="97"/>
      <c r="E45" s="97"/>
      <c r="F45" s="97"/>
      <c r="G45" s="97"/>
      <c r="H45" s="97"/>
      <c r="I45" s="97"/>
      <c r="J45" s="97"/>
    </row>
    <row r="46" spans="1:13" ht="11.5" customHeight="1">
      <c r="B46" s="98"/>
      <c r="C46" s="98"/>
      <c r="D46" s="98"/>
      <c r="E46" s="98"/>
      <c r="F46" s="98"/>
      <c r="G46" s="98"/>
      <c r="H46" s="98"/>
      <c r="I46" s="98"/>
      <c r="J46" s="98"/>
    </row>
  </sheetData>
  <mergeCells count="21">
    <mergeCell ref="A1:I1"/>
    <mergeCell ref="A2:I2"/>
    <mergeCell ref="A19:B19"/>
    <mergeCell ref="A20:B20"/>
    <mergeCell ref="A21:B21"/>
    <mergeCell ref="A12:B12"/>
    <mergeCell ref="A13:B13"/>
    <mergeCell ref="A14:B14"/>
    <mergeCell ref="A15:B15"/>
    <mergeCell ref="B45:J45"/>
    <mergeCell ref="B46:J46"/>
    <mergeCell ref="A26:B26"/>
    <mergeCell ref="A22:B22"/>
    <mergeCell ref="A35:B35"/>
    <mergeCell ref="A36:B36"/>
    <mergeCell ref="B44:J44"/>
    <mergeCell ref="A27:B27"/>
    <mergeCell ref="A28:B28"/>
    <mergeCell ref="A29:B29"/>
    <mergeCell ref="A33:B33"/>
    <mergeCell ref="A34:B34"/>
  </mergeCells>
  <conditionalFormatting sqref="A1:A2 A4">
    <cfRule type="duplicateValues" dxfId="8" priority="3"/>
  </conditionalFormatting>
  <conditionalFormatting sqref="A5">
    <cfRule type="duplicateValues" dxfId="7" priority="2"/>
  </conditionalFormatting>
  <conditionalFormatting sqref="A3">
    <cfRule type="duplicateValues" dxfId="6" priority="1"/>
  </conditionalFormatting>
  <pageMargins left="0.7" right="0.7" top="0.75" bottom="0.75" header="0.3" footer="0.3"/>
  <pageSetup paperSize="9" scale="83" orientation="portrait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D0E-6D40-4CBD-BEA4-2B2EF7C97720}">
  <dimension ref="A1:L318"/>
  <sheetViews>
    <sheetView view="pageBreakPreview" zoomScale="70" zoomScaleNormal="98" zoomScaleSheetLayoutView="70" workbookViewId="0">
      <selection activeCell="E23" sqref="E23"/>
    </sheetView>
  </sheetViews>
  <sheetFormatPr defaultColWidth="19.81640625" defaultRowHeight="12.5"/>
  <cols>
    <col min="1" max="1" width="22.08984375" style="1" customWidth="1"/>
    <col min="2" max="2" width="6.7265625" style="10" customWidth="1"/>
    <col min="3" max="5" width="15" style="1" customWidth="1"/>
    <col min="6" max="6" width="16.453125" style="6" customWidth="1"/>
    <col min="7" max="7" width="19.81640625" style="1"/>
    <col min="8" max="8" width="14" style="1" customWidth="1"/>
    <col min="9" max="16384" width="19.81640625" style="1"/>
  </cols>
  <sheetData>
    <row r="1" spans="1:6" ht="13">
      <c r="A1" s="103" t="s">
        <v>0</v>
      </c>
      <c r="B1" s="103"/>
      <c r="C1" s="103"/>
      <c r="D1" s="103"/>
      <c r="E1" s="103"/>
      <c r="F1" s="103"/>
    </row>
    <row r="2" spans="1:6">
      <c r="A2" s="104" t="s">
        <v>1</v>
      </c>
      <c r="B2" s="104"/>
      <c r="C2" s="104"/>
      <c r="D2" s="104"/>
      <c r="E2" s="104"/>
      <c r="F2" s="104"/>
    </row>
    <row r="4" spans="1:6" ht="13">
      <c r="A4" s="2" t="s">
        <v>2</v>
      </c>
      <c r="B4" s="3" t="s">
        <v>3</v>
      </c>
      <c r="C4" s="78" t="s">
        <v>98</v>
      </c>
      <c r="D4" s="4"/>
      <c r="E4" s="4"/>
      <c r="F4" s="5"/>
    </row>
    <row r="5" spans="1:6" ht="13">
      <c r="A5" s="7" t="s">
        <v>4</v>
      </c>
      <c r="B5" s="8" t="s">
        <v>5</v>
      </c>
      <c r="C5" s="4" t="s">
        <v>6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8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0" t="s">
        <v>3</v>
      </c>
      <c r="C11" s="11" t="s">
        <v>15</v>
      </c>
    </row>
    <row r="12" spans="1:6" ht="14.5">
      <c r="A12" t="s">
        <v>16</v>
      </c>
      <c r="B12" s="10" t="s">
        <v>3</v>
      </c>
      <c r="C12" s="11" t="s">
        <v>99</v>
      </c>
    </row>
    <row r="13" spans="1:6">
      <c r="A13" s="12" t="s">
        <v>17</v>
      </c>
      <c r="B13" s="13" t="s">
        <v>3</v>
      </c>
      <c r="C13" s="14" t="s">
        <v>18</v>
      </c>
      <c r="D13" s="14"/>
      <c r="E13" s="14"/>
      <c r="F13" s="15"/>
    </row>
    <row r="14" spans="1:6" ht="25">
      <c r="A14" s="12" t="s">
        <v>19</v>
      </c>
      <c r="B14" s="13" t="s">
        <v>3</v>
      </c>
      <c r="C14" s="14">
        <v>43647</v>
      </c>
      <c r="D14" s="14"/>
      <c r="E14" s="14"/>
      <c r="F14" s="15"/>
    </row>
    <row r="15" spans="1:6">
      <c r="A15" s="12" t="s">
        <v>20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21</v>
      </c>
      <c r="B16" s="13" t="s">
        <v>3</v>
      </c>
      <c r="C16" s="14">
        <v>46538</v>
      </c>
      <c r="D16" s="14"/>
      <c r="E16" s="14"/>
      <c r="F16" s="15"/>
    </row>
    <row r="17" spans="1:8">
      <c r="A17" s="12" t="s">
        <v>22</v>
      </c>
      <c r="B17" s="13" t="s">
        <v>3</v>
      </c>
      <c r="C17" s="16">
        <v>0.03</v>
      </c>
      <c r="D17" s="16"/>
      <c r="E17" s="16"/>
      <c r="F17" s="15"/>
    </row>
    <row r="18" spans="1:8">
      <c r="A18" s="12" t="s">
        <v>23</v>
      </c>
      <c r="B18" s="13" t="s">
        <v>3</v>
      </c>
      <c r="C18" s="17">
        <f>C17/12</f>
        <v>2.5000000000000001E-3</v>
      </c>
      <c r="D18" s="17"/>
      <c r="E18" s="17"/>
      <c r="F18" s="15"/>
    </row>
    <row r="19" spans="1:8">
      <c r="A19" s="12"/>
      <c r="B19" s="13"/>
      <c r="C19" s="17"/>
      <c r="D19" s="17"/>
      <c r="E19" s="17"/>
      <c r="F19" s="15"/>
      <c r="G19" s="18"/>
    </row>
    <row r="20" spans="1:8">
      <c r="C20" s="19"/>
      <c r="D20" s="19"/>
      <c r="E20" s="19"/>
    </row>
    <row r="21" spans="1:8" ht="13">
      <c r="B21" s="106" t="s">
        <v>24</v>
      </c>
      <c r="C21" s="106"/>
      <c r="D21" s="106"/>
      <c r="E21" s="106"/>
      <c r="F21" s="106"/>
    </row>
    <row r="22" spans="1:8" ht="13">
      <c r="B22" s="107" t="s">
        <v>82</v>
      </c>
      <c r="C22" s="107"/>
      <c r="D22" s="107"/>
      <c r="E22" s="107"/>
      <c r="F22" s="107"/>
    </row>
    <row r="23" spans="1:8" ht="65">
      <c r="B23" s="20" t="s">
        <v>25</v>
      </c>
      <c r="C23" s="20" t="s">
        <v>26</v>
      </c>
      <c r="D23" s="21" t="s">
        <v>27</v>
      </c>
      <c r="E23" s="21" t="s">
        <v>100</v>
      </c>
      <c r="F23" s="21" t="s">
        <v>28</v>
      </c>
      <c r="H23" s="22"/>
    </row>
    <row r="24" spans="1:8" ht="14.5">
      <c r="B24" s="23">
        <v>0</v>
      </c>
      <c r="C24" s="24">
        <v>43677</v>
      </c>
      <c r="D24" s="25">
        <v>1402400</v>
      </c>
      <c r="E24" s="25">
        <f t="shared" ref="E24:E55" si="0">D24*0.180553</f>
        <v>253207.52719999998</v>
      </c>
      <c r="F24" s="27">
        <f t="shared" ref="F24:F55" si="1">E24/(1+$C$18)^B24</f>
        <v>253207.52719999998</v>
      </c>
    </row>
    <row r="25" spans="1:8" ht="14.5">
      <c r="B25" s="23">
        <v>1</v>
      </c>
      <c r="C25" s="24">
        <v>43708</v>
      </c>
      <c r="D25" s="25">
        <v>1402400</v>
      </c>
      <c r="E25" s="25">
        <f t="shared" si="0"/>
        <v>253207.52719999998</v>
      </c>
      <c r="F25" s="27">
        <f t="shared" si="1"/>
        <v>252576.08698254364</v>
      </c>
    </row>
    <row r="26" spans="1:8" ht="14.5">
      <c r="B26" s="23">
        <v>2</v>
      </c>
      <c r="C26" s="24">
        <v>43738</v>
      </c>
      <c r="D26" s="25">
        <v>1402400</v>
      </c>
      <c r="E26" s="25">
        <f t="shared" si="0"/>
        <v>253207.52719999998</v>
      </c>
      <c r="F26" s="27">
        <f t="shared" si="1"/>
        <v>251946.22142897121</v>
      </c>
    </row>
    <row r="27" spans="1:8" ht="14.5">
      <c r="B27" s="23">
        <v>3</v>
      </c>
      <c r="C27" s="24">
        <v>43769</v>
      </c>
      <c r="D27" s="25">
        <v>1402400</v>
      </c>
      <c r="E27" s="25">
        <f t="shared" si="0"/>
        <v>253207.52719999998</v>
      </c>
      <c r="F27" s="27">
        <f t="shared" si="1"/>
        <v>251317.92661244015</v>
      </c>
    </row>
    <row r="28" spans="1:8" ht="14.5">
      <c r="B28" s="23">
        <v>4</v>
      </c>
      <c r="C28" s="24">
        <v>43799</v>
      </c>
      <c r="D28" s="25">
        <v>1402400</v>
      </c>
      <c r="E28" s="25">
        <f t="shared" si="0"/>
        <v>253207.52719999998</v>
      </c>
      <c r="F28" s="27">
        <f t="shared" si="1"/>
        <v>250691.19861590039</v>
      </c>
    </row>
    <row r="29" spans="1:8" ht="14.5">
      <c r="B29" s="23">
        <v>5</v>
      </c>
      <c r="C29" s="24">
        <v>43830</v>
      </c>
      <c r="D29" s="25">
        <v>1402400</v>
      </c>
      <c r="E29" s="25">
        <f t="shared" si="0"/>
        <v>253207.52719999998</v>
      </c>
      <c r="F29" s="27">
        <f t="shared" si="1"/>
        <v>250066.0335320702</v>
      </c>
    </row>
    <row r="30" spans="1:8" ht="14.5">
      <c r="B30" s="23">
        <v>6</v>
      </c>
      <c r="C30" s="24">
        <v>43861</v>
      </c>
      <c r="D30" s="25">
        <v>1402400</v>
      </c>
      <c r="E30" s="25">
        <f t="shared" si="0"/>
        <v>253207.52719999998</v>
      </c>
      <c r="F30" s="27">
        <f t="shared" si="1"/>
        <v>249442.42746341173</v>
      </c>
    </row>
    <row r="31" spans="1:8" ht="14.5">
      <c r="B31" s="23">
        <v>7</v>
      </c>
      <c r="C31" s="24">
        <v>43890</v>
      </c>
      <c r="D31" s="25">
        <v>1402400</v>
      </c>
      <c r="E31" s="25">
        <f t="shared" si="0"/>
        <v>253207.52719999998</v>
      </c>
      <c r="F31" s="27">
        <f t="shared" si="1"/>
        <v>248820.37652210647</v>
      </c>
    </row>
    <row r="32" spans="1:8" ht="14.5">
      <c r="B32" s="23">
        <v>8</v>
      </c>
      <c r="C32" s="24">
        <v>43921</v>
      </c>
      <c r="D32" s="25">
        <v>1402400</v>
      </c>
      <c r="E32" s="25">
        <f t="shared" si="0"/>
        <v>253207.52719999998</v>
      </c>
      <c r="F32" s="27">
        <f t="shared" si="1"/>
        <v>248199.8768300314</v>
      </c>
    </row>
    <row r="33" spans="2:6" ht="14.5">
      <c r="B33" s="23">
        <v>9</v>
      </c>
      <c r="C33" s="24">
        <v>43951</v>
      </c>
      <c r="D33" s="25">
        <v>1402400</v>
      </c>
      <c r="E33" s="25">
        <f t="shared" si="0"/>
        <v>253207.52719999998</v>
      </c>
      <c r="F33" s="27">
        <f t="shared" si="1"/>
        <v>247580.92451873454</v>
      </c>
    </row>
    <row r="34" spans="2:6" ht="14.5">
      <c r="B34" s="23">
        <v>10</v>
      </c>
      <c r="C34" s="24">
        <v>43982</v>
      </c>
      <c r="D34" s="25">
        <v>1402400</v>
      </c>
      <c r="E34" s="25">
        <f t="shared" si="0"/>
        <v>253207.52719999998</v>
      </c>
      <c r="F34" s="27">
        <f t="shared" si="1"/>
        <v>246963.51572941107</v>
      </c>
    </row>
    <row r="35" spans="2:6" ht="14.5">
      <c r="B35" s="23">
        <v>11</v>
      </c>
      <c r="C35" s="24">
        <v>44012</v>
      </c>
      <c r="D35" s="25">
        <v>1542640</v>
      </c>
      <c r="E35" s="25">
        <f t="shared" si="0"/>
        <v>278528.27992</v>
      </c>
      <c r="F35" s="27">
        <f t="shared" si="1"/>
        <v>270982.41127416684</v>
      </c>
    </row>
    <row r="36" spans="2:6" ht="14.5">
      <c r="B36" s="23">
        <v>12</v>
      </c>
      <c r="C36" s="24">
        <v>44043</v>
      </c>
      <c r="D36" s="25">
        <v>1542640</v>
      </c>
      <c r="E36" s="25">
        <f t="shared" si="0"/>
        <v>278528.27992</v>
      </c>
      <c r="F36" s="27">
        <f t="shared" si="1"/>
        <v>270306.64466251049</v>
      </c>
    </row>
    <row r="37" spans="2:6" ht="14.5">
      <c r="B37" s="23">
        <v>13</v>
      </c>
      <c r="C37" s="24">
        <v>44074</v>
      </c>
      <c r="D37" s="25">
        <v>1542640</v>
      </c>
      <c r="E37" s="25">
        <f t="shared" si="0"/>
        <v>278528.27992</v>
      </c>
      <c r="F37" s="27">
        <f t="shared" si="1"/>
        <v>269632.56325437455</v>
      </c>
    </row>
    <row r="38" spans="2:6" ht="14.5">
      <c r="B38" s="23">
        <v>14</v>
      </c>
      <c r="C38" s="24">
        <v>44104</v>
      </c>
      <c r="D38" s="25">
        <v>1542640</v>
      </c>
      <c r="E38" s="25">
        <f t="shared" si="0"/>
        <v>278528.27992</v>
      </c>
      <c r="F38" s="27">
        <f t="shared" si="1"/>
        <v>268960.16284725646</v>
      </c>
    </row>
    <row r="39" spans="2:6" ht="14.5">
      <c r="B39" s="23">
        <v>15</v>
      </c>
      <c r="C39" s="24">
        <v>44135</v>
      </c>
      <c r="D39" s="25">
        <v>1542640</v>
      </c>
      <c r="E39" s="25">
        <f t="shared" si="0"/>
        <v>278528.27992</v>
      </c>
      <c r="F39" s="27">
        <f t="shared" si="1"/>
        <v>268289.43924913369</v>
      </c>
    </row>
    <row r="40" spans="2:6" ht="14.5">
      <c r="B40" s="23">
        <v>16</v>
      </c>
      <c r="C40" s="24">
        <v>44165</v>
      </c>
      <c r="D40" s="25">
        <v>1542640</v>
      </c>
      <c r="E40" s="25">
        <f t="shared" si="0"/>
        <v>278528.27992</v>
      </c>
      <c r="F40" s="27">
        <f t="shared" si="1"/>
        <v>267620.38827843755</v>
      </c>
    </row>
    <row r="41" spans="2:6" ht="14.5">
      <c r="B41" s="23">
        <v>17</v>
      </c>
      <c r="C41" s="24">
        <v>44196</v>
      </c>
      <c r="D41" s="25">
        <v>1542640</v>
      </c>
      <c r="E41" s="25">
        <f t="shared" si="0"/>
        <v>278528.27992</v>
      </c>
      <c r="F41" s="27">
        <f t="shared" si="1"/>
        <v>266953.00576402753</v>
      </c>
    </row>
    <row r="42" spans="2:6" ht="14.5">
      <c r="B42" s="23">
        <v>18</v>
      </c>
      <c r="C42" s="24">
        <v>44227</v>
      </c>
      <c r="D42" s="25">
        <v>1542640</v>
      </c>
      <c r="E42" s="25">
        <f t="shared" si="0"/>
        <v>278528.27992</v>
      </c>
      <c r="F42" s="27">
        <f t="shared" si="1"/>
        <v>266287.28754516458</v>
      </c>
    </row>
    <row r="43" spans="2:6" ht="14.5">
      <c r="B43" s="23">
        <v>19</v>
      </c>
      <c r="C43" s="24">
        <v>44255</v>
      </c>
      <c r="D43" s="25">
        <v>1542640</v>
      </c>
      <c r="E43" s="25">
        <f t="shared" si="0"/>
        <v>278528.27992</v>
      </c>
      <c r="F43" s="27">
        <f t="shared" si="1"/>
        <v>265623.22947148589</v>
      </c>
    </row>
    <row r="44" spans="2:6" ht="14.5">
      <c r="B44" s="23">
        <v>20</v>
      </c>
      <c r="C44" s="24">
        <v>44286</v>
      </c>
      <c r="D44" s="25">
        <v>1542640</v>
      </c>
      <c r="E44" s="25">
        <f t="shared" si="0"/>
        <v>278528.27992</v>
      </c>
      <c r="F44" s="27">
        <f t="shared" si="1"/>
        <v>264960.82740297844</v>
      </c>
    </row>
    <row r="45" spans="2:6" ht="14.5">
      <c r="B45" s="23">
        <v>21</v>
      </c>
      <c r="C45" s="24">
        <v>44316</v>
      </c>
      <c r="D45" s="25">
        <v>1542640</v>
      </c>
      <c r="E45" s="25">
        <f t="shared" si="0"/>
        <v>278528.27992</v>
      </c>
      <c r="F45" s="27">
        <f t="shared" si="1"/>
        <v>264300.07720995357</v>
      </c>
    </row>
    <row r="46" spans="2:6" ht="14.5">
      <c r="B46" s="23">
        <v>22</v>
      </c>
      <c r="C46" s="24">
        <v>44347</v>
      </c>
      <c r="D46" s="25">
        <v>1542640</v>
      </c>
      <c r="E46" s="25">
        <f t="shared" si="0"/>
        <v>278528.27992</v>
      </c>
      <c r="F46" s="27">
        <f t="shared" si="1"/>
        <v>263640.97477302107</v>
      </c>
    </row>
    <row r="47" spans="2:6" ht="14.5">
      <c r="B47" s="23">
        <v>23</v>
      </c>
      <c r="C47" s="24">
        <v>44377</v>
      </c>
      <c r="D47" s="25">
        <v>1542640</v>
      </c>
      <c r="E47" s="25">
        <f t="shared" si="0"/>
        <v>278528.27992</v>
      </c>
      <c r="F47" s="27">
        <f t="shared" si="1"/>
        <v>262983.51598306344</v>
      </c>
    </row>
    <row r="48" spans="2:6" ht="14.5">
      <c r="B48" s="23">
        <v>24</v>
      </c>
      <c r="C48" s="24">
        <v>44408</v>
      </c>
      <c r="D48" s="25">
        <v>1542640</v>
      </c>
      <c r="E48" s="25">
        <f t="shared" si="0"/>
        <v>278528.27992</v>
      </c>
      <c r="F48" s="27">
        <f t="shared" si="1"/>
        <v>262327.69674121041</v>
      </c>
    </row>
    <row r="49" spans="2:6" ht="14.5">
      <c r="B49" s="23">
        <v>25</v>
      </c>
      <c r="C49" s="24">
        <v>44439</v>
      </c>
      <c r="D49" s="25">
        <v>1542640</v>
      </c>
      <c r="E49" s="25">
        <f t="shared" si="0"/>
        <v>278528.27992</v>
      </c>
      <c r="F49" s="27">
        <f t="shared" si="1"/>
        <v>261673.51295881334</v>
      </c>
    </row>
    <row r="50" spans="2:6" ht="14.5">
      <c r="B50" s="23">
        <v>26</v>
      </c>
      <c r="C50" s="24">
        <v>44469</v>
      </c>
      <c r="D50" s="25">
        <v>1542640</v>
      </c>
      <c r="E50" s="25">
        <f t="shared" si="0"/>
        <v>278528.27992</v>
      </c>
      <c r="F50" s="27">
        <f t="shared" si="1"/>
        <v>261020.96055741981</v>
      </c>
    </row>
    <row r="51" spans="2:6" ht="14.5">
      <c r="B51" s="23">
        <v>27</v>
      </c>
      <c r="C51" s="24">
        <v>44500</v>
      </c>
      <c r="D51" s="25">
        <v>1542640</v>
      </c>
      <c r="E51" s="25">
        <f t="shared" si="0"/>
        <v>278528.27992</v>
      </c>
      <c r="F51" s="27">
        <f t="shared" si="1"/>
        <v>260370.03546874798</v>
      </c>
    </row>
    <row r="52" spans="2:6" ht="14.5">
      <c r="B52" s="23">
        <v>28</v>
      </c>
      <c r="C52" s="24">
        <v>44530</v>
      </c>
      <c r="D52" s="25">
        <v>1542640</v>
      </c>
      <c r="E52" s="25">
        <f t="shared" si="0"/>
        <v>278528.27992</v>
      </c>
      <c r="F52" s="27">
        <f t="shared" si="1"/>
        <v>259720.73363466133</v>
      </c>
    </row>
    <row r="53" spans="2:6" ht="14.5">
      <c r="B53" s="23">
        <v>29</v>
      </c>
      <c r="C53" s="24">
        <v>44561</v>
      </c>
      <c r="D53" s="25">
        <v>1542640</v>
      </c>
      <c r="E53" s="25">
        <f t="shared" si="0"/>
        <v>278528.27992</v>
      </c>
      <c r="F53" s="27">
        <f t="shared" si="1"/>
        <v>259073.05100714343</v>
      </c>
    </row>
    <row r="54" spans="2:6" ht="14.5">
      <c r="B54" s="23">
        <v>30</v>
      </c>
      <c r="C54" s="24">
        <v>44592</v>
      </c>
      <c r="D54" s="25">
        <v>1542640</v>
      </c>
      <c r="E54" s="25">
        <f t="shared" si="0"/>
        <v>278528.27992</v>
      </c>
      <c r="F54" s="27">
        <f t="shared" si="1"/>
        <v>258426.98354827284</v>
      </c>
    </row>
    <row r="55" spans="2:6" ht="14.5">
      <c r="B55" s="23">
        <v>31</v>
      </c>
      <c r="C55" s="24">
        <v>44620</v>
      </c>
      <c r="D55" s="25">
        <v>1542640</v>
      </c>
      <c r="E55" s="25">
        <f t="shared" si="0"/>
        <v>278528.27992</v>
      </c>
      <c r="F55" s="27">
        <f t="shared" si="1"/>
        <v>257782.52723019736</v>
      </c>
    </row>
    <row r="56" spans="2:6" ht="14.5">
      <c r="B56" s="23">
        <v>32</v>
      </c>
      <c r="C56" s="24">
        <v>44651</v>
      </c>
      <c r="D56" s="25">
        <v>1542640</v>
      </c>
      <c r="E56" s="25">
        <f t="shared" ref="E56:E87" si="2">D56*0.180553</f>
        <v>278528.27992</v>
      </c>
      <c r="F56" s="27">
        <f t="shared" ref="F56:F87" si="3">E56/(1+$C$18)^B56</f>
        <v>257139.67803510954</v>
      </c>
    </row>
    <row r="57" spans="2:6" ht="14.5">
      <c r="B57" s="23">
        <v>33</v>
      </c>
      <c r="C57" s="24">
        <v>44681</v>
      </c>
      <c r="D57" s="25">
        <v>1542640</v>
      </c>
      <c r="E57" s="25">
        <f t="shared" si="2"/>
        <v>278528.27992</v>
      </c>
      <c r="F57" s="27">
        <f t="shared" si="3"/>
        <v>256498.43195522149</v>
      </c>
    </row>
    <row r="58" spans="2:6" ht="14.5">
      <c r="B58" s="23">
        <v>34</v>
      </c>
      <c r="C58" s="24">
        <v>44712</v>
      </c>
      <c r="D58" s="25">
        <v>1542640</v>
      </c>
      <c r="E58" s="25">
        <f t="shared" si="2"/>
        <v>278528.27992</v>
      </c>
      <c r="F58" s="27">
        <f t="shared" si="3"/>
        <v>255858.78499273967</v>
      </c>
    </row>
    <row r="59" spans="2:6" ht="14.5">
      <c r="B59" s="23">
        <v>35</v>
      </c>
      <c r="C59" s="24">
        <v>44742</v>
      </c>
      <c r="D59" s="25">
        <v>1542640</v>
      </c>
      <c r="E59" s="25">
        <f t="shared" si="2"/>
        <v>278528.27992</v>
      </c>
      <c r="F59" s="27">
        <f t="shared" si="3"/>
        <v>255220.73315984011</v>
      </c>
    </row>
    <row r="60" spans="2:6" ht="14.5">
      <c r="B60" s="23">
        <v>36</v>
      </c>
      <c r="C60" s="24">
        <v>44773</v>
      </c>
      <c r="D60" s="25">
        <v>1542640</v>
      </c>
      <c r="E60" s="25">
        <f t="shared" si="2"/>
        <v>278528.27992</v>
      </c>
      <c r="F60" s="27">
        <f t="shared" si="3"/>
        <v>254584.27247864346</v>
      </c>
    </row>
    <row r="61" spans="2:6" ht="14.5">
      <c r="B61" s="23">
        <v>37</v>
      </c>
      <c r="C61" s="24">
        <v>44804</v>
      </c>
      <c r="D61" s="25">
        <v>1542640</v>
      </c>
      <c r="E61" s="25">
        <f t="shared" si="2"/>
        <v>278528.27992</v>
      </c>
      <c r="F61" s="27">
        <f t="shared" si="3"/>
        <v>253949.39898119049</v>
      </c>
    </row>
    <row r="62" spans="2:6" ht="14.5">
      <c r="B62" s="23">
        <v>38</v>
      </c>
      <c r="C62" s="24">
        <v>44834</v>
      </c>
      <c r="D62" s="25">
        <v>1542640</v>
      </c>
      <c r="E62" s="25">
        <f t="shared" si="2"/>
        <v>278528.27992</v>
      </c>
      <c r="F62" s="27">
        <f t="shared" si="3"/>
        <v>253316.10870941702</v>
      </c>
    </row>
    <row r="63" spans="2:6" ht="14.5">
      <c r="B63" s="23">
        <v>39</v>
      </c>
      <c r="C63" s="24">
        <v>44865</v>
      </c>
      <c r="D63" s="25">
        <v>1542640</v>
      </c>
      <c r="E63" s="25">
        <f t="shared" si="2"/>
        <v>278528.27992</v>
      </c>
      <c r="F63" s="27">
        <f t="shared" si="3"/>
        <v>252684.39771512919</v>
      </c>
    </row>
    <row r="64" spans="2:6" ht="14.5">
      <c r="B64" s="23">
        <v>40</v>
      </c>
      <c r="C64" s="24">
        <v>44895</v>
      </c>
      <c r="D64" s="25">
        <v>1542640</v>
      </c>
      <c r="E64" s="25">
        <f t="shared" si="2"/>
        <v>278528.27992</v>
      </c>
      <c r="F64" s="27">
        <f t="shared" si="3"/>
        <v>252054.26205997923</v>
      </c>
    </row>
    <row r="65" spans="2:6" ht="14.5">
      <c r="B65" s="23">
        <v>41</v>
      </c>
      <c r="C65" s="24">
        <v>44926</v>
      </c>
      <c r="D65" s="25">
        <v>1542640</v>
      </c>
      <c r="E65" s="25">
        <f t="shared" si="2"/>
        <v>278528.27992</v>
      </c>
      <c r="F65" s="27">
        <f t="shared" si="3"/>
        <v>251425.69781544065</v>
      </c>
    </row>
    <row r="66" spans="2:6" ht="14.5">
      <c r="B66" s="23">
        <v>42</v>
      </c>
      <c r="C66" s="24">
        <v>44957</v>
      </c>
      <c r="D66" s="25">
        <v>1542640</v>
      </c>
      <c r="E66" s="25">
        <f t="shared" si="2"/>
        <v>278528.27992</v>
      </c>
      <c r="F66" s="27">
        <f t="shared" si="3"/>
        <v>250798.70106278372</v>
      </c>
    </row>
    <row r="67" spans="2:6" ht="14.5">
      <c r="B67" s="23">
        <v>43</v>
      </c>
      <c r="C67" s="24">
        <v>44985</v>
      </c>
      <c r="D67" s="25">
        <v>1542640</v>
      </c>
      <c r="E67" s="25">
        <f t="shared" si="2"/>
        <v>278528.27992</v>
      </c>
      <c r="F67" s="27">
        <f t="shared" si="3"/>
        <v>250173.26789305112</v>
      </c>
    </row>
    <row r="68" spans="2:6" ht="14.5">
      <c r="B68" s="23">
        <v>44</v>
      </c>
      <c r="C68" s="24">
        <v>45016</v>
      </c>
      <c r="D68" s="25">
        <v>1542640</v>
      </c>
      <c r="E68" s="25">
        <f t="shared" si="2"/>
        <v>278528.27992</v>
      </c>
      <c r="F68" s="27">
        <f t="shared" si="3"/>
        <v>249549.39440703351</v>
      </c>
    </row>
    <row r="69" spans="2:6" ht="14.5">
      <c r="B69" s="23">
        <v>45</v>
      </c>
      <c r="C69" s="24">
        <v>45046</v>
      </c>
      <c r="D69" s="25">
        <v>1542640</v>
      </c>
      <c r="E69" s="25">
        <f t="shared" si="2"/>
        <v>278528.27992</v>
      </c>
      <c r="F69" s="27">
        <f t="shared" si="3"/>
        <v>248927.07671524541</v>
      </c>
    </row>
    <row r="70" spans="2:6" ht="14.5">
      <c r="B70" s="23">
        <v>46</v>
      </c>
      <c r="C70" s="24">
        <v>45077</v>
      </c>
      <c r="D70" s="25">
        <v>1542640</v>
      </c>
      <c r="E70" s="25">
        <f t="shared" si="2"/>
        <v>278528.27992</v>
      </c>
      <c r="F70" s="27">
        <f t="shared" si="3"/>
        <v>248306.31093790071</v>
      </c>
    </row>
    <row r="71" spans="2:6" ht="14.5">
      <c r="B71" s="23">
        <v>47</v>
      </c>
      <c r="C71" s="24">
        <v>45107</v>
      </c>
      <c r="D71" s="25">
        <v>1696904</v>
      </c>
      <c r="E71" s="25">
        <f t="shared" si="2"/>
        <v>306381.10791199998</v>
      </c>
      <c r="F71" s="27">
        <f t="shared" si="3"/>
        <v>272455.80252537737</v>
      </c>
    </row>
    <row r="72" spans="2:6" ht="14.5">
      <c r="B72" s="23">
        <v>48</v>
      </c>
      <c r="C72" s="24">
        <v>45138</v>
      </c>
      <c r="D72" s="25">
        <v>1696904</v>
      </c>
      <c r="E72" s="25">
        <f t="shared" si="2"/>
        <v>306381.10791199998</v>
      </c>
      <c r="F72" s="27">
        <f t="shared" si="3"/>
        <v>271776.36162132397</v>
      </c>
    </row>
    <row r="73" spans="2:6" ht="14.5">
      <c r="B73" s="23">
        <v>49</v>
      </c>
      <c r="C73" s="24">
        <v>45169</v>
      </c>
      <c r="D73" s="25">
        <v>1696904</v>
      </c>
      <c r="E73" s="25">
        <f t="shared" si="2"/>
        <v>306381.10791199998</v>
      </c>
      <c r="F73" s="27">
        <f t="shared" si="3"/>
        <v>271098.615083615</v>
      </c>
    </row>
    <row r="74" spans="2:6" ht="14.5">
      <c r="B74" s="23">
        <v>50</v>
      </c>
      <c r="C74" s="24">
        <v>45199</v>
      </c>
      <c r="D74" s="25">
        <v>1696904</v>
      </c>
      <c r="E74" s="25">
        <f t="shared" si="2"/>
        <v>306381.10791199998</v>
      </c>
      <c r="F74" s="27">
        <f t="shared" si="3"/>
        <v>270422.55868689768</v>
      </c>
    </row>
    <row r="75" spans="2:6" ht="14.5">
      <c r="B75" s="23">
        <v>51</v>
      </c>
      <c r="C75" s="24">
        <v>45230</v>
      </c>
      <c r="D75" s="25">
        <v>1696904</v>
      </c>
      <c r="E75" s="25">
        <f t="shared" si="2"/>
        <v>306381.10791199998</v>
      </c>
      <c r="F75" s="27">
        <f t="shared" si="3"/>
        <v>269748.18821635685</v>
      </c>
    </row>
    <row r="76" spans="2:6" ht="14.5">
      <c r="B76" s="23">
        <v>52</v>
      </c>
      <c r="C76" s="24">
        <v>45260</v>
      </c>
      <c r="D76" s="25">
        <v>1696904</v>
      </c>
      <c r="E76" s="25">
        <f t="shared" si="2"/>
        <v>306381.10791199998</v>
      </c>
      <c r="F76" s="27">
        <f t="shared" si="3"/>
        <v>269075.49946768762</v>
      </c>
    </row>
    <row r="77" spans="2:6" ht="14.5">
      <c r="B77" s="23">
        <v>53</v>
      </c>
      <c r="C77" s="24">
        <v>45291</v>
      </c>
      <c r="D77" s="25">
        <v>1696904</v>
      </c>
      <c r="E77" s="25">
        <f t="shared" si="2"/>
        <v>306381.10791199998</v>
      </c>
      <c r="F77" s="27">
        <f t="shared" si="3"/>
        <v>268404.48824707</v>
      </c>
    </row>
    <row r="78" spans="2:6" ht="14.5">
      <c r="B78" s="23">
        <v>54</v>
      </c>
      <c r="C78" s="24">
        <v>45322</v>
      </c>
      <c r="D78" s="25">
        <v>1696904</v>
      </c>
      <c r="E78" s="25">
        <f t="shared" si="2"/>
        <v>306381.10791199998</v>
      </c>
      <c r="F78" s="27">
        <f t="shared" si="3"/>
        <v>267735.1503711422</v>
      </c>
    </row>
    <row r="79" spans="2:6" ht="14.5">
      <c r="B79" s="23">
        <v>55</v>
      </c>
      <c r="C79" s="24">
        <v>45351</v>
      </c>
      <c r="D79" s="25">
        <v>1696904</v>
      </c>
      <c r="E79" s="25">
        <f t="shared" si="2"/>
        <v>306381.10791199998</v>
      </c>
      <c r="F79" s="27">
        <f t="shared" si="3"/>
        <v>267067.48166697472</v>
      </c>
    </row>
    <row r="80" spans="2:6" ht="14.5">
      <c r="B80" s="23">
        <v>56</v>
      </c>
      <c r="C80" s="24">
        <v>45382</v>
      </c>
      <c r="D80" s="25">
        <v>1696904</v>
      </c>
      <c r="E80" s="25">
        <f t="shared" si="2"/>
        <v>306381.10791199998</v>
      </c>
      <c r="F80" s="27">
        <f t="shared" si="3"/>
        <v>266401.47797204467</v>
      </c>
    </row>
    <row r="81" spans="2:6" ht="14.5">
      <c r="B81" s="23">
        <v>57</v>
      </c>
      <c r="C81" s="24">
        <v>45412</v>
      </c>
      <c r="D81" s="25">
        <v>1696904</v>
      </c>
      <c r="E81" s="25">
        <f t="shared" si="2"/>
        <v>306381.10791199998</v>
      </c>
      <c r="F81" s="27">
        <f t="shared" si="3"/>
        <v>265737.13513420912</v>
      </c>
    </row>
    <row r="82" spans="2:6" ht="14.5">
      <c r="B82" s="23">
        <v>58</v>
      </c>
      <c r="C82" s="24">
        <v>45443</v>
      </c>
      <c r="D82" s="25">
        <v>1696904</v>
      </c>
      <c r="E82" s="25">
        <f t="shared" si="2"/>
        <v>306381.10791199998</v>
      </c>
      <c r="F82" s="27">
        <f t="shared" si="3"/>
        <v>265074.44901167991</v>
      </c>
    </row>
    <row r="83" spans="2:6" ht="14.5">
      <c r="B83" s="23">
        <v>59</v>
      </c>
      <c r="C83" s="24">
        <v>45473</v>
      </c>
      <c r="D83" s="25">
        <v>1696904</v>
      </c>
      <c r="E83" s="25">
        <f t="shared" si="2"/>
        <v>306381.10791199998</v>
      </c>
      <c r="F83" s="27">
        <f t="shared" si="3"/>
        <v>264413.41547299741</v>
      </c>
    </row>
    <row r="84" spans="2:6" ht="14.5">
      <c r="B84" s="23">
        <v>60</v>
      </c>
      <c r="C84" s="24">
        <v>45504</v>
      </c>
      <c r="D84" s="25">
        <v>1696904</v>
      </c>
      <c r="E84" s="25">
        <f t="shared" si="2"/>
        <v>306381.10791199998</v>
      </c>
      <c r="F84" s="27">
        <f t="shared" si="3"/>
        <v>263754.03039700491</v>
      </c>
    </row>
    <row r="85" spans="2:6" ht="14.5">
      <c r="B85" s="23">
        <v>61</v>
      </c>
      <c r="C85" s="24">
        <v>45535</v>
      </c>
      <c r="D85" s="25">
        <v>1696904</v>
      </c>
      <c r="E85" s="25">
        <f t="shared" si="2"/>
        <v>306381.10791199998</v>
      </c>
      <c r="F85" s="27">
        <f t="shared" si="3"/>
        <v>263096.28967282287</v>
      </c>
    </row>
    <row r="86" spans="2:6" ht="14.5">
      <c r="B86" s="23">
        <v>62</v>
      </c>
      <c r="C86" s="24">
        <v>45565</v>
      </c>
      <c r="D86" s="25">
        <v>1696904</v>
      </c>
      <c r="E86" s="25">
        <f t="shared" si="2"/>
        <v>306381.10791199998</v>
      </c>
      <c r="F86" s="27">
        <f t="shared" si="3"/>
        <v>262440.18919982336</v>
      </c>
    </row>
    <row r="87" spans="2:6" ht="14.5">
      <c r="B87" s="23">
        <v>63</v>
      </c>
      <c r="C87" s="24">
        <v>45596</v>
      </c>
      <c r="D87" s="25">
        <v>1696904</v>
      </c>
      <c r="E87" s="25">
        <f t="shared" si="2"/>
        <v>306381.10791199998</v>
      </c>
      <c r="F87" s="27">
        <f t="shared" si="3"/>
        <v>261785.72488760442</v>
      </c>
    </row>
    <row r="88" spans="2:6" ht="14.5">
      <c r="B88" s="23">
        <v>64</v>
      </c>
      <c r="C88" s="24">
        <v>45626</v>
      </c>
      <c r="D88" s="25">
        <v>1696904</v>
      </c>
      <c r="E88" s="25">
        <f t="shared" ref="E88:E118" si="4">D88*0.180553</f>
        <v>306381.10791199998</v>
      </c>
      <c r="F88" s="27">
        <f t="shared" ref="F88:F118" si="5">E88/(1+$C$18)^B88</f>
        <v>261132.89265596445</v>
      </c>
    </row>
    <row r="89" spans="2:6" ht="14.5">
      <c r="B89" s="23">
        <v>65</v>
      </c>
      <c r="C89" s="24">
        <v>45657</v>
      </c>
      <c r="D89" s="25">
        <v>1696904</v>
      </c>
      <c r="E89" s="25">
        <f t="shared" si="4"/>
        <v>306381.10791199998</v>
      </c>
      <c r="F89" s="27">
        <f t="shared" si="5"/>
        <v>260481.68843487723</v>
      </c>
    </row>
    <row r="90" spans="2:6" ht="14.5">
      <c r="B90" s="23">
        <v>66</v>
      </c>
      <c r="C90" s="24">
        <v>45688</v>
      </c>
      <c r="D90" s="25">
        <v>1696904</v>
      </c>
      <c r="E90" s="25">
        <f t="shared" si="4"/>
        <v>306381.10791199998</v>
      </c>
      <c r="F90" s="27">
        <f t="shared" si="5"/>
        <v>259832.1081644661</v>
      </c>
    </row>
    <row r="91" spans="2:6" ht="14.5">
      <c r="B91" s="23">
        <v>67</v>
      </c>
      <c r="C91" s="24">
        <v>45716</v>
      </c>
      <c r="D91" s="25">
        <v>1696904</v>
      </c>
      <c r="E91" s="25">
        <f t="shared" si="4"/>
        <v>306381.10791199998</v>
      </c>
      <c r="F91" s="27">
        <f t="shared" si="5"/>
        <v>259184.14779497869</v>
      </c>
    </row>
    <row r="92" spans="2:6" ht="14.5">
      <c r="B92" s="23">
        <v>68</v>
      </c>
      <c r="C92" s="24">
        <v>45747</v>
      </c>
      <c r="D92" s="25">
        <v>1696904</v>
      </c>
      <c r="E92" s="25">
        <f t="shared" si="4"/>
        <v>306381.10791199998</v>
      </c>
      <c r="F92" s="27">
        <f t="shared" si="5"/>
        <v>258537.80328676177</v>
      </c>
    </row>
    <row r="93" spans="2:6" ht="14.5">
      <c r="B93" s="23">
        <v>69</v>
      </c>
      <c r="C93" s="24">
        <v>45777</v>
      </c>
      <c r="D93" s="25">
        <v>1696904</v>
      </c>
      <c r="E93" s="25">
        <f t="shared" si="4"/>
        <v>306381.10791199998</v>
      </c>
      <c r="F93" s="27">
        <f t="shared" si="5"/>
        <v>257893.07061023617</v>
      </c>
    </row>
    <row r="94" spans="2:6" ht="14.5">
      <c r="B94" s="23">
        <v>70</v>
      </c>
      <c r="C94" s="24">
        <v>45808</v>
      </c>
      <c r="D94" s="25">
        <v>1696904</v>
      </c>
      <c r="E94" s="25">
        <f t="shared" si="4"/>
        <v>306381.10791199998</v>
      </c>
      <c r="F94" s="27">
        <f t="shared" si="5"/>
        <v>257249.94574587155</v>
      </c>
    </row>
    <row r="95" spans="2:6" ht="14.5">
      <c r="B95" s="23">
        <v>71</v>
      </c>
      <c r="C95" s="24">
        <v>45838</v>
      </c>
      <c r="D95" s="25">
        <v>1696904</v>
      </c>
      <c r="E95" s="25">
        <f t="shared" si="4"/>
        <v>306381.10791199998</v>
      </c>
      <c r="F95" s="27">
        <f t="shared" si="5"/>
        <v>256608.42468416117</v>
      </c>
    </row>
    <row r="96" spans="2:6" ht="14.5">
      <c r="B96" s="23">
        <v>72</v>
      </c>
      <c r="C96" s="24">
        <v>45869</v>
      </c>
      <c r="D96" s="25">
        <v>1696904</v>
      </c>
      <c r="E96" s="25">
        <f t="shared" si="4"/>
        <v>306381.10791199998</v>
      </c>
      <c r="F96" s="27">
        <f t="shared" si="5"/>
        <v>255968.50342559718</v>
      </c>
    </row>
    <row r="97" spans="2:6" ht="14.5">
      <c r="B97" s="23">
        <v>73</v>
      </c>
      <c r="C97" s="24">
        <v>45900</v>
      </c>
      <c r="D97" s="25">
        <v>1696904</v>
      </c>
      <c r="E97" s="25">
        <f t="shared" si="4"/>
        <v>306381.10791199998</v>
      </c>
      <c r="F97" s="27">
        <f t="shared" si="5"/>
        <v>255330.17798064556</v>
      </c>
    </row>
    <row r="98" spans="2:6" ht="14.5">
      <c r="B98" s="23">
        <v>74</v>
      </c>
      <c r="C98" s="24">
        <v>45930</v>
      </c>
      <c r="D98" s="25">
        <v>1696904</v>
      </c>
      <c r="E98" s="25">
        <f t="shared" si="4"/>
        <v>306381.10791199998</v>
      </c>
      <c r="F98" s="27">
        <f t="shared" si="5"/>
        <v>254693.44436972128</v>
      </c>
    </row>
    <row r="99" spans="2:6" ht="14.5">
      <c r="B99" s="23">
        <v>75</v>
      </c>
      <c r="C99" s="24">
        <v>45961</v>
      </c>
      <c r="D99" s="25">
        <v>1696904</v>
      </c>
      <c r="E99" s="25">
        <f t="shared" si="4"/>
        <v>306381.10791199998</v>
      </c>
      <c r="F99" s="27">
        <f t="shared" si="5"/>
        <v>254058.29862316343</v>
      </c>
    </row>
    <row r="100" spans="2:6" ht="14.5">
      <c r="B100" s="23">
        <v>76</v>
      </c>
      <c r="C100" s="24">
        <v>45991</v>
      </c>
      <c r="D100" s="25">
        <v>1696904</v>
      </c>
      <c r="E100" s="25">
        <f t="shared" si="4"/>
        <v>306381.10791199998</v>
      </c>
      <c r="F100" s="27">
        <f t="shared" si="5"/>
        <v>253424.73678121038</v>
      </c>
    </row>
    <row r="101" spans="2:6" ht="14.5">
      <c r="B101" s="23">
        <v>77</v>
      </c>
      <c r="C101" s="24">
        <v>46022</v>
      </c>
      <c r="D101" s="25">
        <v>1696904</v>
      </c>
      <c r="E101" s="25">
        <f t="shared" si="4"/>
        <v>306381.10791199998</v>
      </c>
      <c r="F101" s="27">
        <f t="shared" si="5"/>
        <v>252792.75489397539</v>
      </c>
    </row>
    <row r="102" spans="2:6" ht="14.5">
      <c r="B102" s="23">
        <v>78</v>
      </c>
      <c r="C102" s="24">
        <v>46053</v>
      </c>
      <c r="D102" s="25">
        <v>1696904</v>
      </c>
      <c r="E102" s="25">
        <f t="shared" si="4"/>
        <v>306381.10791199998</v>
      </c>
      <c r="F102" s="27">
        <f t="shared" si="5"/>
        <v>252162.34902142192</v>
      </c>
    </row>
    <row r="103" spans="2:6" ht="14.5">
      <c r="B103" s="23">
        <v>79</v>
      </c>
      <c r="C103" s="24">
        <v>46081</v>
      </c>
      <c r="D103" s="25">
        <v>1696904</v>
      </c>
      <c r="E103" s="25">
        <f t="shared" si="4"/>
        <v>306381.10791199998</v>
      </c>
      <c r="F103" s="27">
        <f t="shared" si="5"/>
        <v>251533.51523333861</v>
      </c>
    </row>
    <row r="104" spans="2:6" ht="14.5">
      <c r="B104" s="23">
        <v>80</v>
      </c>
      <c r="C104" s="24">
        <v>46112</v>
      </c>
      <c r="D104" s="25">
        <v>1696904</v>
      </c>
      <c r="E104" s="25">
        <f t="shared" si="4"/>
        <v>306381.10791199998</v>
      </c>
      <c r="F104" s="27">
        <f t="shared" si="5"/>
        <v>250906.24960931527</v>
      </c>
    </row>
    <row r="105" spans="2:6" ht="14.5">
      <c r="B105" s="23">
        <v>81</v>
      </c>
      <c r="C105" s="24">
        <v>46142</v>
      </c>
      <c r="D105" s="25">
        <v>1696904</v>
      </c>
      <c r="E105" s="25">
        <f t="shared" si="4"/>
        <v>306381.10791199998</v>
      </c>
      <c r="F105" s="27">
        <f t="shared" si="5"/>
        <v>250280.54823871853</v>
      </c>
    </row>
    <row r="106" spans="2:6" ht="14.5">
      <c r="B106" s="23">
        <v>82</v>
      </c>
      <c r="C106" s="24">
        <v>46173</v>
      </c>
      <c r="D106" s="25">
        <v>1696904</v>
      </c>
      <c r="E106" s="25">
        <f t="shared" si="4"/>
        <v>306381.10791199998</v>
      </c>
      <c r="F106" s="27">
        <f t="shared" si="5"/>
        <v>249656.40722066679</v>
      </c>
    </row>
    <row r="107" spans="2:6" ht="14.5">
      <c r="B107" s="23">
        <v>83</v>
      </c>
      <c r="C107" s="24">
        <v>46203</v>
      </c>
      <c r="D107" s="25">
        <v>1866594</v>
      </c>
      <c r="E107" s="25">
        <f t="shared" si="4"/>
        <v>337019.14648200001</v>
      </c>
      <c r="F107" s="27">
        <f t="shared" si="5"/>
        <v>273937.14622730523</v>
      </c>
    </row>
    <row r="108" spans="2:6" ht="14.5">
      <c r="B108" s="23">
        <v>84</v>
      </c>
      <c r="C108" s="24">
        <v>46234</v>
      </c>
      <c r="D108" s="25">
        <v>1866594</v>
      </c>
      <c r="E108" s="25">
        <f t="shared" si="4"/>
        <v>337019.14648200001</v>
      </c>
      <c r="F108" s="27">
        <f t="shared" si="5"/>
        <v>273254.01119930699</v>
      </c>
    </row>
    <row r="109" spans="2:6" ht="14.5">
      <c r="B109" s="23">
        <v>85</v>
      </c>
      <c r="C109" s="24">
        <v>46265</v>
      </c>
      <c r="D109" s="25">
        <v>1866594</v>
      </c>
      <c r="E109" s="25">
        <f t="shared" si="4"/>
        <v>337019.14648200001</v>
      </c>
      <c r="F109" s="27">
        <f t="shared" si="5"/>
        <v>272572.57974993216</v>
      </c>
    </row>
    <row r="110" spans="2:6" ht="14.5">
      <c r="B110" s="23">
        <v>86</v>
      </c>
      <c r="C110" s="24">
        <v>46295</v>
      </c>
      <c r="D110" s="25">
        <v>1866594</v>
      </c>
      <c r="E110" s="25">
        <f t="shared" si="4"/>
        <v>337019.14648200001</v>
      </c>
      <c r="F110" s="27">
        <f t="shared" si="5"/>
        <v>271892.8476308551</v>
      </c>
    </row>
    <row r="111" spans="2:6" ht="14.5">
      <c r="B111" s="23">
        <v>87</v>
      </c>
      <c r="C111" s="24">
        <v>46326</v>
      </c>
      <c r="D111" s="25">
        <v>1866594</v>
      </c>
      <c r="E111" s="25">
        <f t="shared" si="4"/>
        <v>337019.14648200001</v>
      </c>
      <c r="F111" s="27">
        <f t="shared" si="5"/>
        <v>271214.81060434424</v>
      </c>
    </row>
    <row r="112" spans="2:6" ht="14.5">
      <c r="B112" s="23">
        <v>88</v>
      </c>
      <c r="C112" s="24">
        <v>46356</v>
      </c>
      <c r="D112" s="25">
        <v>1866594</v>
      </c>
      <c r="E112" s="25">
        <f t="shared" si="4"/>
        <v>337019.14648200001</v>
      </c>
      <c r="F112" s="27">
        <f t="shared" si="5"/>
        <v>270538.46444323618</v>
      </c>
    </row>
    <row r="113" spans="2:8" ht="14.5">
      <c r="B113" s="23">
        <v>89</v>
      </c>
      <c r="C113" s="24">
        <v>46387</v>
      </c>
      <c r="D113" s="25">
        <v>1866594</v>
      </c>
      <c r="E113" s="25">
        <f t="shared" si="4"/>
        <v>337019.14648200001</v>
      </c>
      <c r="F113" s="27">
        <f t="shared" si="5"/>
        <v>269863.8049309089</v>
      </c>
    </row>
    <row r="114" spans="2:8" ht="14.5">
      <c r="B114" s="23">
        <v>90</v>
      </c>
      <c r="C114" s="24">
        <v>46418</v>
      </c>
      <c r="D114" s="25">
        <v>1866594</v>
      </c>
      <c r="E114" s="25">
        <f t="shared" si="4"/>
        <v>337019.14648200001</v>
      </c>
      <c r="F114" s="27">
        <f t="shared" si="5"/>
        <v>269190.82786125573</v>
      </c>
    </row>
    <row r="115" spans="2:8" ht="14.5">
      <c r="B115" s="23">
        <v>91</v>
      </c>
      <c r="C115" s="24">
        <v>46446</v>
      </c>
      <c r="D115" s="25">
        <v>1866594</v>
      </c>
      <c r="E115" s="25">
        <f t="shared" si="4"/>
        <v>337019.14648200001</v>
      </c>
      <c r="F115" s="27">
        <f t="shared" si="5"/>
        <v>268519.52903865912</v>
      </c>
    </row>
    <row r="116" spans="2:8" ht="14.5">
      <c r="B116" s="23">
        <v>92</v>
      </c>
      <c r="C116" s="24">
        <v>46477</v>
      </c>
      <c r="D116" s="25">
        <v>1866594</v>
      </c>
      <c r="E116" s="25">
        <f t="shared" si="4"/>
        <v>337019.14648200001</v>
      </c>
      <c r="F116" s="27">
        <f t="shared" si="5"/>
        <v>267849.90427796426</v>
      </c>
    </row>
    <row r="117" spans="2:8" ht="14.5">
      <c r="B117" s="23">
        <v>93</v>
      </c>
      <c r="C117" s="24">
        <v>46507</v>
      </c>
      <c r="D117" s="25">
        <v>1866594</v>
      </c>
      <c r="E117" s="25">
        <f t="shared" si="4"/>
        <v>337019.14648200001</v>
      </c>
      <c r="F117" s="27">
        <f t="shared" si="5"/>
        <v>267181.94940445304</v>
      </c>
    </row>
    <row r="118" spans="2:8" ht="14.5">
      <c r="B118" s="23">
        <v>94</v>
      </c>
      <c r="C118" s="24">
        <v>46538</v>
      </c>
      <c r="D118" s="25">
        <v>1866594</v>
      </c>
      <c r="E118" s="25">
        <f t="shared" si="4"/>
        <v>337019.14648200001</v>
      </c>
      <c r="F118" s="27">
        <f t="shared" si="5"/>
        <v>266515.66025381855</v>
      </c>
    </row>
    <row r="119" spans="2:8" ht="13.5" thickBot="1">
      <c r="D119" s="28"/>
      <c r="F119" s="29">
        <f>SUM(F24:F118)</f>
        <v>24726980.121248152</v>
      </c>
      <c r="G119" s="28"/>
    </row>
    <row r="120" spans="2:8" ht="13.5" thickTop="1">
      <c r="F120" s="30"/>
    </row>
    <row r="121" spans="2:8" ht="13">
      <c r="B121" s="105" t="s">
        <v>29</v>
      </c>
      <c r="C121" s="105"/>
      <c r="D121" s="105"/>
      <c r="E121" s="105"/>
      <c r="F121" s="105"/>
      <c r="G121" s="105"/>
      <c r="H121" s="105"/>
    </row>
    <row r="122" spans="2:8" ht="52">
      <c r="B122" s="20" t="s">
        <v>25</v>
      </c>
      <c r="C122" s="32" t="s">
        <v>30</v>
      </c>
      <c r="D122" s="21" t="s">
        <v>31</v>
      </c>
      <c r="E122" s="21" t="s">
        <v>94</v>
      </c>
      <c r="F122" s="21" t="s">
        <v>95</v>
      </c>
      <c r="G122" s="21" t="s">
        <v>34</v>
      </c>
      <c r="H122" s="21" t="s">
        <v>35</v>
      </c>
    </row>
    <row r="123" spans="2:8">
      <c r="B123" s="33">
        <v>1</v>
      </c>
      <c r="C123" s="34">
        <v>43677</v>
      </c>
      <c r="D123" s="27">
        <f>F119</f>
        <v>24726980.121248152</v>
      </c>
      <c r="E123" s="27">
        <f>E24</f>
        <v>253207.52719999998</v>
      </c>
      <c r="F123" s="27">
        <f>(D123-E123)*$C$18</f>
        <v>61184.431485120382</v>
      </c>
      <c r="G123" s="27">
        <f>(D123-E123)+F123</f>
        <v>24534957.025533274</v>
      </c>
      <c r="H123" s="27">
        <f>E123</f>
        <v>253207.52719999998</v>
      </c>
    </row>
    <row r="124" spans="2:8">
      <c r="B124" s="33">
        <v>2</v>
      </c>
      <c r="C124" s="34">
        <v>43708</v>
      </c>
      <c r="D124" s="27">
        <f t="shared" ref="D124:D155" si="6">G123</f>
        <v>24534957.025533274</v>
      </c>
      <c r="E124" s="27">
        <f t="shared" ref="E124:E187" si="7">E25</f>
        <v>253207.52719999998</v>
      </c>
      <c r="F124" s="27">
        <f t="shared" ref="F124:F187" si="8">(D124-E124)*$C$18</f>
        <v>60704.373745833189</v>
      </c>
      <c r="G124" s="27">
        <f t="shared" ref="G124:G187" si="9">(D124-E124)+F124</f>
        <v>24342453.872079108</v>
      </c>
      <c r="H124" s="27">
        <f t="shared" ref="H124:H187" si="10">E124</f>
        <v>253207.52719999998</v>
      </c>
    </row>
    <row r="125" spans="2:8">
      <c r="B125" s="33">
        <v>3</v>
      </c>
      <c r="C125" s="34">
        <v>43738</v>
      </c>
      <c r="D125" s="27">
        <f t="shared" si="6"/>
        <v>24342453.872079108</v>
      </c>
      <c r="E125" s="27">
        <f t="shared" si="7"/>
        <v>253207.52719999998</v>
      </c>
      <c r="F125" s="27">
        <f t="shared" si="8"/>
        <v>60223.115862197774</v>
      </c>
      <c r="G125" s="27">
        <f t="shared" si="9"/>
        <v>24149469.460741308</v>
      </c>
      <c r="H125" s="27">
        <f t="shared" si="10"/>
        <v>253207.52719999998</v>
      </c>
    </row>
    <row r="126" spans="2:8">
      <c r="B126" s="33">
        <v>4</v>
      </c>
      <c r="C126" s="34">
        <v>43769</v>
      </c>
      <c r="D126" s="27">
        <f t="shared" si="6"/>
        <v>24149469.460741308</v>
      </c>
      <c r="E126" s="27">
        <f t="shared" si="7"/>
        <v>253207.52719999998</v>
      </c>
      <c r="F126" s="27">
        <f t="shared" si="8"/>
        <v>59740.654833853274</v>
      </c>
      <c r="G126" s="27">
        <f t="shared" si="9"/>
        <v>23956002.588375162</v>
      </c>
      <c r="H126" s="27">
        <f t="shared" si="10"/>
        <v>253207.52719999998</v>
      </c>
    </row>
    <row r="127" spans="2:8">
      <c r="B127" s="33">
        <v>5</v>
      </c>
      <c r="C127" s="34">
        <v>43799</v>
      </c>
      <c r="D127" s="27">
        <f t="shared" si="6"/>
        <v>23956002.588375162</v>
      </c>
      <c r="E127" s="27">
        <f t="shared" si="7"/>
        <v>253207.52719999998</v>
      </c>
      <c r="F127" s="27">
        <f t="shared" si="8"/>
        <v>59256.987652937911</v>
      </c>
      <c r="G127" s="27">
        <f t="shared" si="9"/>
        <v>23762052.048828103</v>
      </c>
      <c r="H127" s="27">
        <f t="shared" si="10"/>
        <v>253207.52719999998</v>
      </c>
    </row>
    <row r="128" spans="2:8">
      <c r="B128" s="33">
        <v>6</v>
      </c>
      <c r="C128" s="34">
        <v>43830</v>
      </c>
      <c r="D128" s="27">
        <f t="shared" si="6"/>
        <v>23762052.048828103</v>
      </c>
      <c r="E128" s="27">
        <f t="shared" si="7"/>
        <v>253207.52719999998</v>
      </c>
      <c r="F128" s="27">
        <f t="shared" si="8"/>
        <v>58772.111304070262</v>
      </c>
      <c r="G128" s="27">
        <f t="shared" si="9"/>
        <v>23567616.632932175</v>
      </c>
      <c r="H128" s="27">
        <f t="shared" si="10"/>
        <v>253207.52719999998</v>
      </c>
    </row>
    <row r="129" spans="2:8">
      <c r="B129" s="33">
        <v>7</v>
      </c>
      <c r="C129" s="34">
        <v>43861</v>
      </c>
      <c r="D129" s="27">
        <f t="shared" si="6"/>
        <v>23567616.632932175</v>
      </c>
      <c r="E129" s="27">
        <f t="shared" si="7"/>
        <v>253207.52719999998</v>
      </c>
      <c r="F129" s="27">
        <f t="shared" si="8"/>
        <v>58286.022764330439</v>
      </c>
      <c r="G129" s="27">
        <f t="shared" si="9"/>
        <v>23372695.128496505</v>
      </c>
      <c r="H129" s="27">
        <f t="shared" si="10"/>
        <v>253207.52719999998</v>
      </c>
    </row>
    <row r="130" spans="2:8">
      <c r="B130" s="33">
        <v>8</v>
      </c>
      <c r="C130" s="34">
        <v>43890</v>
      </c>
      <c r="D130" s="27">
        <f t="shared" si="6"/>
        <v>23372695.128496505</v>
      </c>
      <c r="E130" s="27">
        <f t="shared" si="7"/>
        <v>253207.52719999998</v>
      </c>
      <c r="F130" s="27">
        <f t="shared" si="8"/>
        <v>57798.719003241269</v>
      </c>
      <c r="G130" s="27">
        <f t="shared" si="9"/>
        <v>23177286.320299748</v>
      </c>
      <c r="H130" s="27">
        <f t="shared" si="10"/>
        <v>253207.52719999998</v>
      </c>
    </row>
    <row r="131" spans="2:8">
      <c r="B131" s="33">
        <v>9</v>
      </c>
      <c r="C131" s="34">
        <v>43921</v>
      </c>
      <c r="D131" s="27">
        <f t="shared" si="6"/>
        <v>23177286.320299748</v>
      </c>
      <c r="E131" s="27">
        <f t="shared" si="7"/>
        <v>253207.52719999998</v>
      </c>
      <c r="F131" s="27">
        <f t="shared" si="8"/>
        <v>57310.196982749374</v>
      </c>
      <c r="G131" s="27">
        <f t="shared" si="9"/>
        <v>22981388.990082499</v>
      </c>
      <c r="H131" s="27">
        <f t="shared" si="10"/>
        <v>253207.52719999998</v>
      </c>
    </row>
    <row r="132" spans="2:8">
      <c r="B132" s="33">
        <v>10</v>
      </c>
      <c r="C132" s="34">
        <v>43951</v>
      </c>
      <c r="D132" s="27">
        <f t="shared" si="6"/>
        <v>22981388.990082499</v>
      </c>
      <c r="E132" s="27">
        <f t="shared" si="7"/>
        <v>253207.52719999998</v>
      </c>
      <c r="F132" s="27">
        <f t="shared" si="8"/>
        <v>56820.45365720625</v>
      </c>
      <c r="G132" s="27">
        <f t="shared" si="9"/>
        <v>22785001.916539706</v>
      </c>
      <c r="H132" s="27">
        <f t="shared" si="10"/>
        <v>253207.52719999998</v>
      </c>
    </row>
    <row r="133" spans="2:8">
      <c r="B133" s="33">
        <v>11</v>
      </c>
      <c r="C133" s="34">
        <v>43982</v>
      </c>
      <c r="D133" s="27">
        <f t="shared" si="6"/>
        <v>22785001.916539706</v>
      </c>
      <c r="E133" s="27">
        <f t="shared" si="7"/>
        <v>253207.52719999998</v>
      </c>
      <c r="F133" s="27">
        <f t="shared" si="8"/>
        <v>56329.48597334927</v>
      </c>
      <c r="G133" s="27">
        <f t="shared" si="9"/>
        <v>22588123.875313058</v>
      </c>
      <c r="H133" s="27">
        <f t="shared" si="10"/>
        <v>253207.52719999998</v>
      </c>
    </row>
    <row r="134" spans="2:8">
      <c r="B134" s="33">
        <v>12</v>
      </c>
      <c r="C134" s="34">
        <v>44012</v>
      </c>
      <c r="D134" s="27">
        <f t="shared" si="6"/>
        <v>22588123.875313058</v>
      </c>
      <c r="E134" s="27">
        <f t="shared" si="7"/>
        <v>278528.27992</v>
      </c>
      <c r="F134" s="27">
        <f t="shared" si="8"/>
        <v>55773.988988482648</v>
      </c>
      <c r="G134" s="27">
        <f t="shared" si="9"/>
        <v>22365369.584381539</v>
      </c>
      <c r="H134" s="27">
        <f t="shared" si="10"/>
        <v>278528.27992</v>
      </c>
    </row>
    <row r="135" spans="2:8">
      <c r="B135" s="33">
        <v>13</v>
      </c>
      <c r="C135" s="34">
        <v>44043</v>
      </c>
      <c r="D135" s="27">
        <f t="shared" si="6"/>
        <v>22365369.584381539</v>
      </c>
      <c r="E135" s="27">
        <f t="shared" si="7"/>
        <v>278528.27992</v>
      </c>
      <c r="F135" s="27">
        <f t="shared" si="8"/>
        <v>55217.103261153847</v>
      </c>
      <c r="G135" s="27">
        <f t="shared" si="9"/>
        <v>22142058.407722693</v>
      </c>
      <c r="H135" s="27">
        <f t="shared" si="10"/>
        <v>278528.27992</v>
      </c>
    </row>
    <row r="136" spans="2:8">
      <c r="B136" s="33">
        <v>14</v>
      </c>
      <c r="C136" s="34">
        <v>44074</v>
      </c>
      <c r="D136" s="27">
        <f t="shared" si="6"/>
        <v>22142058.407722693</v>
      </c>
      <c r="E136" s="27">
        <f t="shared" si="7"/>
        <v>278528.27992</v>
      </c>
      <c r="F136" s="27">
        <f t="shared" si="8"/>
        <v>54658.82531950673</v>
      </c>
      <c r="G136" s="27">
        <f t="shared" si="9"/>
        <v>21918188.953122199</v>
      </c>
      <c r="H136" s="27">
        <f t="shared" si="10"/>
        <v>278528.27992</v>
      </c>
    </row>
    <row r="137" spans="2:8">
      <c r="B137" s="33">
        <v>15</v>
      </c>
      <c r="C137" s="34">
        <v>44104</v>
      </c>
      <c r="D137" s="27">
        <f t="shared" si="6"/>
        <v>21918188.953122199</v>
      </c>
      <c r="E137" s="27">
        <f t="shared" si="7"/>
        <v>278528.27992</v>
      </c>
      <c r="F137" s="27">
        <f t="shared" si="8"/>
        <v>54099.151683005497</v>
      </c>
      <c r="G137" s="27">
        <f t="shared" si="9"/>
        <v>21693759.824885204</v>
      </c>
      <c r="H137" s="27">
        <f t="shared" si="10"/>
        <v>278528.27992</v>
      </c>
    </row>
    <row r="138" spans="2:8">
      <c r="B138" s="33">
        <v>16</v>
      </c>
      <c r="C138" s="34">
        <v>44135</v>
      </c>
      <c r="D138" s="27">
        <f t="shared" si="6"/>
        <v>21693759.824885204</v>
      </c>
      <c r="E138" s="27">
        <f t="shared" si="7"/>
        <v>278528.27992</v>
      </c>
      <c r="F138" s="27">
        <f t="shared" si="8"/>
        <v>53538.078862413007</v>
      </c>
      <c r="G138" s="27">
        <f t="shared" si="9"/>
        <v>21468769.623827618</v>
      </c>
      <c r="H138" s="27">
        <f t="shared" si="10"/>
        <v>278528.27992</v>
      </c>
    </row>
    <row r="139" spans="2:8">
      <c r="B139" s="33">
        <v>17</v>
      </c>
      <c r="C139" s="34">
        <v>44165</v>
      </c>
      <c r="D139" s="27">
        <f t="shared" si="6"/>
        <v>21468769.623827618</v>
      </c>
      <c r="E139" s="27">
        <f t="shared" si="7"/>
        <v>278528.27992</v>
      </c>
      <c r="F139" s="27">
        <f t="shared" si="8"/>
        <v>52975.60335976904</v>
      </c>
      <c r="G139" s="27">
        <f t="shared" si="9"/>
        <v>21243216.947267387</v>
      </c>
      <c r="H139" s="27">
        <f t="shared" si="10"/>
        <v>278528.27992</v>
      </c>
    </row>
    <row r="140" spans="2:8">
      <c r="B140" s="33">
        <v>18</v>
      </c>
      <c r="C140" s="34">
        <v>44196</v>
      </c>
      <c r="D140" s="27">
        <f t="shared" si="6"/>
        <v>21243216.947267387</v>
      </c>
      <c r="E140" s="27">
        <f t="shared" si="7"/>
        <v>278528.27992</v>
      </c>
      <c r="F140" s="27">
        <f t="shared" si="8"/>
        <v>52411.721668368467</v>
      </c>
      <c r="G140" s="27">
        <f t="shared" si="9"/>
        <v>21017100.389015757</v>
      </c>
      <c r="H140" s="27">
        <f t="shared" si="10"/>
        <v>278528.27992</v>
      </c>
    </row>
    <row r="141" spans="2:8">
      <c r="B141" s="33">
        <v>19</v>
      </c>
      <c r="C141" s="34">
        <v>44227</v>
      </c>
      <c r="D141" s="27">
        <f t="shared" si="6"/>
        <v>21017100.389015757</v>
      </c>
      <c r="E141" s="27">
        <f t="shared" si="7"/>
        <v>278528.27992</v>
      </c>
      <c r="F141" s="27">
        <f t="shared" si="8"/>
        <v>51846.430272739388</v>
      </c>
      <c r="G141" s="27">
        <f t="shared" si="9"/>
        <v>20790418.539368495</v>
      </c>
      <c r="H141" s="27">
        <f t="shared" si="10"/>
        <v>278528.27992</v>
      </c>
    </row>
    <row r="142" spans="2:8">
      <c r="B142" s="33">
        <v>20</v>
      </c>
      <c r="C142" s="34">
        <v>44255</v>
      </c>
      <c r="D142" s="27">
        <f t="shared" si="6"/>
        <v>20790418.539368495</v>
      </c>
      <c r="E142" s="27">
        <f t="shared" si="7"/>
        <v>278528.27992</v>
      </c>
      <c r="F142" s="27">
        <f t="shared" si="8"/>
        <v>51279.725648621235</v>
      </c>
      <c r="G142" s="27">
        <f t="shared" si="9"/>
        <v>20563169.985097118</v>
      </c>
      <c r="H142" s="27">
        <f t="shared" si="10"/>
        <v>278528.27992</v>
      </c>
    </row>
    <row r="143" spans="2:8">
      <c r="B143" s="33">
        <v>21</v>
      </c>
      <c r="C143" s="34">
        <v>44286</v>
      </c>
      <c r="D143" s="27">
        <f t="shared" si="6"/>
        <v>20563169.985097118</v>
      </c>
      <c r="E143" s="27">
        <f t="shared" si="7"/>
        <v>278528.27992</v>
      </c>
      <c r="F143" s="27">
        <f t="shared" si="8"/>
        <v>50711.604262942798</v>
      </c>
      <c r="G143" s="27">
        <f t="shared" si="9"/>
        <v>20335353.309440061</v>
      </c>
      <c r="H143" s="27">
        <f t="shared" si="10"/>
        <v>278528.27992</v>
      </c>
    </row>
    <row r="144" spans="2:8">
      <c r="B144" s="33">
        <v>22</v>
      </c>
      <c r="C144" s="34">
        <v>44316</v>
      </c>
      <c r="D144" s="27">
        <f t="shared" si="6"/>
        <v>20335353.309440061</v>
      </c>
      <c r="E144" s="27">
        <f t="shared" si="7"/>
        <v>278528.27992</v>
      </c>
      <c r="F144" s="27">
        <f t="shared" si="8"/>
        <v>50142.062573800154</v>
      </c>
      <c r="G144" s="27">
        <f t="shared" si="9"/>
        <v>20106967.092093863</v>
      </c>
      <c r="H144" s="27">
        <f t="shared" si="10"/>
        <v>278528.27992</v>
      </c>
    </row>
    <row r="145" spans="2:10">
      <c r="B145" s="33">
        <v>23</v>
      </c>
      <c r="C145" s="34">
        <v>44347</v>
      </c>
      <c r="D145" s="27">
        <f t="shared" si="6"/>
        <v>20106967.092093863</v>
      </c>
      <c r="E145" s="27">
        <f t="shared" si="7"/>
        <v>278528.27992</v>
      </c>
      <c r="F145" s="27">
        <f t="shared" si="8"/>
        <v>49571.097030434656</v>
      </c>
      <c r="G145" s="27">
        <f t="shared" si="9"/>
        <v>19878009.909204297</v>
      </c>
      <c r="H145" s="27">
        <f t="shared" si="10"/>
        <v>278528.27992</v>
      </c>
    </row>
    <row r="146" spans="2:10">
      <c r="B146" s="33">
        <v>24</v>
      </c>
      <c r="C146" s="34">
        <v>44377</v>
      </c>
      <c r="D146" s="27">
        <f t="shared" si="6"/>
        <v>19878009.909204297</v>
      </c>
      <c r="E146" s="27">
        <f t="shared" si="7"/>
        <v>278528.27992</v>
      </c>
      <c r="F146" s="27">
        <f t="shared" si="8"/>
        <v>48998.704073210742</v>
      </c>
      <c r="G146" s="27">
        <f t="shared" si="9"/>
        <v>19648480.333357506</v>
      </c>
      <c r="H146" s="27">
        <f t="shared" si="10"/>
        <v>278528.27992</v>
      </c>
    </row>
    <row r="147" spans="2:10">
      <c r="B147" s="33">
        <v>25</v>
      </c>
      <c r="C147" s="34">
        <v>44408</v>
      </c>
      <c r="D147" s="27">
        <f t="shared" si="6"/>
        <v>19648480.333357506</v>
      </c>
      <c r="E147" s="27">
        <f t="shared" si="7"/>
        <v>278528.27992</v>
      </c>
      <c r="F147" s="27">
        <f t="shared" si="8"/>
        <v>48424.880133593761</v>
      </c>
      <c r="G147" s="27">
        <f t="shared" si="9"/>
        <v>19418376.9335711</v>
      </c>
      <c r="H147" s="27">
        <f t="shared" si="10"/>
        <v>278528.27992</v>
      </c>
    </row>
    <row r="148" spans="2:10">
      <c r="B148" s="33">
        <v>26</v>
      </c>
      <c r="C148" s="34">
        <v>44439</v>
      </c>
      <c r="D148" s="27">
        <f t="shared" si="6"/>
        <v>19418376.9335711</v>
      </c>
      <c r="E148" s="27">
        <f t="shared" si="7"/>
        <v>278528.27992</v>
      </c>
      <c r="F148" s="27">
        <f t="shared" si="8"/>
        <v>47849.621634127747</v>
      </c>
      <c r="G148" s="27">
        <f t="shared" si="9"/>
        <v>19187698.275285229</v>
      </c>
      <c r="H148" s="27">
        <f t="shared" si="10"/>
        <v>278528.27992</v>
      </c>
    </row>
    <row r="149" spans="2:10">
      <c r="B149" s="33">
        <v>27</v>
      </c>
      <c r="C149" s="34">
        <v>44469</v>
      </c>
      <c r="D149" s="27">
        <f t="shared" si="6"/>
        <v>19187698.275285229</v>
      </c>
      <c r="E149" s="27">
        <f t="shared" si="7"/>
        <v>278528.27992</v>
      </c>
      <c r="F149" s="27">
        <f t="shared" si="8"/>
        <v>47272.92498841307</v>
      </c>
      <c r="G149" s="27">
        <f t="shared" si="9"/>
        <v>18956442.92035364</v>
      </c>
      <c r="H149" s="27">
        <f t="shared" si="10"/>
        <v>278528.27992</v>
      </c>
    </row>
    <row r="150" spans="2:10">
      <c r="B150" s="33">
        <v>28</v>
      </c>
      <c r="C150" s="34">
        <v>44500</v>
      </c>
      <c r="D150" s="27">
        <f t="shared" si="6"/>
        <v>18956442.92035364</v>
      </c>
      <c r="E150" s="27">
        <f t="shared" si="7"/>
        <v>278528.27992</v>
      </c>
      <c r="F150" s="27">
        <f t="shared" si="8"/>
        <v>46694.786601084103</v>
      </c>
      <c r="G150" s="27">
        <f t="shared" si="9"/>
        <v>18724609.427034725</v>
      </c>
      <c r="H150" s="27">
        <f t="shared" si="10"/>
        <v>278528.27992</v>
      </c>
    </row>
    <row r="151" spans="2:10">
      <c r="B151" s="33">
        <v>29</v>
      </c>
      <c r="C151" s="34">
        <v>44530</v>
      </c>
      <c r="D151" s="27">
        <f t="shared" si="6"/>
        <v>18724609.427034725</v>
      </c>
      <c r="E151" s="27">
        <f t="shared" si="7"/>
        <v>278528.27992</v>
      </c>
      <c r="F151" s="27">
        <f t="shared" si="8"/>
        <v>46115.202867786807</v>
      </c>
      <c r="G151" s="27">
        <f t="shared" si="9"/>
        <v>18492196.349982511</v>
      </c>
      <c r="H151" s="27">
        <f t="shared" si="10"/>
        <v>278528.27992</v>
      </c>
    </row>
    <row r="152" spans="2:10">
      <c r="B152" s="33">
        <v>30</v>
      </c>
      <c r="C152" s="34">
        <v>44561</v>
      </c>
      <c r="D152" s="27">
        <f t="shared" si="6"/>
        <v>18492196.349982511</v>
      </c>
      <c r="E152" s="27">
        <f t="shared" si="7"/>
        <v>278528.27992</v>
      </c>
      <c r="F152" s="27">
        <f t="shared" si="8"/>
        <v>45534.17017515628</v>
      </c>
      <c r="G152" s="27">
        <f t="shared" si="9"/>
        <v>18259202.240237668</v>
      </c>
      <c r="H152" s="27">
        <f t="shared" si="10"/>
        <v>278528.27992</v>
      </c>
    </row>
    <row r="153" spans="2:10">
      <c r="B153" s="33">
        <v>31</v>
      </c>
      <c r="C153" s="34">
        <v>44592</v>
      </c>
      <c r="D153" s="27">
        <f t="shared" si="6"/>
        <v>18259202.240237668</v>
      </c>
      <c r="E153" s="27">
        <f t="shared" si="7"/>
        <v>278528.27992</v>
      </c>
      <c r="F153" s="27">
        <f t="shared" si="8"/>
        <v>44951.684900794171</v>
      </c>
      <c r="G153" s="27">
        <f t="shared" si="9"/>
        <v>18025625.645218462</v>
      </c>
      <c r="H153" s="27">
        <f t="shared" si="10"/>
        <v>278528.27992</v>
      </c>
    </row>
    <row r="154" spans="2:10">
      <c r="B154" s="33">
        <v>32</v>
      </c>
      <c r="C154" s="34">
        <v>44620</v>
      </c>
      <c r="D154" s="27">
        <f t="shared" si="6"/>
        <v>18025625.645218462</v>
      </c>
      <c r="E154" s="27">
        <f t="shared" si="7"/>
        <v>278528.27992</v>
      </c>
      <c r="F154" s="27">
        <f t="shared" si="8"/>
        <v>44367.743413246157</v>
      </c>
      <c r="G154" s="27">
        <f t="shared" si="9"/>
        <v>17791465.108711708</v>
      </c>
      <c r="H154" s="27">
        <f t="shared" si="10"/>
        <v>278528.27992</v>
      </c>
    </row>
    <row r="155" spans="2:10">
      <c r="B155" s="33">
        <v>33</v>
      </c>
      <c r="C155" s="34">
        <v>44651</v>
      </c>
      <c r="D155" s="27">
        <f t="shared" si="6"/>
        <v>17791465.108711708</v>
      </c>
      <c r="E155" s="27">
        <f t="shared" si="7"/>
        <v>278528.27992</v>
      </c>
      <c r="F155" s="27">
        <f t="shared" si="8"/>
        <v>43782.34207197927</v>
      </c>
      <c r="G155" s="27">
        <f t="shared" si="9"/>
        <v>17556719.170863688</v>
      </c>
      <c r="H155" s="27">
        <f t="shared" si="10"/>
        <v>278528.27992</v>
      </c>
    </row>
    <row r="156" spans="2:10">
      <c r="B156" s="33">
        <v>34</v>
      </c>
      <c r="C156" s="34">
        <v>44681</v>
      </c>
      <c r="D156" s="27">
        <f t="shared" ref="D156:D187" si="11">G155</f>
        <v>17556719.170863688</v>
      </c>
      <c r="E156" s="27">
        <f t="shared" si="7"/>
        <v>278528.27992</v>
      </c>
      <c r="F156" s="27">
        <f t="shared" si="8"/>
        <v>43195.477227359217</v>
      </c>
      <c r="G156" s="27">
        <f t="shared" si="9"/>
        <v>17321386.368171047</v>
      </c>
      <c r="H156" s="27">
        <f t="shared" si="10"/>
        <v>278528.27992</v>
      </c>
    </row>
    <row r="157" spans="2:10">
      <c r="B157" s="33">
        <v>35</v>
      </c>
      <c r="C157" s="34">
        <v>44712</v>
      </c>
      <c r="D157" s="27">
        <f t="shared" si="11"/>
        <v>17321386.368171047</v>
      </c>
      <c r="E157" s="27">
        <f t="shared" si="7"/>
        <v>278528.27992</v>
      </c>
      <c r="F157" s="27">
        <f t="shared" si="8"/>
        <v>42607.145220627615</v>
      </c>
      <c r="G157" s="27">
        <f t="shared" si="9"/>
        <v>17085465.233471673</v>
      </c>
      <c r="H157" s="27">
        <f t="shared" si="10"/>
        <v>278528.27992</v>
      </c>
      <c r="J157" s="6"/>
    </row>
    <row r="158" spans="2:10">
      <c r="B158" s="92">
        <v>36</v>
      </c>
      <c r="C158" s="93">
        <v>44742</v>
      </c>
      <c r="D158" s="94">
        <f t="shared" si="11"/>
        <v>17085465.233471673</v>
      </c>
      <c r="E158" s="94">
        <f t="shared" si="7"/>
        <v>278528.27992</v>
      </c>
      <c r="F158" s="94">
        <f t="shared" si="8"/>
        <v>42017.342383879179</v>
      </c>
      <c r="G158" s="94">
        <f t="shared" si="9"/>
        <v>16848954.295935553</v>
      </c>
      <c r="H158" s="94">
        <f t="shared" si="10"/>
        <v>278528.27992</v>
      </c>
      <c r="J158" s="6"/>
    </row>
    <row r="159" spans="2:10" s="77" customFormat="1">
      <c r="B159" s="33">
        <v>37</v>
      </c>
      <c r="C159" s="76">
        <v>44773</v>
      </c>
      <c r="D159" s="46">
        <f t="shared" si="11"/>
        <v>16848954.295935553</v>
      </c>
      <c r="E159" s="27">
        <f t="shared" si="7"/>
        <v>278528.27992</v>
      </c>
      <c r="F159" s="27">
        <f t="shared" si="8"/>
        <v>41426.065040038884</v>
      </c>
      <c r="G159" s="27">
        <f t="shared" si="9"/>
        <v>16611852.081055591</v>
      </c>
      <c r="H159" s="27">
        <f t="shared" si="10"/>
        <v>278528.27992</v>
      </c>
      <c r="J159" s="80"/>
    </row>
    <row r="160" spans="2:10">
      <c r="B160" s="33">
        <v>38</v>
      </c>
      <c r="C160" s="34">
        <v>44804</v>
      </c>
      <c r="D160" s="27">
        <f t="shared" si="11"/>
        <v>16611852.081055591</v>
      </c>
      <c r="E160" s="27">
        <f t="shared" si="7"/>
        <v>278528.27992</v>
      </c>
      <c r="F160" s="27">
        <f t="shared" si="8"/>
        <v>40833.30950283898</v>
      </c>
      <c r="G160" s="27">
        <f t="shared" si="9"/>
        <v>16374157.110638428</v>
      </c>
      <c r="H160" s="27">
        <f t="shared" si="10"/>
        <v>278528.27992</v>
      </c>
      <c r="J160" s="18"/>
    </row>
    <row r="161" spans="2:10">
      <c r="B161" s="33">
        <v>39</v>
      </c>
      <c r="C161" s="34">
        <v>44834</v>
      </c>
      <c r="D161" s="27">
        <f t="shared" si="11"/>
        <v>16374157.110638428</v>
      </c>
      <c r="E161" s="27">
        <f t="shared" si="7"/>
        <v>278528.27992</v>
      </c>
      <c r="F161" s="27">
        <f t="shared" si="8"/>
        <v>40239.072076796074</v>
      </c>
      <c r="G161" s="27">
        <f t="shared" si="9"/>
        <v>16135867.902795224</v>
      </c>
      <c r="H161" s="27">
        <f t="shared" si="10"/>
        <v>278528.27992</v>
      </c>
    </row>
    <row r="162" spans="2:10">
      <c r="B162" s="33">
        <v>40</v>
      </c>
      <c r="C162" s="34">
        <v>44865</v>
      </c>
      <c r="D162" s="27">
        <f t="shared" si="11"/>
        <v>16135867.902795224</v>
      </c>
      <c r="E162" s="27">
        <f t="shared" si="7"/>
        <v>278528.27992</v>
      </c>
      <c r="F162" s="27">
        <f t="shared" si="8"/>
        <v>39643.349057188061</v>
      </c>
      <c r="G162" s="27">
        <f t="shared" si="9"/>
        <v>15896982.971932411</v>
      </c>
      <c r="H162" s="27">
        <f t="shared" si="10"/>
        <v>278528.27992</v>
      </c>
    </row>
    <row r="163" spans="2:10">
      <c r="B163" s="33">
        <v>41</v>
      </c>
      <c r="C163" s="34">
        <v>44895</v>
      </c>
      <c r="D163" s="27">
        <f t="shared" si="11"/>
        <v>15896982.971932411</v>
      </c>
      <c r="E163" s="27">
        <f t="shared" si="7"/>
        <v>278528.27992</v>
      </c>
      <c r="F163" s="27">
        <f t="shared" si="8"/>
        <v>39046.13673003103</v>
      </c>
      <c r="G163" s="27">
        <f t="shared" si="9"/>
        <v>15657500.828742441</v>
      </c>
      <c r="H163" s="27">
        <f t="shared" si="10"/>
        <v>278528.27992</v>
      </c>
    </row>
    <row r="164" spans="2:10">
      <c r="B164" s="33">
        <v>42</v>
      </c>
      <c r="C164" s="34">
        <v>44926</v>
      </c>
      <c r="D164" s="27">
        <f t="shared" si="11"/>
        <v>15657500.828742441</v>
      </c>
      <c r="E164" s="27">
        <f t="shared" si="7"/>
        <v>278528.27992</v>
      </c>
      <c r="F164" s="27">
        <f t="shared" si="8"/>
        <v>38447.431372056104</v>
      </c>
      <c r="G164" s="27">
        <f t="shared" si="9"/>
        <v>15417419.980194496</v>
      </c>
      <c r="H164" s="27">
        <f t="shared" si="10"/>
        <v>278528.27992</v>
      </c>
    </row>
    <row r="165" spans="2:10">
      <c r="B165" s="33">
        <v>43</v>
      </c>
      <c r="C165" s="34">
        <v>44957</v>
      </c>
      <c r="D165" s="27">
        <f t="shared" si="11"/>
        <v>15417419.980194496</v>
      </c>
      <c r="E165" s="27">
        <f t="shared" si="7"/>
        <v>278528.27992</v>
      </c>
      <c r="F165" s="27">
        <f t="shared" si="8"/>
        <v>37847.229250686236</v>
      </c>
      <c r="G165" s="27">
        <f t="shared" si="9"/>
        <v>15176738.929525182</v>
      </c>
      <c r="H165" s="27">
        <f t="shared" si="10"/>
        <v>278528.27992</v>
      </c>
    </row>
    <row r="166" spans="2:10">
      <c r="B166" s="33">
        <v>44</v>
      </c>
      <c r="C166" s="34">
        <v>44985</v>
      </c>
      <c r="D166" s="27">
        <f t="shared" si="11"/>
        <v>15176738.929525182</v>
      </c>
      <c r="E166" s="27">
        <f t="shared" si="7"/>
        <v>278528.27992</v>
      </c>
      <c r="F166" s="27">
        <f t="shared" si="8"/>
        <v>37245.526624012957</v>
      </c>
      <c r="G166" s="27">
        <f t="shared" si="9"/>
        <v>14935456.176229194</v>
      </c>
      <c r="H166" s="27">
        <f t="shared" si="10"/>
        <v>278528.27992</v>
      </c>
    </row>
    <row r="167" spans="2:10">
      <c r="B167" s="33">
        <v>45</v>
      </c>
      <c r="C167" s="34">
        <v>45016</v>
      </c>
      <c r="D167" s="27">
        <f t="shared" si="11"/>
        <v>14935456.176229194</v>
      </c>
      <c r="E167" s="27">
        <f t="shared" si="7"/>
        <v>278528.27992</v>
      </c>
      <c r="F167" s="27">
        <f t="shared" si="8"/>
        <v>36642.319740772982</v>
      </c>
      <c r="G167" s="27">
        <f t="shared" si="9"/>
        <v>14693570.216049965</v>
      </c>
      <c r="H167" s="27">
        <f t="shared" si="10"/>
        <v>278528.27992</v>
      </c>
    </row>
    <row r="168" spans="2:10">
      <c r="B168" s="33">
        <v>46</v>
      </c>
      <c r="C168" s="34">
        <v>45046</v>
      </c>
      <c r="D168" s="27">
        <f t="shared" si="11"/>
        <v>14693570.216049965</v>
      </c>
      <c r="E168" s="27">
        <f t="shared" si="7"/>
        <v>278528.27992</v>
      </c>
      <c r="F168" s="27">
        <f t="shared" si="8"/>
        <v>36037.604840324915</v>
      </c>
      <c r="G168" s="27">
        <f t="shared" si="9"/>
        <v>14451079.54097029</v>
      </c>
      <c r="H168" s="27">
        <f t="shared" si="10"/>
        <v>278528.27992</v>
      </c>
    </row>
    <row r="169" spans="2:10">
      <c r="B169" s="33">
        <v>47</v>
      </c>
      <c r="C169" s="34">
        <v>45077</v>
      </c>
      <c r="D169" s="27">
        <f t="shared" si="11"/>
        <v>14451079.54097029</v>
      </c>
      <c r="E169" s="27">
        <f t="shared" si="7"/>
        <v>278528.27992</v>
      </c>
      <c r="F169" s="27">
        <f t="shared" si="8"/>
        <v>35431.378152625723</v>
      </c>
      <c r="G169" s="27">
        <f t="shared" si="9"/>
        <v>14207982.639202915</v>
      </c>
      <c r="H169" s="27">
        <f t="shared" si="10"/>
        <v>278528.27992</v>
      </c>
    </row>
    <row r="170" spans="2:10">
      <c r="B170" s="33">
        <v>48</v>
      </c>
      <c r="C170" s="34">
        <v>45107</v>
      </c>
      <c r="D170" s="27">
        <f t="shared" si="11"/>
        <v>14207982.639202915</v>
      </c>
      <c r="E170" s="27">
        <f t="shared" si="7"/>
        <v>306381.10791199998</v>
      </c>
      <c r="F170" s="27">
        <f t="shared" si="8"/>
        <v>34754.003828227287</v>
      </c>
      <c r="G170" s="27">
        <f t="shared" si="9"/>
        <v>13936355.535119142</v>
      </c>
      <c r="H170" s="27">
        <f t="shared" si="10"/>
        <v>306381.10791199998</v>
      </c>
      <c r="J170" s="18"/>
    </row>
    <row r="171" spans="2:10">
      <c r="B171" s="33">
        <v>49</v>
      </c>
      <c r="C171" s="34">
        <v>45138</v>
      </c>
      <c r="D171" s="27">
        <f t="shared" si="11"/>
        <v>13936355.535119142</v>
      </c>
      <c r="E171" s="27">
        <f t="shared" si="7"/>
        <v>306381.10791199998</v>
      </c>
      <c r="F171" s="27">
        <f t="shared" si="8"/>
        <v>34074.936068017858</v>
      </c>
      <c r="G171" s="27">
        <f t="shared" si="9"/>
        <v>13664049.363275159</v>
      </c>
      <c r="H171" s="27">
        <f t="shared" si="10"/>
        <v>306381.10791199998</v>
      </c>
    </row>
    <row r="172" spans="2:10">
      <c r="B172" s="33">
        <v>50</v>
      </c>
      <c r="C172" s="34">
        <v>45169</v>
      </c>
      <c r="D172" s="27">
        <f t="shared" si="11"/>
        <v>13664049.363275159</v>
      </c>
      <c r="E172" s="27">
        <f t="shared" si="7"/>
        <v>306381.10791199998</v>
      </c>
      <c r="F172" s="27">
        <f t="shared" si="8"/>
        <v>33394.170638407901</v>
      </c>
      <c r="G172" s="27">
        <f t="shared" si="9"/>
        <v>13391062.426001567</v>
      </c>
      <c r="H172" s="27">
        <f t="shared" si="10"/>
        <v>306381.10791199998</v>
      </c>
    </row>
    <row r="173" spans="2:10">
      <c r="B173" s="33">
        <v>51</v>
      </c>
      <c r="C173" s="34">
        <v>45199</v>
      </c>
      <c r="D173" s="27">
        <f t="shared" si="11"/>
        <v>13391062.426001567</v>
      </c>
      <c r="E173" s="27">
        <f t="shared" si="7"/>
        <v>306381.10791199998</v>
      </c>
      <c r="F173" s="27">
        <f t="shared" si="8"/>
        <v>32711.703295223917</v>
      </c>
      <c r="G173" s="27">
        <f t="shared" si="9"/>
        <v>13117393.021384791</v>
      </c>
      <c r="H173" s="27">
        <f t="shared" si="10"/>
        <v>306381.10791199998</v>
      </c>
    </row>
    <row r="174" spans="2:10">
      <c r="B174" s="33">
        <v>52</v>
      </c>
      <c r="C174" s="34">
        <v>45230</v>
      </c>
      <c r="D174" s="27">
        <f t="shared" si="11"/>
        <v>13117393.021384791</v>
      </c>
      <c r="E174" s="27">
        <f t="shared" si="7"/>
        <v>306381.10791199998</v>
      </c>
      <c r="F174" s="27">
        <f t="shared" si="8"/>
        <v>32027.529783681977</v>
      </c>
      <c r="G174" s="27">
        <f t="shared" si="9"/>
        <v>12843039.443256473</v>
      </c>
      <c r="H174" s="27">
        <f t="shared" si="10"/>
        <v>306381.10791199998</v>
      </c>
    </row>
    <row r="175" spans="2:10">
      <c r="B175" s="33">
        <v>53</v>
      </c>
      <c r="C175" s="34">
        <v>45260</v>
      </c>
      <c r="D175" s="27">
        <f t="shared" si="11"/>
        <v>12843039.443256473</v>
      </c>
      <c r="E175" s="27">
        <f t="shared" si="7"/>
        <v>306381.10791199998</v>
      </c>
      <c r="F175" s="27">
        <f t="shared" si="8"/>
        <v>31341.645838361183</v>
      </c>
      <c r="G175" s="27">
        <f t="shared" si="9"/>
        <v>12567999.981182834</v>
      </c>
      <c r="H175" s="27">
        <f t="shared" si="10"/>
        <v>306381.10791199998</v>
      </c>
    </row>
    <row r="176" spans="2:10">
      <c r="B176" s="33">
        <v>54</v>
      </c>
      <c r="C176" s="34">
        <v>45291</v>
      </c>
      <c r="D176" s="27">
        <f t="shared" si="11"/>
        <v>12567999.981182834</v>
      </c>
      <c r="E176" s="27">
        <f t="shared" si="7"/>
        <v>306381.10791199998</v>
      </c>
      <c r="F176" s="27">
        <f t="shared" si="8"/>
        <v>30654.047183177085</v>
      </c>
      <c r="G176" s="27">
        <f t="shared" si="9"/>
        <v>12292272.92045401</v>
      </c>
      <c r="H176" s="27">
        <f t="shared" si="10"/>
        <v>306381.10791199998</v>
      </c>
    </row>
    <row r="177" spans="2:8">
      <c r="B177" s="33">
        <v>55</v>
      </c>
      <c r="C177" s="34">
        <v>45322</v>
      </c>
      <c r="D177" s="27">
        <f t="shared" si="11"/>
        <v>12292272.92045401</v>
      </c>
      <c r="E177" s="27">
        <f t="shared" si="7"/>
        <v>306381.10791199998</v>
      </c>
      <c r="F177" s="27">
        <f t="shared" si="8"/>
        <v>29964.729531355028</v>
      </c>
      <c r="G177" s="27">
        <f t="shared" si="9"/>
        <v>12015856.542073365</v>
      </c>
      <c r="H177" s="27">
        <f t="shared" si="10"/>
        <v>306381.10791199998</v>
      </c>
    </row>
    <row r="178" spans="2:8">
      <c r="B178" s="33">
        <v>56</v>
      </c>
      <c r="C178" s="34">
        <v>45351</v>
      </c>
      <c r="D178" s="27">
        <f t="shared" si="11"/>
        <v>12015856.542073365</v>
      </c>
      <c r="E178" s="27">
        <f t="shared" si="7"/>
        <v>306381.10791199998</v>
      </c>
      <c r="F178" s="27">
        <f t="shared" si="8"/>
        <v>29273.688585403412</v>
      </c>
      <c r="G178" s="27">
        <f t="shared" si="9"/>
        <v>11738749.122746769</v>
      </c>
      <c r="H178" s="27">
        <f t="shared" si="10"/>
        <v>306381.10791199998</v>
      </c>
    </row>
    <row r="179" spans="2:8">
      <c r="B179" s="33">
        <v>57</v>
      </c>
      <c r="C179" s="34">
        <v>45382</v>
      </c>
      <c r="D179" s="27">
        <f t="shared" si="11"/>
        <v>11738749.122746769</v>
      </c>
      <c r="E179" s="27">
        <f t="shared" si="7"/>
        <v>306381.10791199998</v>
      </c>
      <c r="F179" s="27">
        <f t="shared" si="8"/>
        <v>28580.920037086922</v>
      </c>
      <c r="G179" s="27">
        <f t="shared" si="9"/>
        <v>11460948.934871856</v>
      </c>
      <c r="H179" s="27">
        <f t="shared" si="10"/>
        <v>306381.10791199998</v>
      </c>
    </row>
    <row r="180" spans="2:8">
      <c r="B180" s="33">
        <v>58</v>
      </c>
      <c r="C180" s="34">
        <v>45412</v>
      </c>
      <c r="D180" s="27">
        <f t="shared" si="11"/>
        <v>11460948.934871856</v>
      </c>
      <c r="E180" s="27">
        <f t="shared" si="7"/>
        <v>306381.10791199998</v>
      </c>
      <c r="F180" s="27">
        <f t="shared" si="8"/>
        <v>27886.41956739964</v>
      </c>
      <c r="G180" s="27">
        <f t="shared" si="9"/>
        <v>11182454.246527255</v>
      </c>
      <c r="H180" s="27">
        <f t="shared" si="10"/>
        <v>306381.10791199998</v>
      </c>
    </row>
    <row r="181" spans="2:8">
      <c r="B181" s="33">
        <v>59</v>
      </c>
      <c r="C181" s="34">
        <v>45443</v>
      </c>
      <c r="D181" s="27">
        <f t="shared" si="11"/>
        <v>11182454.246527255</v>
      </c>
      <c r="E181" s="27">
        <f t="shared" si="7"/>
        <v>306381.10791199998</v>
      </c>
      <c r="F181" s="27">
        <f t="shared" si="8"/>
        <v>27190.182846538137</v>
      </c>
      <c r="G181" s="27">
        <f t="shared" si="9"/>
        <v>10903263.321461793</v>
      </c>
      <c r="H181" s="27">
        <f t="shared" si="10"/>
        <v>306381.10791199998</v>
      </c>
    </row>
    <row r="182" spans="2:8">
      <c r="B182" s="33">
        <v>60</v>
      </c>
      <c r="C182" s="34">
        <v>45473</v>
      </c>
      <c r="D182" s="27">
        <f t="shared" si="11"/>
        <v>10903263.321461793</v>
      </c>
      <c r="E182" s="27">
        <f t="shared" si="7"/>
        <v>306381.10791199998</v>
      </c>
      <c r="F182" s="27">
        <f t="shared" si="8"/>
        <v>26492.205533874483</v>
      </c>
      <c r="G182" s="27">
        <f t="shared" si="9"/>
        <v>10623374.419083668</v>
      </c>
      <c r="H182" s="27">
        <f t="shared" si="10"/>
        <v>306381.10791199998</v>
      </c>
    </row>
    <row r="183" spans="2:8">
      <c r="B183" s="33">
        <v>61</v>
      </c>
      <c r="C183" s="34">
        <v>45504</v>
      </c>
      <c r="D183" s="27">
        <f t="shared" si="11"/>
        <v>10623374.419083668</v>
      </c>
      <c r="E183" s="27">
        <f t="shared" si="7"/>
        <v>306381.10791199998</v>
      </c>
      <c r="F183" s="27">
        <f t="shared" si="8"/>
        <v>25792.483277929168</v>
      </c>
      <c r="G183" s="27">
        <f t="shared" si="9"/>
        <v>10342785.794449598</v>
      </c>
      <c r="H183" s="27">
        <f t="shared" si="10"/>
        <v>306381.10791199998</v>
      </c>
    </row>
    <row r="184" spans="2:8">
      <c r="B184" s="33">
        <v>62</v>
      </c>
      <c r="C184" s="34">
        <v>45535</v>
      </c>
      <c r="D184" s="27">
        <f t="shared" si="11"/>
        <v>10342785.794449598</v>
      </c>
      <c r="E184" s="27">
        <f t="shared" si="7"/>
        <v>306381.10791199998</v>
      </c>
      <c r="F184" s="27">
        <f t="shared" si="8"/>
        <v>25091.011716343994</v>
      </c>
      <c r="G184" s="27">
        <f t="shared" si="9"/>
        <v>10061495.698253941</v>
      </c>
      <c r="H184" s="27">
        <f t="shared" si="10"/>
        <v>306381.10791199998</v>
      </c>
    </row>
    <row r="185" spans="2:8">
      <c r="B185" s="33">
        <v>63</v>
      </c>
      <c r="C185" s="34">
        <v>45565</v>
      </c>
      <c r="D185" s="27">
        <f t="shared" si="11"/>
        <v>10061495.698253941</v>
      </c>
      <c r="E185" s="27">
        <f t="shared" si="7"/>
        <v>306381.10791199998</v>
      </c>
      <c r="F185" s="27">
        <f t="shared" si="8"/>
        <v>24387.786475854853</v>
      </c>
      <c r="G185" s="27">
        <f t="shared" si="9"/>
        <v>9779502.3768177945</v>
      </c>
      <c r="H185" s="27">
        <f t="shared" si="10"/>
        <v>306381.10791199998</v>
      </c>
    </row>
    <row r="186" spans="2:8">
      <c r="B186" s="33">
        <v>64</v>
      </c>
      <c r="C186" s="34">
        <v>45596</v>
      </c>
      <c r="D186" s="27">
        <f t="shared" si="11"/>
        <v>9779502.3768177945</v>
      </c>
      <c r="E186" s="27">
        <f t="shared" si="7"/>
        <v>306381.10791199998</v>
      </c>
      <c r="F186" s="27">
        <f t="shared" si="8"/>
        <v>23682.803172264485</v>
      </c>
      <c r="G186" s="27">
        <f t="shared" si="9"/>
        <v>9496804.0720780585</v>
      </c>
      <c r="H186" s="27">
        <f t="shared" si="10"/>
        <v>306381.10791199998</v>
      </c>
    </row>
    <row r="187" spans="2:8">
      <c r="B187" s="33">
        <v>65</v>
      </c>
      <c r="C187" s="34">
        <v>45626</v>
      </c>
      <c r="D187" s="27">
        <f t="shared" si="11"/>
        <v>9496804.0720780585</v>
      </c>
      <c r="E187" s="27">
        <f t="shared" si="7"/>
        <v>306381.10791199998</v>
      </c>
      <c r="F187" s="27">
        <f t="shared" si="8"/>
        <v>22976.057410415146</v>
      </c>
      <c r="G187" s="27">
        <f t="shared" si="9"/>
        <v>9213399.0215764735</v>
      </c>
      <c r="H187" s="27">
        <f t="shared" si="10"/>
        <v>306381.10791199998</v>
      </c>
    </row>
    <row r="188" spans="2:8">
      <c r="B188" s="33">
        <v>66</v>
      </c>
      <c r="C188" s="34">
        <v>45657</v>
      </c>
      <c r="D188" s="27">
        <f t="shared" ref="D188:D217" si="12">G187</f>
        <v>9213399.0215764735</v>
      </c>
      <c r="E188" s="27">
        <f t="shared" ref="E188:E217" si="13">E89</f>
        <v>306381.10791199998</v>
      </c>
      <c r="F188" s="27">
        <f t="shared" ref="F188:F217" si="14">(D188-E188)*$C$18</f>
        <v>22267.544784161182</v>
      </c>
      <c r="G188" s="27">
        <f t="shared" ref="G188:G217" si="15">(D188-E188)+F188</f>
        <v>8929285.4584486336</v>
      </c>
      <c r="H188" s="27">
        <f t="shared" ref="H188:H217" si="16">E188</f>
        <v>306381.10791199998</v>
      </c>
    </row>
    <row r="189" spans="2:8">
      <c r="B189" s="33">
        <v>67</v>
      </c>
      <c r="C189" s="34">
        <v>45688</v>
      </c>
      <c r="D189" s="27">
        <f t="shared" si="12"/>
        <v>8929285.4584486336</v>
      </c>
      <c r="E189" s="27">
        <f t="shared" si="13"/>
        <v>306381.10791199998</v>
      </c>
      <c r="F189" s="27">
        <f t="shared" si="14"/>
        <v>21557.260876341585</v>
      </c>
      <c r="G189" s="27">
        <f t="shared" si="15"/>
        <v>8644461.6114129741</v>
      </c>
      <c r="H189" s="27">
        <f t="shared" si="16"/>
        <v>306381.10791199998</v>
      </c>
    </row>
    <row r="190" spans="2:8">
      <c r="B190" s="33">
        <v>68</v>
      </c>
      <c r="C190" s="34">
        <v>45716</v>
      </c>
      <c r="D190" s="27">
        <f t="shared" si="12"/>
        <v>8644461.6114129741</v>
      </c>
      <c r="E190" s="27">
        <f t="shared" si="13"/>
        <v>306381.10791199998</v>
      </c>
      <c r="F190" s="27">
        <f t="shared" si="14"/>
        <v>20845.201258752433</v>
      </c>
      <c r="G190" s="27">
        <f t="shared" si="15"/>
        <v>8358925.7047597263</v>
      </c>
      <c r="H190" s="27">
        <f t="shared" si="16"/>
        <v>306381.10791199998</v>
      </c>
    </row>
    <row r="191" spans="2:8">
      <c r="B191" s="33">
        <v>69</v>
      </c>
      <c r="C191" s="34">
        <v>45747</v>
      </c>
      <c r="D191" s="27">
        <f t="shared" si="12"/>
        <v>8358925.7047597263</v>
      </c>
      <c r="E191" s="27">
        <f t="shared" si="13"/>
        <v>306381.10791199998</v>
      </c>
      <c r="F191" s="27">
        <f t="shared" si="14"/>
        <v>20131.361492119315</v>
      </c>
      <c r="G191" s="27">
        <f t="shared" si="15"/>
        <v>8072675.9583398458</v>
      </c>
      <c r="H191" s="27">
        <f t="shared" si="16"/>
        <v>306381.10791199998</v>
      </c>
    </row>
    <row r="192" spans="2:8">
      <c r="B192" s="33">
        <v>70</v>
      </c>
      <c r="C192" s="34">
        <v>45777</v>
      </c>
      <c r="D192" s="27">
        <f t="shared" si="12"/>
        <v>8072675.9583398458</v>
      </c>
      <c r="E192" s="27">
        <f t="shared" si="13"/>
        <v>306381.10791199998</v>
      </c>
      <c r="F192" s="27">
        <f t="shared" si="14"/>
        <v>19415.737126069613</v>
      </c>
      <c r="G192" s="27">
        <f t="shared" si="15"/>
        <v>7785710.5875539156</v>
      </c>
      <c r="H192" s="27">
        <f t="shared" si="16"/>
        <v>306381.10791199998</v>
      </c>
    </row>
    <row r="193" spans="2:8">
      <c r="B193" s="33">
        <v>71</v>
      </c>
      <c r="C193" s="34">
        <v>45808</v>
      </c>
      <c r="D193" s="27">
        <f t="shared" si="12"/>
        <v>7785710.5875539156</v>
      </c>
      <c r="E193" s="27">
        <f t="shared" si="13"/>
        <v>306381.10791199998</v>
      </c>
      <c r="F193" s="27">
        <f t="shared" si="14"/>
        <v>18698.323699104789</v>
      </c>
      <c r="G193" s="27">
        <f t="shared" si="15"/>
        <v>7498027.8033410199</v>
      </c>
      <c r="H193" s="27">
        <f t="shared" si="16"/>
        <v>306381.10791199998</v>
      </c>
    </row>
    <row r="194" spans="2:8">
      <c r="B194" s="33">
        <v>72</v>
      </c>
      <c r="C194" s="34">
        <v>45838</v>
      </c>
      <c r="D194" s="27">
        <f t="shared" si="12"/>
        <v>7498027.8033410199</v>
      </c>
      <c r="E194" s="27">
        <f t="shared" si="13"/>
        <v>306381.10791199998</v>
      </c>
      <c r="F194" s="27">
        <f t="shared" si="14"/>
        <v>17979.116738572549</v>
      </c>
      <c r="G194" s="27">
        <f t="shared" si="15"/>
        <v>7209625.8121675923</v>
      </c>
      <c r="H194" s="27">
        <f t="shared" si="16"/>
        <v>306381.10791199998</v>
      </c>
    </row>
    <row r="195" spans="2:8">
      <c r="B195" s="33">
        <v>73</v>
      </c>
      <c r="C195" s="34">
        <v>45869</v>
      </c>
      <c r="D195" s="27">
        <f t="shared" si="12"/>
        <v>7209625.8121675923</v>
      </c>
      <c r="E195" s="27">
        <f t="shared" si="13"/>
        <v>306381.10791199998</v>
      </c>
      <c r="F195" s="27">
        <f t="shared" si="14"/>
        <v>17258.111760638982</v>
      </c>
      <c r="G195" s="27">
        <f t="shared" si="15"/>
        <v>6920502.8160162307</v>
      </c>
      <c r="H195" s="27">
        <f t="shared" si="16"/>
        <v>306381.10791199998</v>
      </c>
    </row>
    <row r="196" spans="2:8">
      <c r="B196" s="33">
        <v>74</v>
      </c>
      <c r="C196" s="34">
        <v>45900</v>
      </c>
      <c r="D196" s="27">
        <f t="shared" si="12"/>
        <v>6920502.8160162307</v>
      </c>
      <c r="E196" s="27">
        <f t="shared" si="13"/>
        <v>306381.10791199998</v>
      </c>
      <c r="F196" s="27">
        <f t="shared" si="14"/>
        <v>16535.304270260578</v>
      </c>
      <c r="G196" s="27">
        <f t="shared" si="15"/>
        <v>6630657.0123744914</v>
      </c>
      <c r="H196" s="27">
        <f t="shared" si="16"/>
        <v>306381.10791199998</v>
      </c>
    </row>
    <row r="197" spans="2:8">
      <c r="B197" s="33">
        <v>75</v>
      </c>
      <c r="C197" s="34">
        <v>45930</v>
      </c>
      <c r="D197" s="27">
        <f t="shared" si="12"/>
        <v>6630657.0123744914</v>
      </c>
      <c r="E197" s="27">
        <f t="shared" si="13"/>
        <v>306381.10791199998</v>
      </c>
      <c r="F197" s="27">
        <f t="shared" si="14"/>
        <v>15810.689761156229</v>
      </c>
      <c r="G197" s="27">
        <f t="shared" si="15"/>
        <v>6340086.5942236474</v>
      </c>
      <c r="H197" s="27">
        <f t="shared" si="16"/>
        <v>306381.10791199998</v>
      </c>
    </row>
    <row r="198" spans="2:8">
      <c r="B198" s="33">
        <v>76</v>
      </c>
      <c r="C198" s="34">
        <v>45961</v>
      </c>
      <c r="D198" s="27">
        <f t="shared" si="12"/>
        <v>6340086.5942236474</v>
      </c>
      <c r="E198" s="27">
        <f t="shared" si="13"/>
        <v>306381.10791199998</v>
      </c>
      <c r="F198" s="27">
        <f t="shared" si="14"/>
        <v>15084.263715779118</v>
      </c>
      <c r="G198" s="27">
        <f t="shared" si="15"/>
        <v>6048789.7500274265</v>
      </c>
      <c r="H198" s="27">
        <f t="shared" si="16"/>
        <v>306381.10791199998</v>
      </c>
    </row>
    <row r="199" spans="2:8">
      <c r="B199" s="33">
        <v>77</v>
      </c>
      <c r="C199" s="34">
        <v>45991</v>
      </c>
      <c r="D199" s="27">
        <f t="shared" si="12"/>
        <v>6048789.7500274265</v>
      </c>
      <c r="E199" s="27">
        <f t="shared" si="13"/>
        <v>306381.10791199998</v>
      </c>
      <c r="F199" s="27">
        <f t="shared" si="14"/>
        <v>14356.021605288566</v>
      </c>
      <c r="G199" s="27">
        <f t="shared" si="15"/>
        <v>5756764.6637207149</v>
      </c>
      <c r="H199" s="27">
        <f t="shared" si="16"/>
        <v>306381.10791199998</v>
      </c>
    </row>
    <row r="200" spans="2:8">
      <c r="B200" s="33">
        <v>78</v>
      </c>
      <c r="C200" s="34">
        <v>46022</v>
      </c>
      <c r="D200" s="27">
        <f t="shared" si="12"/>
        <v>5756764.6637207149</v>
      </c>
      <c r="E200" s="27">
        <f t="shared" si="13"/>
        <v>306381.10791199998</v>
      </c>
      <c r="F200" s="27">
        <f t="shared" si="14"/>
        <v>13625.958889521788</v>
      </c>
      <c r="G200" s="27">
        <f t="shared" si="15"/>
        <v>5464009.5146982362</v>
      </c>
      <c r="H200" s="27">
        <f t="shared" si="16"/>
        <v>306381.10791199998</v>
      </c>
    </row>
    <row r="201" spans="2:8">
      <c r="B201" s="33">
        <v>79</v>
      </c>
      <c r="C201" s="34">
        <v>46053</v>
      </c>
      <c r="D201" s="27">
        <f t="shared" si="12"/>
        <v>5464009.5146982362</v>
      </c>
      <c r="E201" s="27">
        <f t="shared" si="13"/>
        <v>306381.10791199998</v>
      </c>
      <c r="F201" s="27">
        <f t="shared" si="14"/>
        <v>12894.07101696559</v>
      </c>
      <c r="G201" s="27">
        <f t="shared" si="15"/>
        <v>5170522.4778032014</v>
      </c>
      <c r="H201" s="27">
        <f t="shared" si="16"/>
        <v>306381.10791199998</v>
      </c>
    </row>
    <row r="202" spans="2:8">
      <c r="B202" s="33">
        <v>80</v>
      </c>
      <c r="C202" s="34">
        <v>46081</v>
      </c>
      <c r="D202" s="27">
        <f t="shared" si="12"/>
        <v>5170522.4778032014</v>
      </c>
      <c r="E202" s="27">
        <f t="shared" si="13"/>
        <v>306381.10791199998</v>
      </c>
      <c r="F202" s="27">
        <f t="shared" si="14"/>
        <v>12160.353424728002</v>
      </c>
      <c r="G202" s="27">
        <f t="shared" si="15"/>
        <v>4876301.7233159291</v>
      </c>
      <c r="H202" s="27">
        <f t="shared" si="16"/>
        <v>306381.10791199998</v>
      </c>
    </row>
    <row r="203" spans="2:8">
      <c r="B203" s="33">
        <v>81</v>
      </c>
      <c r="C203" s="34">
        <v>46112</v>
      </c>
      <c r="D203" s="27">
        <f t="shared" si="12"/>
        <v>4876301.7233159291</v>
      </c>
      <c r="E203" s="27">
        <f t="shared" si="13"/>
        <v>306381.10791199998</v>
      </c>
      <c r="F203" s="27">
        <f t="shared" si="14"/>
        <v>11424.801538509822</v>
      </c>
      <c r="G203" s="27">
        <f t="shared" si="15"/>
        <v>4581345.416942439</v>
      </c>
      <c r="H203" s="27">
        <f t="shared" si="16"/>
        <v>306381.10791199998</v>
      </c>
    </row>
    <row r="204" spans="2:8">
      <c r="B204" s="33">
        <v>82</v>
      </c>
      <c r="C204" s="34">
        <v>46142</v>
      </c>
      <c r="D204" s="27">
        <f t="shared" si="12"/>
        <v>4581345.416942439</v>
      </c>
      <c r="E204" s="27">
        <f t="shared" si="13"/>
        <v>306381.10791199998</v>
      </c>
      <c r="F204" s="27">
        <f t="shared" si="14"/>
        <v>10687.410772576097</v>
      </c>
      <c r="G204" s="27">
        <f t="shared" si="15"/>
        <v>4285651.7198030148</v>
      </c>
      <c r="H204" s="27">
        <f t="shared" si="16"/>
        <v>306381.10791199998</v>
      </c>
    </row>
    <row r="205" spans="2:8">
      <c r="B205" s="33">
        <v>83</v>
      </c>
      <c r="C205" s="34">
        <v>46173</v>
      </c>
      <c r="D205" s="27">
        <f t="shared" si="12"/>
        <v>4285651.7198030148</v>
      </c>
      <c r="E205" s="27">
        <f t="shared" si="13"/>
        <v>306381.10791199998</v>
      </c>
      <c r="F205" s="27">
        <f t="shared" si="14"/>
        <v>9948.1765297275379</v>
      </c>
      <c r="G205" s="27">
        <f t="shared" si="15"/>
        <v>3989218.7884207424</v>
      </c>
      <c r="H205" s="27">
        <f t="shared" si="16"/>
        <v>306381.10791199998</v>
      </c>
    </row>
    <row r="206" spans="2:8">
      <c r="B206" s="33">
        <v>84</v>
      </c>
      <c r="C206" s="34">
        <v>46203</v>
      </c>
      <c r="D206" s="27">
        <f t="shared" si="12"/>
        <v>3989218.7884207424</v>
      </c>
      <c r="E206" s="27">
        <f t="shared" si="13"/>
        <v>337019.14648200001</v>
      </c>
      <c r="F206" s="27">
        <f t="shared" si="14"/>
        <v>9130.4991048468564</v>
      </c>
      <c r="G206" s="27">
        <f t="shared" si="15"/>
        <v>3661330.141043589</v>
      </c>
      <c r="H206" s="27">
        <f t="shared" si="16"/>
        <v>337019.14648200001</v>
      </c>
    </row>
    <row r="207" spans="2:8">
      <c r="B207" s="33">
        <v>85</v>
      </c>
      <c r="C207" s="34">
        <v>46234</v>
      </c>
      <c r="D207" s="27">
        <f t="shared" si="12"/>
        <v>3661330.141043589</v>
      </c>
      <c r="E207" s="27">
        <f t="shared" si="13"/>
        <v>337019.14648200001</v>
      </c>
      <c r="F207" s="27">
        <f t="shared" si="14"/>
        <v>8310.7774864039729</v>
      </c>
      <c r="G207" s="27">
        <f t="shared" si="15"/>
        <v>3332621.7720479928</v>
      </c>
      <c r="H207" s="27">
        <f t="shared" si="16"/>
        <v>337019.14648200001</v>
      </c>
    </row>
    <row r="208" spans="2:8">
      <c r="B208" s="33">
        <v>86</v>
      </c>
      <c r="C208" s="34">
        <v>46265</v>
      </c>
      <c r="D208" s="27">
        <f t="shared" si="12"/>
        <v>3332621.7720479928</v>
      </c>
      <c r="E208" s="27">
        <f t="shared" si="13"/>
        <v>337019.14648200001</v>
      </c>
      <c r="F208" s="27">
        <f t="shared" si="14"/>
        <v>7489.0065639149816</v>
      </c>
      <c r="G208" s="27">
        <f t="shared" si="15"/>
        <v>3003091.6321299076</v>
      </c>
      <c r="H208" s="27">
        <f t="shared" si="16"/>
        <v>337019.14648200001</v>
      </c>
    </row>
    <row r="209" spans="2:12">
      <c r="B209" s="33">
        <v>87</v>
      </c>
      <c r="C209" s="34">
        <v>46295</v>
      </c>
      <c r="D209" s="27">
        <f t="shared" si="12"/>
        <v>3003091.6321299076</v>
      </c>
      <c r="E209" s="27">
        <f t="shared" si="13"/>
        <v>337019.14648200001</v>
      </c>
      <c r="F209" s="27">
        <f t="shared" si="14"/>
        <v>6665.1812141197688</v>
      </c>
      <c r="G209" s="27">
        <f t="shared" si="15"/>
        <v>2672737.6668620273</v>
      </c>
      <c r="H209" s="27">
        <f t="shared" si="16"/>
        <v>337019.14648200001</v>
      </c>
    </row>
    <row r="210" spans="2:12">
      <c r="B210" s="33">
        <v>88</v>
      </c>
      <c r="C210" s="34">
        <v>46326</v>
      </c>
      <c r="D210" s="27">
        <f t="shared" si="12"/>
        <v>2672737.6668620273</v>
      </c>
      <c r="E210" s="27">
        <f t="shared" si="13"/>
        <v>337019.14648200001</v>
      </c>
      <c r="F210" s="27">
        <f t="shared" si="14"/>
        <v>5839.2963009500681</v>
      </c>
      <c r="G210" s="27">
        <f t="shared" si="15"/>
        <v>2341557.8166809771</v>
      </c>
      <c r="H210" s="27">
        <f t="shared" si="16"/>
        <v>337019.14648200001</v>
      </c>
    </row>
    <row r="211" spans="2:12">
      <c r="B211" s="33">
        <v>89</v>
      </c>
      <c r="C211" s="34">
        <v>46356</v>
      </c>
      <c r="D211" s="27">
        <f t="shared" si="12"/>
        <v>2341557.8166809771</v>
      </c>
      <c r="E211" s="27">
        <f t="shared" si="13"/>
        <v>337019.14648200001</v>
      </c>
      <c r="F211" s="27">
        <f t="shared" si="14"/>
        <v>5011.3466754974424</v>
      </c>
      <c r="G211" s="27">
        <f t="shared" si="15"/>
        <v>2009550.0168744745</v>
      </c>
      <c r="H211" s="27">
        <f t="shared" si="16"/>
        <v>337019.14648200001</v>
      </c>
    </row>
    <row r="212" spans="2:12">
      <c r="B212" s="33">
        <v>90</v>
      </c>
      <c r="C212" s="34">
        <v>46387</v>
      </c>
      <c r="D212" s="27">
        <f t="shared" si="12"/>
        <v>2009550.0168744745</v>
      </c>
      <c r="E212" s="27">
        <f t="shared" si="13"/>
        <v>337019.14648200001</v>
      </c>
      <c r="F212" s="27">
        <f t="shared" si="14"/>
        <v>4181.327175981186</v>
      </c>
      <c r="G212" s="27">
        <f t="shared" si="15"/>
        <v>1676712.1975684555</v>
      </c>
      <c r="H212" s="27">
        <f t="shared" si="16"/>
        <v>337019.14648200001</v>
      </c>
    </row>
    <row r="213" spans="2:12">
      <c r="B213" s="33">
        <v>91</v>
      </c>
      <c r="C213" s="34">
        <v>46418</v>
      </c>
      <c r="D213" s="27">
        <f t="shared" si="12"/>
        <v>1676712.1975684555</v>
      </c>
      <c r="E213" s="27">
        <f t="shared" si="13"/>
        <v>337019.14648200001</v>
      </c>
      <c r="F213" s="27">
        <f t="shared" si="14"/>
        <v>3349.2326277161392</v>
      </c>
      <c r="G213" s="27">
        <f t="shared" si="15"/>
        <v>1343042.2837141717</v>
      </c>
      <c r="H213" s="27">
        <f t="shared" si="16"/>
        <v>337019.14648200001</v>
      </c>
    </row>
    <row r="214" spans="2:12">
      <c r="B214" s="33">
        <v>92</v>
      </c>
      <c r="C214" s="34">
        <v>46446</v>
      </c>
      <c r="D214" s="27">
        <f t="shared" si="12"/>
        <v>1343042.2837141717</v>
      </c>
      <c r="E214" s="27">
        <f t="shared" si="13"/>
        <v>337019.14648200001</v>
      </c>
      <c r="F214" s="27">
        <f t="shared" si="14"/>
        <v>2515.0578430804294</v>
      </c>
      <c r="G214" s="27">
        <f t="shared" si="15"/>
        <v>1008538.1950752521</v>
      </c>
      <c r="H214" s="27">
        <f t="shared" si="16"/>
        <v>337019.14648200001</v>
      </c>
    </row>
    <row r="215" spans="2:12">
      <c r="B215" s="33">
        <v>93</v>
      </c>
      <c r="C215" s="34">
        <v>46477</v>
      </c>
      <c r="D215" s="27">
        <f t="shared" si="12"/>
        <v>1008538.1950752521</v>
      </c>
      <c r="E215" s="27">
        <f t="shared" si="13"/>
        <v>337019.14648200001</v>
      </c>
      <c r="F215" s="27">
        <f t="shared" si="14"/>
        <v>1678.7976214831303</v>
      </c>
      <c r="G215" s="27">
        <f t="shared" si="15"/>
        <v>673197.84621473518</v>
      </c>
      <c r="H215" s="27">
        <f t="shared" si="16"/>
        <v>337019.14648200001</v>
      </c>
    </row>
    <row r="216" spans="2:12">
      <c r="B216" s="33">
        <v>94</v>
      </c>
      <c r="C216" s="34">
        <v>46507</v>
      </c>
      <c r="D216" s="27">
        <f t="shared" si="12"/>
        <v>673197.84621473518</v>
      </c>
      <c r="E216" s="27">
        <f t="shared" si="13"/>
        <v>337019.14648200001</v>
      </c>
      <c r="F216" s="27">
        <f t="shared" si="14"/>
        <v>840.44674933183796</v>
      </c>
      <c r="G216" s="27">
        <f t="shared" si="15"/>
        <v>337019.14648206701</v>
      </c>
      <c r="H216" s="27">
        <f t="shared" si="16"/>
        <v>337019.14648200001</v>
      </c>
    </row>
    <row r="217" spans="2:12">
      <c r="B217" s="33">
        <v>95</v>
      </c>
      <c r="C217" s="34">
        <v>46538</v>
      </c>
      <c r="D217" s="27">
        <f t="shared" si="12"/>
        <v>337019.14648206701</v>
      </c>
      <c r="E217" s="27">
        <f t="shared" si="13"/>
        <v>337019.14648200001</v>
      </c>
      <c r="F217" s="27">
        <f t="shared" si="14"/>
        <v>1.6749254427850246E-10</v>
      </c>
      <c r="G217" s="27">
        <f t="shared" si="15"/>
        <v>6.7164510255679491E-8</v>
      </c>
      <c r="H217" s="27">
        <f t="shared" si="16"/>
        <v>337019.14648200001</v>
      </c>
    </row>
    <row r="218" spans="2:12" ht="13">
      <c r="B218" s="36"/>
      <c r="C218" s="37"/>
      <c r="D218" s="37"/>
      <c r="E218" s="38">
        <f>SUM(E123:E217)</f>
        <v>27886250.518935993</v>
      </c>
      <c r="F218" s="38">
        <f t="shared" ref="F218" si="17">SUM(F123:F217)</f>
        <v>3159270.3976879185</v>
      </c>
      <c r="G218" s="37"/>
      <c r="H218" s="38">
        <f>SUM(H123:H217)</f>
        <v>27886250.518935993</v>
      </c>
    </row>
    <row r="220" spans="2:12">
      <c r="B220" s="82"/>
    </row>
    <row r="221" spans="2:12">
      <c r="B221" s="82"/>
    </row>
    <row r="222" spans="2:12" ht="13">
      <c r="B222" s="105" t="s">
        <v>41</v>
      </c>
      <c r="C222" s="105"/>
      <c r="D222" s="105"/>
      <c r="E222" s="105"/>
      <c r="F222" s="105"/>
      <c r="G222" s="105"/>
      <c r="I222" s="105" t="s">
        <v>87</v>
      </c>
      <c r="J222" s="105"/>
      <c r="K222" s="105"/>
      <c r="L222" s="105"/>
    </row>
    <row r="223" spans="2:12" ht="39">
      <c r="B223" s="39" t="s">
        <v>25</v>
      </c>
      <c r="C223" s="40" t="s">
        <v>42</v>
      </c>
      <c r="D223" s="41" t="s">
        <v>43</v>
      </c>
      <c r="E223" s="42" t="s">
        <v>44</v>
      </c>
      <c r="F223" s="41" t="s">
        <v>45</v>
      </c>
      <c r="G223" s="41" t="s">
        <v>46</v>
      </c>
      <c r="H223" s="6"/>
      <c r="I223" s="41" t="s">
        <v>43</v>
      </c>
      <c r="J223" s="42" t="s">
        <v>44</v>
      </c>
      <c r="K223" s="41" t="s">
        <v>45</v>
      </c>
      <c r="L223" s="41" t="s">
        <v>46</v>
      </c>
    </row>
    <row r="224" spans="2:12">
      <c r="B224" s="33">
        <v>1</v>
      </c>
      <c r="C224" s="34">
        <v>43677</v>
      </c>
      <c r="D224" s="43">
        <f>F119</f>
        <v>24726980.121248152</v>
      </c>
      <c r="E224" s="43">
        <f>$D$224/95</f>
        <v>260284.00127629633</v>
      </c>
      <c r="F224" s="27">
        <f>E224</f>
        <v>260284.00127629633</v>
      </c>
      <c r="G224" s="43">
        <f>$D$224-F224</f>
        <v>24466696.119971856</v>
      </c>
      <c r="I224" s="44">
        <f>D224/84.95</f>
        <v>291076.87017360976</v>
      </c>
      <c r="J224" s="44">
        <f>$I$224/95</f>
        <v>3063.9670544590499</v>
      </c>
      <c r="K224" s="44">
        <f>J224</f>
        <v>3063.9670544590499</v>
      </c>
      <c r="L224" s="44">
        <f>$I$224-K224</f>
        <v>288012.90311915072</v>
      </c>
    </row>
    <row r="225" spans="2:12">
      <c r="B225" s="33">
        <v>2</v>
      </c>
      <c r="C225" s="34">
        <v>43708</v>
      </c>
      <c r="D225" s="43">
        <f t="shared" ref="D225:D256" si="18">G224</f>
        <v>24466696.119971856</v>
      </c>
      <c r="E225" s="43">
        <f t="shared" ref="E225:E288" si="19">$D$224/95</f>
        <v>260284.00127629633</v>
      </c>
      <c r="F225" s="27">
        <f>F224+E225</f>
        <v>520568.00255259266</v>
      </c>
      <c r="G225" s="43">
        <f t="shared" ref="G225:G288" si="20">$D$224-F225</f>
        <v>24206412.118695561</v>
      </c>
      <c r="I225" s="44">
        <f>L224</f>
        <v>288012.90311915072</v>
      </c>
      <c r="J225" s="44">
        <f t="shared" ref="J225:J288" si="21">$I$224/95</f>
        <v>3063.9670544590499</v>
      </c>
      <c r="K225" s="44">
        <f>K224+J225</f>
        <v>6127.9341089180998</v>
      </c>
      <c r="L225" s="44">
        <f t="shared" ref="L225:L288" si="22">$I$224-K225</f>
        <v>284948.93606469163</v>
      </c>
    </row>
    <row r="226" spans="2:12">
      <c r="B226" s="33">
        <v>3</v>
      </c>
      <c r="C226" s="34">
        <v>43738</v>
      </c>
      <c r="D226" s="43">
        <f t="shared" si="18"/>
        <v>24206412.118695561</v>
      </c>
      <c r="E226" s="43">
        <f t="shared" si="19"/>
        <v>260284.00127629633</v>
      </c>
      <c r="F226" s="27">
        <f t="shared" ref="F226:F289" si="23">F225+E226</f>
        <v>780852.00382888899</v>
      </c>
      <c r="G226" s="43">
        <f t="shared" si="20"/>
        <v>23946128.117419261</v>
      </c>
      <c r="I226" s="44">
        <f t="shared" ref="I226:I289" si="24">L225</f>
        <v>284948.93606469163</v>
      </c>
      <c r="J226" s="44">
        <f t="shared" si="21"/>
        <v>3063.9670544590499</v>
      </c>
      <c r="K226" s="44">
        <f t="shared" ref="K226:K289" si="25">K225+J226</f>
        <v>9191.9011633771497</v>
      </c>
      <c r="L226" s="44">
        <f t="shared" si="22"/>
        <v>281884.9690102326</v>
      </c>
    </row>
    <row r="227" spans="2:12">
      <c r="B227" s="33">
        <v>4</v>
      </c>
      <c r="C227" s="34">
        <v>43769</v>
      </c>
      <c r="D227" s="43">
        <f t="shared" si="18"/>
        <v>23946128.117419261</v>
      </c>
      <c r="E227" s="43">
        <f t="shared" si="19"/>
        <v>260284.00127629633</v>
      </c>
      <c r="F227" s="27">
        <f t="shared" si="23"/>
        <v>1041136.0051051853</v>
      </c>
      <c r="G227" s="43">
        <f t="shared" si="20"/>
        <v>23685844.116142966</v>
      </c>
      <c r="I227" s="44">
        <f t="shared" si="24"/>
        <v>281884.9690102326</v>
      </c>
      <c r="J227" s="44">
        <f t="shared" si="21"/>
        <v>3063.9670544590499</v>
      </c>
      <c r="K227" s="44">
        <f t="shared" si="25"/>
        <v>12255.8682178362</v>
      </c>
      <c r="L227" s="44">
        <f t="shared" si="22"/>
        <v>278821.00195577356</v>
      </c>
    </row>
    <row r="228" spans="2:12">
      <c r="B228" s="33">
        <v>5</v>
      </c>
      <c r="C228" s="34">
        <v>43799</v>
      </c>
      <c r="D228" s="43">
        <f t="shared" si="18"/>
        <v>23685844.116142966</v>
      </c>
      <c r="E228" s="43">
        <f t="shared" si="19"/>
        <v>260284.00127629633</v>
      </c>
      <c r="F228" s="27">
        <f t="shared" si="23"/>
        <v>1301420.0063814817</v>
      </c>
      <c r="G228" s="43">
        <f t="shared" si="20"/>
        <v>23425560.11486667</v>
      </c>
      <c r="I228" s="44">
        <f t="shared" si="24"/>
        <v>278821.00195577356</v>
      </c>
      <c r="J228" s="44">
        <f t="shared" si="21"/>
        <v>3063.9670544590499</v>
      </c>
      <c r="K228" s="44">
        <f t="shared" si="25"/>
        <v>15319.83527229525</v>
      </c>
      <c r="L228" s="44">
        <f t="shared" si="22"/>
        <v>275757.03490131453</v>
      </c>
    </row>
    <row r="229" spans="2:12">
      <c r="B229" s="33">
        <v>6</v>
      </c>
      <c r="C229" s="34">
        <v>43830</v>
      </c>
      <c r="D229" s="43">
        <f t="shared" si="18"/>
        <v>23425560.11486667</v>
      </c>
      <c r="E229" s="43">
        <f t="shared" si="19"/>
        <v>260284.00127629633</v>
      </c>
      <c r="F229" s="27">
        <f t="shared" si="23"/>
        <v>1561704.007657778</v>
      </c>
      <c r="G229" s="43">
        <f t="shared" si="20"/>
        <v>23165276.113590375</v>
      </c>
      <c r="I229" s="44">
        <f t="shared" si="24"/>
        <v>275757.03490131453</v>
      </c>
      <c r="J229" s="44">
        <f t="shared" si="21"/>
        <v>3063.9670544590499</v>
      </c>
      <c r="K229" s="44">
        <f t="shared" si="25"/>
        <v>18383.802326754299</v>
      </c>
      <c r="L229" s="44">
        <f t="shared" si="22"/>
        <v>272693.06784685544</v>
      </c>
    </row>
    <row r="230" spans="2:12">
      <c r="B230" s="33">
        <v>7</v>
      </c>
      <c r="C230" s="34">
        <v>43861</v>
      </c>
      <c r="D230" s="43">
        <f t="shared" si="18"/>
        <v>23165276.113590375</v>
      </c>
      <c r="E230" s="43">
        <f t="shared" si="19"/>
        <v>260284.00127629633</v>
      </c>
      <c r="F230" s="27">
        <f t="shared" si="23"/>
        <v>1821988.0089340743</v>
      </c>
      <c r="G230" s="43">
        <f t="shared" si="20"/>
        <v>22904992.112314079</v>
      </c>
      <c r="I230" s="44">
        <f t="shared" si="24"/>
        <v>272693.06784685544</v>
      </c>
      <c r="J230" s="44">
        <f t="shared" si="21"/>
        <v>3063.9670544590499</v>
      </c>
      <c r="K230" s="44">
        <f t="shared" si="25"/>
        <v>21447.769381213351</v>
      </c>
      <c r="L230" s="44">
        <f t="shared" si="22"/>
        <v>269629.10079239641</v>
      </c>
    </row>
    <row r="231" spans="2:12">
      <c r="B231" s="33">
        <v>8</v>
      </c>
      <c r="C231" s="34">
        <v>43890</v>
      </c>
      <c r="D231" s="43">
        <f t="shared" si="18"/>
        <v>22904992.112314079</v>
      </c>
      <c r="E231" s="43">
        <f t="shared" si="19"/>
        <v>260284.00127629633</v>
      </c>
      <c r="F231" s="27">
        <f t="shared" si="23"/>
        <v>2082272.0102103706</v>
      </c>
      <c r="G231" s="43">
        <f t="shared" si="20"/>
        <v>22644708.111037783</v>
      </c>
      <c r="I231" s="44">
        <f t="shared" si="24"/>
        <v>269629.10079239641</v>
      </c>
      <c r="J231" s="44">
        <f t="shared" si="21"/>
        <v>3063.9670544590499</v>
      </c>
      <c r="K231" s="44">
        <f t="shared" si="25"/>
        <v>24511.736435672399</v>
      </c>
      <c r="L231" s="44">
        <f t="shared" si="22"/>
        <v>266565.13373793737</v>
      </c>
    </row>
    <row r="232" spans="2:12">
      <c r="B232" s="33">
        <v>9</v>
      </c>
      <c r="C232" s="34">
        <v>43921</v>
      </c>
      <c r="D232" s="43">
        <f t="shared" si="18"/>
        <v>22644708.111037783</v>
      </c>
      <c r="E232" s="43">
        <f t="shared" si="19"/>
        <v>260284.00127629633</v>
      </c>
      <c r="F232" s="27">
        <f t="shared" si="23"/>
        <v>2342556.0114866672</v>
      </c>
      <c r="G232" s="43">
        <f t="shared" si="20"/>
        <v>22384424.109761484</v>
      </c>
      <c r="I232" s="44">
        <f t="shared" si="24"/>
        <v>266565.13373793737</v>
      </c>
      <c r="J232" s="44">
        <f t="shared" si="21"/>
        <v>3063.9670544590499</v>
      </c>
      <c r="K232" s="44">
        <f t="shared" si="25"/>
        <v>27575.703490131447</v>
      </c>
      <c r="L232" s="44">
        <f t="shared" si="22"/>
        <v>263501.16668347828</v>
      </c>
    </row>
    <row r="233" spans="2:12">
      <c r="B233" s="33">
        <v>10</v>
      </c>
      <c r="C233" s="34">
        <v>43951</v>
      </c>
      <c r="D233" s="43">
        <f t="shared" si="18"/>
        <v>22384424.109761484</v>
      </c>
      <c r="E233" s="43">
        <f t="shared" si="19"/>
        <v>260284.00127629633</v>
      </c>
      <c r="F233" s="27">
        <f t="shared" si="23"/>
        <v>2602840.0127629638</v>
      </c>
      <c r="G233" s="43">
        <f t="shared" si="20"/>
        <v>22124140.108485188</v>
      </c>
      <c r="I233" s="44">
        <f t="shared" si="24"/>
        <v>263501.16668347828</v>
      </c>
      <c r="J233" s="44">
        <f t="shared" si="21"/>
        <v>3063.9670544590499</v>
      </c>
      <c r="K233" s="44">
        <f t="shared" si="25"/>
        <v>30639.670544590495</v>
      </c>
      <c r="L233" s="44">
        <f t="shared" si="22"/>
        <v>260437.19962901925</v>
      </c>
    </row>
    <row r="234" spans="2:12">
      <c r="B234" s="33">
        <v>11</v>
      </c>
      <c r="C234" s="34">
        <v>43982</v>
      </c>
      <c r="D234" s="43">
        <f t="shared" si="18"/>
        <v>22124140.108485188</v>
      </c>
      <c r="E234" s="43">
        <f t="shared" si="19"/>
        <v>260284.00127629633</v>
      </c>
      <c r="F234" s="27">
        <f t="shared" si="23"/>
        <v>2863124.0140392603</v>
      </c>
      <c r="G234" s="43">
        <f t="shared" si="20"/>
        <v>21863856.107208893</v>
      </c>
      <c r="I234" s="44">
        <f t="shared" si="24"/>
        <v>260437.19962901925</v>
      </c>
      <c r="J234" s="44">
        <f t="shared" si="21"/>
        <v>3063.9670544590499</v>
      </c>
      <c r="K234" s="44">
        <f t="shared" si="25"/>
        <v>33703.637599049543</v>
      </c>
      <c r="L234" s="44">
        <f t="shared" si="22"/>
        <v>257373.23257456021</v>
      </c>
    </row>
    <row r="235" spans="2:12">
      <c r="B235" s="33">
        <v>12</v>
      </c>
      <c r="C235" s="34">
        <v>44012</v>
      </c>
      <c r="D235" s="43">
        <f t="shared" si="18"/>
        <v>21863856.107208893</v>
      </c>
      <c r="E235" s="43">
        <f t="shared" si="19"/>
        <v>260284.00127629633</v>
      </c>
      <c r="F235" s="27">
        <f t="shared" si="23"/>
        <v>3123408.0153155569</v>
      </c>
      <c r="G235" s="43">
        <f t="shared" si="20"/>
        <v>21603572.105932593</v>
      </c>
      <c r="I235" s="44">
        <f t="shared" si="24"/>
        <v>257373.23257456021</v>
      </c>
      <c r="J235" s="44">
        <f t="shared" si="21"/>
        <v>3063.9670544590499</v>
      </c>
      <c r="K235" s="44">
        <f t="shared" si="25"/>
        <v>36767.604653508592</v>
      </c>
      <c r="L235" s="44">
        <f t="shared" si="22"/>
        <v>254309.26552010118</v>
      </c>
    </row>
    <row r="236" spans="2:12">
      <c r="B236" s="33">
        <v>13</v>
      </c>
      <c r="C236" s="34">
        <v>44043</v>
      </c>
      <c r="D236" s="43">
        <f t="shared" si="18"/>
        <v>21603572.105932593</v>
      </c>
      <c r="E236" s="43">
        <f t="shared" si="19"/>
        <v>260284.00127629633</v>
      </c>
      <c r="F236" s="27">
        <f t="shared" si="23"/>
        <v>3383692.0165918535</v>
      </c>
      <c r="G236" s="43">
        <f t="shared" si="20"/>
        <v>21343288.104656298</v>
      </c>
      <c r="I236" s="44">
        <f t="shared" si="24"/>
        <v>254309.26552010118</v>
      </c>
      <c r="J236" s="44">
        <f t="shared" si="21"/>
        <v>3063.9670544590499</v>
      </c>
      <c r="K236" s="44">
        <f t="shared" si="25"/>
        <v>39831.57170796764</v>
      </c>
      <c r="L236" s="44">
        <f t="shared" si="22"/>
        <v>251245.29846564212</v>
      </c>
    </row>
    <row r="237" spans="2:12">
      <c r="B237" s="33">
        <v>14</v>
      </c>
      <c r="C237" s="34">
        <v>44074</v>
      </c>
      <c r="D237" s="43">
        <f t="shared" si="18"/>
        <v>21343288.104656298</v>
      </c>
      <c r="E237" s="43">
        <f t="shared" si="19"/>
        <v>260284.00127629633</v>
      </c>
      <c r="F237" s="27">
        <f t="shared" si="23"/>
        <v>3643976.01786815</v>
      </c>
      <c r="G237" s="43">
        <f t="shared" si="20"/>
        <v>21083004.103380002</v>
      </c>
      <c r="I237" s="44">
        <f t="shared" si="24"/>
        <v>251245.29846564212</v>
      </c>
      <c r="J237" s="44">
        <f t="shared" si="21"/>
        <v>3063.9670544590499</v>
      </c>
      <c r="K237" s="44">
        <f t="shared" si="25"/>
        <v>42895.538762426688</v>
      </c>
      <c r="L237" s="44">
        <f t="shared" si="22"/>
        <v>248181.33141118306</v>
      </c>
    </row>
    <row r="238" spans="2:12">
      <c r="B238" s="33">
        <v>15</v>
      </c>
      <c r="C238" s="34">
        <v>44104</v>
      </c>
      <c r="D238" s="43">
        <f t="shared" si="18"/>
        <v>21083004.103380002</v>
      </c>
      <c r="E238" s="43">
        <f t="shared" si="19"/>
        <v>260284.00127629633</v>
      </c>
      <c r="F238" s="27">
        <f t="shared" si="23"/>
        <v>3904260.0191444466</v>
      </c>
      <c r="G238" s="43">
        <f t="shared" si="20"/>
        <v>20822720.102103706</v>
      </c>
      <c r="I238" s="44">
        <f t="shared" si="24"/>
        <v>248181.33141118306</v>
      </c>
      <c r="J238" s="44">
        <f t="shared" si="21"/>
        <v>3063.9670544590499</v>
      </c>
      <c r="K238" s="44">
        <f t="shared" si="25"/>
        <v>45959.505816885736</v>
      </c>
      <c r="L238" s="44">
        <f t="shared" si="22"/>
        <v>245117.36435672402</v>
      </c>
    </row>
    <row r="239" spans="2:12">
      <c r="B239" s="33">
        <v>16</v>
      </c>
      <c r="C239" s="34">
        <v>44135</v>
      </c>
      <c r="D239" s="43">
        <f t="shared" si="18"/>
        <v>20822720.102103706</v>
      </c>
      <c r="E239" s="43">
        <f t="shared" si="19"/>
        <v>260284.00127629633</v>
      </c>
      <c r="F239" s="27">
        <f t="shared" si="23"/>
        <v>4164544.0204207432</v>
      </c>
      <c r="G239" s="43">
        <f t="shared" si="20"/>
        <v>20562436.100827411</v>
      </c>
      <c r="I239" s="44">
        <f t="shared" si="24"/>
        <v>245117.36435672402</v>
      </c>
      <c r="J239" s="44">
        <f t="shared" si="21"/>
        <v>3063.9670544590499</v>
      </c>
      <c r="K239" s="44">
        <f t="shared" si="25"/>
        <v>49023.472871344784</v>
      </c>
      <c r="L239" s="44">
        <f t="shared" si="22"/>
        <v>242053.39730226499</v>
      </c>
    </row>
    <row r="240" spans="2:12">
      <c r="B240" s="33">
        <v>17</v>
      </c>
      <c r="C240" s="34">
        <v>44165</v>
      </c>
      <c r="D240" s="43">
        <f t="shared" si="18"/>
        <v>20562436.100827411</v>
      </c>
      <c r="E240" s="43">
        <f t="shared" si="19"/>
        <v>260284.00127629633</v>
      </c>
      <c r="F240" s="27">
        <f t="shared" si="23"/>
        <v>4424828.0216970397</v>
      </c>
      <c r="G240" s="43">
        <f t="shared" si="20"/>
        <v>20302152.099551111</v>
      </c>
      <c r="I240" s="44">
        <f t="shared" si="24"/>
        <v>242053.39730226499</v>
      </c>
      <c r="J240" s="44">
        <f t="shared" si="21"/>
        <v>3063.9670544590499</v>
      </c>
      <c r="K240" s="44">
        <f t="shared" si="25"/>
        <v>52087.439925803832</v>
      </c>
      <c r="L240" s="44">
        <f t="shared" si="22"/>
        <v>238989.43024780593</v>
      </c>
    </row>
    <row r="241" spans="2:12">
      <c r="B241" s="33">
        <v>18</v>
      </c>
      <c r="C241" s="34">
        <v>44196</v>
      </c>
      <c r="D241" s="43">
        <f t="shared" si="18"/>
        <v>20302152.099551111</v>
      </c>
      <c r="E241" s="43">
        <f t="shared" si="19"/>
        <v>260284.00127629633</v>
      </c>
      <c r="F241" s="27">
        <f t="shared" si="23"/>
        <v>4685112.0229733363</v>
      </c>
      <c r="G241" s="43">
        <f t="shared" si="20"/>
        <v>20041868.098274816</v>
      </c>
      <c r="I241" s="44">
        <f t="shared" si="24"/>
        <v>238989.43024780593</v>
      </c>
      <c r="J241" s="44">
        <f t="shared" si="21"/>
        <v>3063.9670544590499</v>
      </c>
      <c r="K241" s="44">
        <f t="shared" si="25"/>
        <v>55151.40698026288</v>
      </c>
      <c r="L241" s="44">
        <f t="shared" si="22"/>
        <v>235925.46319334686</v>
      </c>
    </row>
    <row r="242" spans="2:12">
      <c r="B242" s="33">
        <v>19</v>
      </c>
      <c r="C242" s="34">
        <v>44227</v>
      </c>
      <c r="D242" s="43">
        <f t="shared" si="18"/>
        <v>20041868.098274816</v>
      </c>
      <c r="E242" s="43">
        <f t="shared" si="19"/>
        <v>260284.00127629633</v>
      </c>
      <c r="F242" s="27">
        <f t="shared" si="23"/>
        <v>4945396.0242496328</v>
      </c>
      <c r="G242" s="43">
        <f t="shared" si="20"/>
        <v>19781584.09699852</v>
      </c>
      <c r="I242" s="44">
        <f t="shared" si="24"/>
        <v>235925.46319334686</v>
      </c>
      <c r="J242" s="44">
        <f t="shared" si="21"/>
        <v>3063.9670544590499</v>
      </c>
      <c r="K242" s="44">
        <f t="shared" si="25"/>
        <v>58215.374034721928</v>
      </c>
      <c r="L242" s="44">
        <f t="shared" si="22"/>
        <v>232861.49613888783</v>
      </c>
    </row>
    <row r="243" spans="2:12">
      <c r="B243" s="33">
        <v>20</v>
      </c>
      <c r="C243" s="34">
        <v>44255</v>
      </c>
      <c r="D243" s="43">
        <f t="shared" si="18"/>
        <v>19781584.09699852</v>
      </c>
      <c r="E243" s="43">
        <f t="shared" si="19"/>
        <v>260284.00127629633</v>
      </c>
      <c r="F243" s="27">
        <f t="shared" si="23"/>
        <v>5205680.0255259294</v>
      </c>
      <c r="G243" s="43">
        <f t="shared" si="20"/>
        <v>19521300.095722221</v>
      </c>
      <c r="I243" s="44">
        <f t="shared" si="24"/>
        <v>232861.49613888783</v>
      </c>
      <c r="J243" s="44">
        <f t="shared" si="21"/>
        <v>3063.9670544590499</v>
      </c>
      <c r="K243" s="44">
        <f t="shared" si="25"/>
        <v>61279.341089180976</v>
      </c>
      <c r="L243" s="44">
        <f t="shared" si="22"/>
        <v>229797.5290844288</v>
      </c>
    </row>
    <row r="244" spans="2:12">
      <c r="B244" s="33">
        <v>21</v>
      </c>
      <c r="C244" s="34">
        <v>44286</v>
      </c>
      <c r="D244" s="43">
        <f t="shared" si="18"/>
        <v>19521300.095722221</v>
      </c>
      <c r="E244" s="43">
        <f t="shared" si="19"/>
        <v>260284.00127629633</v>
      </c>
      <c r="F244" s="27">
        <f t="shared" si="23"/>
        <v>5465964.026802226</v>
      </c>
      <c r="G244" s="43">
        <f t="shared" si="20"/>
        <v>19261016.094445925</v>
      </c>
      <c r="I244" s="44">
        <f t="shared" si="24"/>
        <v>229797.5290844288</v>
      </c>
      <c r="J244" s="44">
        <f t="shared" si="21"/>
        <v>3063.9670544590499</v>
      </c>
      <c r="K244" s="44">
        <f t="shared" si="25"/>
        <v>64343.308143640024</v>
      </c>
      <c r="L244" s="44">
        <f t="shared" si="22"/>
        <v>226733.56202996973</v>
      </c>
    </row>
    <row r="245" spans="2:12">
      <c r="B245" s="33">
        <v>22</v>
      </c>
      <c r="C245" s="34">
        <v>44316</v>
      </c>
      <c r="D245" s="43">
        <f t="shared" si="18"/>
        <v>19261016.094445925</v>
      </c>
      <c r="E245" s="43">
        <f t="shared" si="19"/>
        <v>260284.00127629633</v>
      </c>
      <c r="F245" s="27">
        <f t="shared" si="23"/>
        <v>5726248.0280785225</v>
      </c>
      <c r="G245" s="43">
        <f t="shared" si="20"/>
        <v>19000732.09316963</v>
      </c>
      <c r="I245" s="44">
        <f t="shared" si="24"/>
        <v>226733.56202996973</v>
      </c>
      <c r="J245" s="44">
        <f t="shared" si="21"/>
        <v>3063.9670544590499</v>
      </c>
      <c r="K245" s="44">
        <f t="shared" si="25"/>
        <v>67407.275198099072</v>
      </c>
      <c r="L245" s="44">
        <f t="shared" si="22"/>
        <v>223669.59497551067</v>
      </c>
    </row>
    <row r="246" spans="2:12">
      <c r="B246" s="33">
        <v>23</v>
      </c>
      <c r="C246" s="34">
        <v>44347</v>
      </c>
      <c r="D246" s="43">
        <f t="shared" si="18"/>
        <v>19000732.09316963</v>
      </c>
      <c r="E246" s="43">
        <f t="shared" si="19"/>
        <v>260284.00127629633</v>
      </c>
      <c r="F246" s="27">
        <f t="shared" si="23"/>
        <v>5986532.0293548191</v>
      </c>
      <c r="G246" s="43">
        <f t="shared" si="20"/>
        <v>18740448.091893334</v>
      </c>
      <c r="I246" s="44">
        <f t="shared" si="24"/>
        <v>223669.59497551067</v>
      </c>
      <c r="J246" s="44">
        <f t="shared" si="21"/>
        <v>3063.9670544590499</v>
      </c>
      <c r="K246" s="44">
        <f t="shared" si="25"/>
        <v>70471.242252558121</v>
      </c>
      <c r="L246" s="44">
        <f t="shared" si="22"/>
        <v>220605.62792105164</v>
      </c>
    </row>
    <row r="247" spans="2:12">
      <c r="B247" s="33">
        <v>24</v>
      </c>
      <c r="C247" s="34">
        <v>44377</v>
      </c>
      <c r="D247" s="43">
        <f t="shared" si="18"/>
        <v>18740448.091893334</v>
      </c>
      <c r="E247" s="43">
        <f t="shared" si="19"/>
        <v>260284.00127629633</v>
      </c>
      <c r="F247" s="27">
        <f t="shared" si="23"/>
        <v>6246816.0306311157</v>
      </c>
      <c r="G247" s="43">
        <f t="shared" si="20"/>
        <v>18480164.090617038</v>
      </c>
      <c r="I247" s="44">
        <f t="shared" si="24"/>
        <v>220605.62792105164</v>
      </c>
      <c r="J247" s="44">
        <f t="shared" si="21"/>
        <v>3063.9670544590499</v>
      </c>
      <c r="K247" s="44">
        <f t="shared" si="25"/>
        <v>73535.209307017169</v>
      </c>
      <c r="L247" s="44">
        <f t="shared" si="22"/>
        <v>217541.6608665926</v>
      </c>
    </row>
    <row r="248" spans="2:12">
      <c r="B248" s="33">
        <v>25</v>
      </c>
      <c r="C248" s="34">
        <v>44408</v>
      </c>
      <c r="D248" s="43">
        <f t="shared" si="18"/>
        <v>18480164.090617038</v>
      </c>
      <c r="E248" s="43">
        <f t="shared" si="19"/>
        <v>260284.00127629633</v>
      </c>
      <c r="F248" s="27">
        <f t="shared" si="23"/>
        <v>6507100.0319074122</v>
      </c>
      <c r="G248" s="43">
        <f t="shared" si="20"/>
        <v>18219880.089340739</v>
      </c>
      <c r="I248" s="44">
        <f t="shared" si="24"/>
        <v>217541.6608665926</v>
      </c>
      <c r="J248" s="44">
        <f t="shared" si="21"/>
        <v>3063.9670544590499</v>
      </c>
      <c r="K248" s="44">
        <f t="shared" si="25"/>
        <v>76599.176361476217</v>
      </c>
      <c r="L248" s="44">
        <f t="shared" si="22"/>
        <v>214477.69381213354</v>
      </c>
    </row>
    <row r="249" spans="2:12">
      <c r="B249" s="33">
        <v>26</v>
      </c>
      <c r="C249" s="34">
        <v>44439</v>
      </c>
      <c r="D249" s="43">
        <f t="shared" si="18"/>
        <v>18219880.089340739</v>
      </c>
      <c r="E249" s="43">
        <f t="shared" si="19"/>
        <v>260284.00127629633</v>
      </c>
      <c r="F249" s="27">
        <f t="shared" si="23"/>
        <v>6767384.0331837088</v>
      </c>
      <c r="G249" s="43">
        <f t="shared" si="20"/>
        <v>17959596.088064443</v>
      </c>
      <c r="I249" s="44">
        <f t="shared" si="24"/>
        <v>214477.69381213354</v>
      </c>
      <c r="J249" s="44">
        <f t="shared" si="21"/>
        <v>3063.9670544590499</v>
      </c>
      <c r="K249" s="44">
        <f t="shared" si="25"/>
        <v>79663.143415935265</v>
      </c>
      <c r="L249" s="44">
        <f t="shared" si="22"/>
        <v>211413.72675767448</v>
      </c>
    </row>
    <row r="250" spans="2:12">
      <c r="B250" s="33">
        <v>27</v>
      </c>
      <c r="C250" s="34">
        <v>44469</v>
      </c>
      <c r="D250" s="43">
        <f t="shared" si="18"/>
        <v>17959596.088064443</v>
      </c>
      <c r="E250" s="43">
        <f t="shared" si="19"/>
        <v>260284.00127629633</v>
      </c>
      <c r="F250" s="27">
        <f t="shared" si="23"/>
        <v>7027668.0344600054</v>
      </c>
      <c r="G250" s="43">
        <f t="shared" si="20"/>
        <v>17699312.086788148</v>
      </c>
      <c r="I250" s="44">
        <f t="shared" si="24"/>
        <v>211413.72675767448</v>
      </c>
      <c r="J250" s="44">
        <f t="shared" si="21"/>
        <v>3063.9670544590499</v>
      </c>
      <c r="K250" s="44">
        <f t="shared" si="25"/>
        <v>82727.110470394313</v>
      </c>
      <c r="L250" s="44">
        <f t="shared" si="22"/>
        <v>208349.75970321544</v>
      </c>
    </row>
    <row r="251" spans="2:12">
      <c r="B251" s="33">
        <v>28</v>
      </c>
      <c r="C251" s="34">
        <v>44500</v>
      </c>
      <c r="D251" s="43">
        <f t="shared" si="18"/>
        <v>17699312.086788148</v>
      </c>
      <c r="E251" s="43">
        <f t="shared" si="19"/>
        <v>260284.00127629633</v>
      </c>
      <c r="F251" s="27">
        <f t="shared" si="23"/>
        <v>7287952.0357363019</v>
      </c>
      <c r="G251" s="43">
        <f t="shared" si="20"/>
        <v>17439028.085511848</v>
      </c>
      <c r="I251" s="44">
        <f t="shared" si="24"/>
        <v>208349.75970321544</v>
      </c>
      <c r="J251" s="44">
        <f t="shared" si="21"/>
        <v>3063.9670544590499</v>
      </c>
      <c r="K251" s="44">
        <f t="shared" si="25"/>
        <v>85791.077524853361</v>
      </c>
      <c r="L251" s="44">
        <f t="shared" si="22"/>
        <v>205285.79264875641</v>
      </c>
    </row>
    <row r="252" spans="2:12">
      <c r="B252" s="33">
        <v>29</v>
      </c>
      <c r="C252" s="34">
        <v>44530</v>
      </c>
      <c r="D252" s="43">
        <f t="shared" si="18"/>
        <v>17439028.085511848</v>
      </c>
      <c r="E252" s="43">
        <f t="shared" si="19"/>
        <v>260284.00127629633</v>
      </c>
      <c r="F252" s="27">
        <f t="shared" si="23"/>
        <v>7548236.0370125985</v>
      </c>
      <c r="G252" s="43">
        <f t="shared" si="20"/>
        <v>17178744.084235553</v>
      </c>
      <c r="I252" s="44">
        <f t="shared" si="24"/>
        <v>205285.79264875641</v>
      </c>
      <c r="J252" s="44">
        <f t="shared" si="21"/>
        <v>3063.9670544590499</v>
      </c>
      <c r="K252" s="44">
        <f t="shared" si="25"/>
        <v>88855.044579312409</v>
      </c>
      <c r="L252" s="44">
        <f t="shared" si="22"/>
        <v>202221.82559429735</v>
      </c>
    </row>
    <row r="253" spans="2:12">
      <c r="B253" s="33">
        <v>30</v>
      </c>
      <c r="C253" s="34">
        <v>44561</v>
      </c>
      <c r="D253" s="43">
        <f t="shared" si="18"/>
        <v>17178744.084235553</v>
      </c>
      <c r="E253" s="43">
        <f t="shared" si="19"/>
        <v>260284.00127629633</v>
      </c>
      <c r="F253" s="27">
        <f t="shared" si="23"/>
        <v>7808520.038288895</v>
      </c>
      <c r="G253" s="43">
        <f t="shared" si="20"/>
        <v>16918460.082959257</v>
      </c>
      <c r="I253" s="44">
        <f t="shared" si="24"/>
        <v>202221.82559429735</v>
      </c>
      <c r="J253" s="44">
        <f t="shared" si="21"/>
        <v>3063.9670544590499</v>
      </c>
      <c r="K253" s="44">
        <f t="shared" si="25"/>
        <v>91919.011633771457</v>
      </c>
      <c r="L253" s="44">
        <f t="shared" si="22"/>
        <v>199157.85853983829</v>
      </c>
    </row>
    <row r="254" spans="2:12">
      <c r="B254" s="33">
        <v>31</v>
      </c>
      <c r="C254" s="34">
        <v>44592</v>
      </c>
      <c r="D254" s="43">
        <f t="shared" si="18"/>
        <v>16918460.082959257</v>
      </c>
      <c r="E254" s="43">
        <f t="shared" si="19"/>
        <v>260284.00127629633</v>
      </c>
      <c r="F254" s="27">
        <f t="shared" si="23"/>
        <v>8068804.0395651916</v>
      </c>
      <c r="G254" s="43">
        <f t="shared" si="20"/>
        <v>16658176.081682961</v>
      </c>
      <c r="I254" s="44">
        <f t="shared" si="24"/>
        <v>199157.85853983829</v>
      </c>
      <c r="J254" s="44">
        <f t="shared" si="21"/>
        <v>3063.9670544590499</v>
      </c>
      <c r="K254" s="44">
        <f t="shared" si="25"/>
        <v>94982.978688230505</v>
      </c>
      <c r="L254" s="44">
        <f t="shared" si="22"/>
        <v>196093.89148537925</v>
      </c>
    </row>
    <row r="255" spans="2:12">
      <c r="B255" s="33">
        <v>32</v>
      </c>
      <c r="C255" s="34">
        <v>44620</v>
      </c>
      <c r="D255" s="43">
        <f t="shared" si="18"/>
        <v>16658176.081682961</v>
      </c>
      <c r="E255" s="43">
        <f t="shared" si="19"/>
        <v>260284.00127629633</v>
      </c>
      <c r="F255" s="27">
        <f t="shared" si="23"/>
        <v>8329088.0408414882</v>
      </c>
      <c r="G255" s="43">
        <f t="shared" si="20"/>
        <v>16397892.080406664</v>
      </c>
      <c r="I255" s="44">
        <f t="shared" si="24"/>
        <v>196093.89148537925</v>
      </c>
      <c r="J255" s="44">
        <f t="shared" si="21"/>
        <v>3063.9670544590499</v>
      </c>
      <c r="K255" s="44">
        <f t="shared" si="25"/>
        <v>98046.945742689553</v>
      </c>
      <c r="L255" s="44">
        <f t="shared" si="22"/>
        <v>193029.92443092022</v>
      </c>
    </row>
    <row r="256" spans="2:12">
      <c r="B256" s="33">
        <v>33</v>
      </c>
      <c r="C256" s="34">
        <v>44651</v>
      </c>
      <c r="D256" s="43">
        <f t="shared" si="18"/>
        <v>16397892.080406664</v>
      </c>
      <c r="E256" s="43">
        <f t="shared" si="19"/>
        <v>260284.00127629633</v>
      </c>
      <c r="F256" s="27">
        <f t="shared" si="23"/>
        <v>8589372.0421177838</v>
      </c>
      <c r="G256" s="43">
        <f t="shared" si="20"/>
        <v>16137608.079130368</v>
      </c>
      <c r="I256" s="44">
        <f t="shared" si="24"/>
        <v>193029.92443092022</v>
      </c>
      <c r="J256" s="44">
        <f t="shared" si="21"/>
        <v>3063.9670544590499</v>
      </c>
      <c r="K256" s="44">
        <f t="shared" si="25"/>
        <v>101110.9127971486</v>
      </c>
      <c r="L256" s="44">
        <f t="shared" si="22"/>
        <v>189965.95737646116</v>
      </c>
    </row>
    <row r="257" spans="2:12">
      <c r="B257" s="33">
        <v>34</v>
      </c>
      <c r="C257" s="34">
        <v>44681</v>
      </c>
      <c r="D257" s="43">
        <f t="shared" ref="D257:D288" si="26">G256</f>
        <v>16137608.079130368</v>
      </c>
      <c r="E257" s="43">
        <f t="shared" si="19"/>
        <v>260284.00127629633</v>
      </c>
      <c r="F257" s="27">
        <f t="shared" si="23"/>
        <v>8849656.0433940794</v>
      </c>
      <c r="G257" s="43">
        <f t="shared" si="20"/>
        <v>15877324.077854073</v>
      </c>
      <c r="I257" s="44">
        <f t="shared" si="24"/>
        <v>189965.95737646116</v>
      </c>
      <c r="J257" s="44">
        <f t="shared" si="21"/>
        <v>3063.9670544590499</v>
      </c>
      <c r="K257" s="44">
        <f t="shared" si="25"/>
        <v>104174.87985160765</v>
      </c>
      <c r="L257" s="44">
        <f t="shared" si="22"/>
        <v>186901.99032200209</v>
      </c>
    </row>
    <row r="258" spans="2:12">
      <c r="B258" s="33">
        <v>35</v>
      </c>
      <c r="C258" s="34">
        <v>44712</v>
      </c>
      <c r="D258" s="43">
        <f t="shared" si="26"/>
        <v>15877324.077854073</v>
      </c>
      <c r="E258" s="43">
        <f t="shared" si="19"/>
        <v>260284.00127629633</v>
      </c>
      <c r="F258" s="27">
        <f t="shared" si="23"/>
        <v>9109940.0446703751</v>
      </c>
      <c r="G258" s="43">
        <f t="shared" si="20"/>
        <v>15617040.076577777</v>
      </c>
      <c r="I258" s="44">
        <f t="shared" si="24"/>
        <v>186901.99032200209</v>
      </c>
      <c r="J258" s="44">
        <f t="shared" si="21"/>
        <v>3063.9670544590499</v>
      </c>
      <c r="K258" s="44">
        <f t="shared" si="25"/>
        <v>107238.8469060667</v>
      </c>
      <c r="L258" s="44">
        <f t="shared" si="22"/>
        <v>183838.02326754306</v>
      </c>
    </row>
    <row r="259" spans="2:12">
      <c r="B259" s="92">
        <v>36</v>
      </c>
      <c r="C259" s="34">
        <v>44742</v>
      </c>
      <c r="D259" s="43">
        <f t="shared" si="26"/>
        <v>15617040.076577777</v>
      </c>
      <c r="E259" s="43">
        <f t="shared" si="19"/>
        <v>260284.00127629633</v>
      </c>
      <c r="F259" s="27">
        <f t="shared" si="23"/>
        <v>9370224.0459466707</v>
      </c>
      <c r="G259" s="43">
        <f t="shared" si="20"/>
        <v>15356756.075301481</v>
      </c>
      <c r="I259" s="44">
        <f t="shared" si="24"/>
        <v>183838.02326754306</v>
      </c>
      <c r="J259" s="44">
        <f t="shared" si="21"/>
        <v>3063.9670544590499</v>
      </c>
      <c r="K259" s="44">
        <f t="shared" si="25"/>
        <v>110302.81396052575</v>
      </c>
      <c r="L259" s="44">
        <f t="shared" si="22"/>
        <v>180774.05621308403</v>
      </c>
    </row>
    <row r="260" spans="2:12">
      <c r="B260" s="33">
        <v>37</v>
      </c>
      <c r="C260" s="34">
        <v>44773</v>
      </c>
      <c r="D260" s="45">
        <f t="shared" si="26"/>
        <v>15356756.075301481</v>
      </c>
      <c r="E260" s="43">
        <f t="shared" si="19"/>
        <v>260284.00127629633</v>
      </c>
      <c r="F260" s="27">
        <f t="shared" si="23"/>
        <v>9630508.0472229663</v>
      </c>
      <c r="G260" s="43">
        <f t="shared" si="20"/>
        <v>15096472.074025186</v>
      </c>
      <c r="I260" s="44">
        <f t="shared" si="24"/>
        <v>180774.05621308403</v>
      </c>
      <c r="J260" s="44">
        <f t="shared" si="21"/>
        <v>3063.9670544590499</v>
      </c>
      <c r="K260" s="44">
        <f t="shared" si="25"/>
        <v>113366.78101498479</v>
      </c>
      <c r="L260" s="44">
        <f t="shared" si="22"/>
        <v>177710.08915862496</v>
      </c>
    </row>
    <row r="261" spans="2:12">
      <c r="B261" s="33">
        <v>38</v>
      </c>
      <c r="C261" s="34">
        <v>44804</v>
      </c>
      <c r="D261" s="43">
        <f t="shared" si="26"/>
        <v>15096472.074025186</v>
      </c>
      <c r="E261" s="43">
        <f t="shared" si="19"/>
        <v>260284.00127629633</v>
      </c>
      <c r="F261" s="27">
        <f t="shared" si="23"/>
        <v>9890792.048499262</v>
      </c>
      <c r="G261" s="43">
        <f t="shared" si="20"/>
        <v>14836188.07274889</v>
      </c>
      <c r="I261" s="44">
        <f t="shared" si="24"/>
        <v>177710.08915862496</v>
      </c>
      <c r="J261" s="44">
        <f t="shared" si="21"/>
        <v>3063.9670544590499</v>
      </c>
      <c r="K261" s="44">
        <f t="shared" si="25"/>
        <v>116430.74806944384</v>
      </c>
      <c r="L261" s="44">
        <f t="shared" si="22"/>
        <v>174646.1221041659</v>
      </c>
    </row>
    <row r="262" spans="2:12">
      <c r="B262" s="33">
        <v>39</v>
      </c>
      <c r="C262" s="34">
        <v>44834</v>
      </c>
      <c r="D262" s="43">
        <f t="shared" si="26"/>
        <v>14836188.07274889</v>
      </c>
      <c r="E262" s="43">
        <f t="shared" si="19"/>
        <v>260284.00127629633</v>
      </c>
      <c r="F262" s="27">
        <f t="shared" si="23"/>
        <v>10151076.049775558</v>
      </c>
      <c r="G262" s="43">
        <f t="shared" si="20"/>
        <v>14575904.071472595</v>
      </c>
      <c r="I262" s="44">
        <f t="shared" si="24"/>
        <v>174646.1221041659</v>
      </c>
      <c r="J262" s="44">
        <f t="shared" si="21"/>
        <v>3063.9670544590499</v>
      </c>
      <c r="K262" s="44">
        <f t="shared" si="25"/>
        <v>119494.71512390289</v>
      </c>
      <c r="L262" s="44">
        <f t="shared" si="22"/>
        <v>171582.15504970687</v>
      </c>
    </row>
    <row r="263" spans="2:12">
      <c r="B263" s="33">
        <v>40</v>
      </c>
      <c r="C263" s="34">
        <v>44865</v>
      </c>
      <c r="D263" s="43">
        <f t="shared" si="26"/>
        <v>14575904.071472595</v>
      </c>
      <c r="E263" s="43">
        <f t="shared" si="19"/>
        <v>260284.00127629633</v>
      </c>
      <c r="F263" s="27">
        <f t="shared" si="23"/>
        <v>10411360.051051853</v>
      </c>
      <c r="G263" s="43">
        <f t="shared" si="20"/>
        <v>14315620.070196299</v>
      </c>
      <c r="I263" s="44">
        <f t="shared" si="24"/>
        <v>171582.15504970687</v>
      </c>
      <c r="J263" s="44">
        <f t="shared" si="21"/>
        <v>3063.9670544590499</v>
      </c>
      <c r="K263" s="44">
        <f t="shared" si="25"/>
        <v>122558.68217836194</v>
      </c>
      <c r="L263" s="44">
        <f t="shared" si="22"/>
        <v>168518.18799524783</v>
      </c>
    </row>
    <row r="264" spans="2:12">
      <c r="B264" s="33">
        <v>41</v>
      </c>
      <c r="C264" s="34">
        <v>44895</v>
      </c>
      <c r="D264" s="43">
        <f t="shared" si="26"/>
        <v>14315620.070196299</v>
      </c>
      <c r="E264" s="43">
        <f t="shared" si="19"/>
        <v>260284.00127629633</v>
      </c>
      <c r="F264" s="27">
        <f t="shared" si="23"/>
        <v>10671644.052328149</v>
      </c>
      <c r="G264" s="43">
        <f t="shared" si="20"/>
        <v>14055336.068920003</v>
      </c>
      <c r="I264" s="44">
        <f t="shared" si="24"/>
        <v>168518.18799524783</v>
      </c>
      <c r="J264" s="44">
        <f t="shared" si="21"/>
        <v>3063.9670544590499</v>
      </c>
      <c r="K264" s="44">
        <f t="shared" si="25"/>
        <v>125622.64923282099</v>
      </c>
      <c r="L264" s="44">
        <f t="shared" si="22"/>
        <v>165454.22094078877</v>
      </c>
    </row>
    <row r="265" spans="2:12">
      <c r="B265" s="33">
        <v>42</v>
      </c>
      <c r="C265" s="34">
        <v>44926</v>
      </c>
      <c r="D265" s="43">
        <f t="shared" si="26"/>
        <v>14055336.068920003</v>
      </c>
      <c r="E265" s="43">
        <f t="shared" si="19"/>
        <v>260284.00127629633</v>
      </c>
      <c r="F265" s="27">
        <f t="shared" si="23"/>
        <v>10931928.053604444</v>
      </c>
      <c r="G265" s="43">
        <f t="shared" si="20"/>
        <v>13795052.067643708</v>
      </c>
      <c r="I265" s="44">
        <f t="shared" si="24"/>
        <v>165454.22094078877</v>
      </c>
      <c r="J265" s="44">
        <f t="shared" si="21"/>
        <v>3063.9670544590499</v>
      </c>
      <c r="K265" s="44">
        <f t="shared" si="25"/>
        <v>128686.61628728003</v>
      </c>
      <c r="L265" s="44">
        <f t="shared" si="22"/>
        <v>162390.25388632971</v>
      </c>
    </row>
    <row r="266" spans="2:12">
      <c r="B266" s="33">
        <v>43</v>
      </c>
      <c r="C266" s="34">
        <v>44957</v>
      </c>
      <c r="D266" s="43">
        <f t="shared" si="26"/>
        <v>13795052.067643708</v>
      </c>
      <c r="E266" s="43">
        <f t="shared" si="19"/>
        <v>260284.00127629633</v>
      </c>
      <c r="F266" s="27">
        <f t="shared" si="23"/>
        <v>11192212.05488074</v>
      </c>
      <c r="G266" s="43">
        <f t="shared" si="20"/>
        <v>13534768.066367412</v>
      </c>
      <c r="I266" s="44">
        <f t="shared" si="24"/>
        <v>162390.25388632971</v>
      </c>
      <c r="J266" s="44">
        <f t="shared" si="21"/>
        <v>3063.9670544590499</v>
      </c>
      <c r="K266" s="44">
        <f t="shared" si="25"/>
        <v>131750.58334173908</v>
      </c>
      <c r="L266" s="44">
        <f t="shared" si="22"/>
        <v>159326.28683187068</v>
      </c>
    </row>
    <row r="267" spans="2:12">
      <c r="B267" s="33">
        <v>44</v>
      </c>
      <c r="C267" s="34">
        <v>44985</v>
      </c>
      <c r="D267" s="43">
        <f t="shared" si="26"/>
        <v>13534768.066367412</v>
      </c>
      <c r="E267" s="43">
        <f t="shared" si="19"/>
        <v>260284.00127629633</v>
      </c>
      <c r="F267" s="27">
        <f t="shared" si="23"/>
        <v>11452496.056157036</v>
      </c>
      <c r="G267" s="43">
        <f t="shared" si="20"/>
        <v>13274484.065091116</v>
      </c>
      <c r="I267" s="44">
        <f t="shared" si="24"/>
        <v>159326.28683187068</v>
      </c>
      <c r="J267" s="44">
        <f t="shared" si="21"/>
        <v>3063.9670544590499</v>
      </c>
      <c r="K267" s="44">
        <f t="shared" si="25"/>
        <v>134814.55039619814</v>
      </c>
      <c r="L267" s="44">
        <f t="shared" si="22"/>
        <v>156262.31977741161</v>
      </c>
    </row>
    <row r="268" spans="2:12">
      <c r="B268" s="33">
        <v>45</v>
      </c>
      <c r="C268" s="34">
        <v>45016</v>
      </c>
      <c r="D268" s="43">
        <f t="shared" si="26"/>
        <v>13274484.065091116</v>
      </c>
      <c r="E268" s="43">
        <f t="shared" si="19"/>
        <v>260284.00127629633</v>
      </c>
      <c r="F268" s="27">
        <f t="shared" si="23"/>
        <v>11712780.057433331</v>
      </c>
      <c r="G268" s="43">
        <f t="shared" si="20"/>
        <v>13014200.063814821</v>
      </c>
      <c r="I268" s="44">
        <f t="shared" si="24"/>
        <v>156262.31977741161</v>
      </c>
      <c r="J268" s="44">
        <f t="shared" si="21"/>
        <v>3063.9670544590499</v>
      </c>
      <c r="K268" s="44">
        <f t="shared" si="25"/>
        <v>137878.51745065721</v>
      </c>
      <c r="L268" s="44">
        <f t="shared" si="22"/>
        <v>153198.35272295255</v>
      </c>
    </row>
    <row r="269" spans="2:12">
      <c r="B269" s="33">
        <v>46</v>
      </c>
      <c r="C269" s="34">
        <v>45046</v>
      </c>
      <c r="D269" s="43">
        <f t="shared" si="26"/>
        <v>13014200.063814821</v>
      </c>
      <c r="E269" s="43">
        <f t="shared" si="19"/>
        <v>260284.00127629633</v>
      </c>
      <c r="F269" s="27">
        <f t="shared" si="23"/>
        <v>11973064.058709627</v>
      </c>
      <c r="G269" s="43">
        <f t="shared" si="20"/>
        <v>12753916.062538525</v>
      </c>
      <c r="I269" s="44">
        <f t="shared" si="24"/>
        <v>153198.35272295255</v>
      </c>
      <c r="J269" s="44">
        <f t="shared" si="21"/>
        <v>3063.9670544590499</v>
      </c>
      <c r="K269" s="44">
        <f t="shared" si="25"/>
        <v>140942.48450511627</v>
      </c>
      <c r="L269" s="44">
        <f t="shared" si="22"/>
        <v>150134.38566849349</v>
      </c>
    </row>
    <row r="270" spans="2:12">
      <c r="B270" s="33">
        <v>47</v>
      </c>
      <c r="C270" s="34">
        <v>45077</v>
      </c>
      <c r="D270" s="43">
        <f t="shared" si="26"/>
        <v>12753916.062538525</v>
      </c>
      <c r="E270" s="43">
        <f t="shared" si="19"/>
        <v>260284.00127629633</v>
      </c>
      <c r="F270" s="27">
        <f t="shared" si="23"/>
        <v>12233348.059985923</v>
      </c>
      <c r="G270" s="43">
        <f t="shared" si="20"/>
        <v>12493632.061262229</v>
      </c>
      <c r="I270" s="44">
        <f t="shared" si="24"/>
        <v>150134.38566849349</v>
      </c>
      <c r="J270" s="44">
        <f t="shared" si="21"/>
        <v>3063.9670544590499</v>
      </c>
      <c r="K270" s="44">
        <f t="shared" si="25"/>
        <v>144006.45155957533</v>
      </c>
      <c r="L270" s="44">
        <f t="shared" si="22"/>
        <v>147070.41861403442</v>
      </c>
    </row>
    <row r="271" spans="2:12">
      <c r="B271" s="33">
        <v>48</v>
      </c>
      <c r="C271" s="34">
        <v>45107</v>
      </c>
      <c r="D271" s="43">
        <f t="shared" si="26"/>
        <v>12493632.061262229</v>
      </c>
      <c r="E271" s="43">
        <f t="shared" si="19"/>
        <v>260284.00127629633</v>
      </c>
      <c r="F271" s="27">
        <f t="shared" si="23"/>
        <v>12493632.061262218</v>
      </c>
      <c r="G271" s="43">
        <f t="shared" si="20"/>
        <v>12233348.059985934</v>
      </c>
      <c r="I271" s="44">
        <f t="shared" si="24"/>
        <v>147070.41861403442</v>
      </c>
      <c r="J271" s="44">
        <f t="shared" si="21"/>
        <v>3063.9670544590499</v>
      </c>
      <c r="K271" s="44">
        <f t="shared" si="25"/>
        <v>147070.4186140344</v>
      </c>
      <c r="L271" s="44">
        <f t="shared" si="22"/>
        <v>144006.45155957536</v>
      </c>
    </row>
    <row r="272" spans="2:12">
      <c r="B272" s="33">
        <v>49</v>
      </c>
      <c r="C272" s="34">
        <v>45138</v>
      </c>
      <c r="D272" s="43">
        <f t="shared" si="26"/>
        <v>12233348.059985934</v>
      </c>
      <c r="E272" s="43">
        <f t="shared" si="19"/>
        <v>260284.00127629633</v>
      </c>
      <c r="F272" s="27">
        <f t="shared" si="23"/>
        <v>12753916.062538514</v>
      </c>
      <c r="G272" s="43">
        <f t="shared" si="20"/>
        <v>11973064.058709638</v>
      </c>
      <c r="I272" s="44">
        <f t="shared" si="24"/>
        <v>144006.45155957536</v>
      </c>
      <c r="J272" s="44">
        <f t="shared" si="21"/>
        <v>3063.9670544590499</v>
      </c>
      <c r="K272" s="44">
        <f t="shared" si="25"/>
        <v>150134.38566849346</v>
      </c>
      <c r="L272" s="44">
        <f t="shared" si="22"/>
        <v>140942.4845051163</v>
      </c>
    </row>
    <row r="273" spans="2:12">
      <c r="B273" s="33">
        <v>50</v>
      </c>
      <c r="C273" s="34">
        <v>45169</v>
      </c>
      <c r="D273" s="43">
        <f t="shared" si="26"/>
        <v>11973064.058709638</v>
      </c>
      <c r="E273" s="43">
        <f t="shared" si="19"/>
        <v>260284.00127629633</v>
      </c>
      <c r="F273" s="27">
        <f t="shared" si="23"/>
        <v>13014200.06381481</v>
      </c>
      <c r="G273" s="43">
        <f t="shared" si="20"/>
        <v>11712780.057433343</v>
      </c>
      <c r="I273" s="44">
        <f t="shared" si="24"/>
        <v>140942.4845051163</v>
      </c>
      <c r="J273" s="44">
        <f t="shared" si="21"/>
        <v>3063.9670544590499</v>
      </c>
      <c r="K273" s="44">
        <f t="shared" si="25"/>
        <v>153198.35272295252</v>
      </c>
      <c r="L273" s="44">
        <f t="shared" si="22"/>
        <v>137878.51745065724</v>
      </c>
    </row>
    <row r="274" spans="2:12">
      <c r="B274" s="33">
        <v>51</v>
      </c>
      <c r="C274" s="34">
        <v>45199</v>
      </c>
      <c r="D274" s="43">
        <f t="shared" si="26"/>
        <v>11712780.057433343</v>
      </c>
      <c r="E274" s="43">
        <f t="shared" si="19"/>
        <v>260284.00127629633</v>
      </c>
      <c r="F274" s="27">
        <f t="shared" si="23"/>
        <v>13274484.065091105</v>
      </c>
      <c r="G274" s="43">
        <f t="shared" si="20"/>
        <v>11452496.056157047</v>
      </c>
      <c r="I274" s="44">
        <f t="shared" si="24"/>
        <v>137878.51745065724</v>
      </c>
      <c r="J274" s="44">
        <f t="shared" si="21"/>
        <v>3063.9670544590499</v>
      </c>
      <c r="K274" s="44">
        <f t="shared" si="25"/>
        <v>156262.31977741158</v>
      </c>
      <c r="L274" s="44">
        <f t="shared" si="22"/>
        <v>134814.55039619817</v>
      </c>
    </row>
    <row r="275" spans="2:12">
      <c r="B275" s="33">
        <v>52</v>
      </c>
      <c r="C275" s="34">
        <v>45230</v>
      </c>
      <c r="D275" s="43">
        <f t="shared" si="26"/>
        <v>11452496.056157047</v>
      </c>
      <c r="E275" s="43">
        <f t="shared" si="19"/>
        <v>260284.00127629633</v>
      </c>
      <c r="F275" s="27">
        <f t="shared" si="23"/>
        <v>13534768.066367401</v>
      </c>
      <c r="G275" s="43">
        <f t="shared" si="20"/>
        <v>11192212.054880751</v>
      </c>
      <c r="I275" s="44">
        <f t="shared" si="24"/>
        <v>134814.55039619817</v>
      </c>
      <c r="J275" s="44">
        <f t="shared" si="21"/>
        <v>3063.9670544590499</v>
      </c>
      <c r="K275" s="44">
        <f t="shared" si="25"/>
        <v>159326.28683187065</v>
      </c>
      <c r="L275" s="44">
        <f t="shared" si="22"/>
        <v>131750.58334173911</v>
      </c>
    </row>
    <row r="276" spans="2:12">
      <c r="B276" s="33">
        <v>53</v>
      </c>
      <c r="C276" s="34">
        <v>45260</v>
      </c>
      <c r="D276" s="43">
        <f t="shared" si="26"/>
        <v>11192212.054880751</v>
      </c>
      <c r="E276" s="43">
        <f t="shared" si="19"/>
        <v>260284.00127629633</v>
      </c>
      <c r="F276" s="27">
        <f t="shared" si="23"/>
        <v>13795052.067643696</v>
      </c>
      <c r="G276" s="43">
        <f t="shared" si="20"/>
        <v>10931928.053604456</v>
      </c>
      <c r="I276" s="44">
        <f t="shared" si="24"/>
        <v>131750.58334173911</v>
      </c>
      <c r="J276" s="44">
        <f t="shared" si="21"/>
        <v>3063.9670544590499</v>
      </c>
      <c r="K276" s="44">
        <f t="shared" si="25"/>
        <v>162390.25388632971</v>
      </c>
      <c r="L276" s="44">
        <f t="shared" si="22"/>
        <v>128686.61628728005</v>
      </c>
    </row>
    <row r="277" spans="2:12">
      <c r="B277" s="33">
        <v>54</v>
      </c>
      <c r="C277" s="34">
        <v>45291</v>
      </c>
      <c r="D277" s="43">
        <f t="shared" si="26"/>
        <v>10931928.053604456</v>
      </c>
      <c r="E277" s="43">
        <f t="shared" si="19"/>
        <v>260284.00127629633</v>
      </c>
      <c r="F277" s="27">
        <f t="shared" si="23"/>
        <v>14055336.068919992</v>
      </c>
      <c r="G277" s="43">
        <f t="shared" si="20"/>
        <v>10671644.05232816</v>
      </c>
      <c r="I277" s="44">
        <f t="shared" si="24"/>
        <v>128686.61628728005</v>
      </c>
      <c r="J277" s="44">
        <f t="shared" si="21"/>
        <v>3063.9670544590499</v>
      </c>
      <c r="K277" s="44">
        <f t="shared" si="25"/>
        <v>165454.22094078877</v>
      </c>
      <c r="L277" s="44">
        <f t="shared" si="22"/>
        <v>125622.64923282099</v>
      </c>
    </row>
    <row r="278" spans="2:12">
      <c r="B278" s="33">
        <v>55</v>
      </c>
      <c r="C278" s="34">
        <v>45322</v>
      </c>
      <c r="D278" s="43">
        <f t="shared" si="26"/>
        <v>10671644.05232816</v>
      </c>
      <c r="E278" s="43">
        <f t="shared" si="19"/>
        <v>260284.00127629633</v>
      </c>
      <c r="F278" s="27">
        <f t="shared" si="23"/>
        <v>14315620.070196288</v>
      </c>
      <c r="G278" s="43">
        <f t="shared" si="20"/>
        <v>10411360.051051864</v>
      </c>
      <c r="I278" s="44">
        <f t="shared" si="24"/>
        <v>125622.64923282099</v>
      </c>
      <c r="J278" s="44">
        <f t="shared" si="21"/>
        <v>3063.9670544590499</v>
      </c>
      <c r="K278" s="44">
        <f t="shared" si="25"/>
        <v>168518.18799524783</v>
      </c>
      <c r="L278" s="44">
        <f t="shared" si="22"/>
        <v>122558.68217836192</v>
      </c>
    </row>
    <row r="279" spans="2:12">
      <c r="B279" s="33">
        <v>56</v>
      </c>
      <c r="C279" s="34">
        <v>45351</v>
      </c>
      <c r="D279" s="43">
        <f t="shared" si="26"/>
        <v>10411360.051051864</v>
      </c>
      <c r="E279" s="43">
        <f t="shared" si="19"/>
        <v>260284.00127629633</v>
      </c>
      <c r="F279" s="27">
        <f t="shared" si="23"/>
        <v>14575904.071472583</v>
      </c>
      <c r="G279" s="43">
        <f t="shared" si="20"/>
        <v>10151076.049775569</v>
      </c>
      <c r="I279" s="44">
        <f t="shared" si="24"/>
        <v>122558.68217836192</v>
      </c>
      <c r="J279" s="44">
        <f t="shared" si="21"/>
        <v>3063.9670544590499</v>
      </c>
      <c r="K279" s="44">
        <f t="shared" si="25"/>
        <v>171582.1550497069</v>
      </c>
      <c r="L279" s="44">
        <f t="shared" si="22"/>
        <v>119494.71512390286</v>
      </c>
    </row>
    <row r="280" spans="2:12">
      <c r="B280" s="33">
        <v>57</v>
      </c>
      <c r="C280" s="34">
        <v>45382</v>
      </c>
      <c r="D280" s="43">
        <f t="shared" si="26"/>
        <v>10151076.049775569</v>
      </c>
      <c r="E280" s="43">
        <f t="shared" si="19"/>
        <v>260284.00127629633</v>
      </c>
      <c r="F280" s="27">
        <f t="shared" si="23"/>
        <v>14836188.072748879</v>
      </c>
      <c r="G280" s="43">
        <f t="shared" si="20"/>
        <v>9890792.0484992731</v>
      </c>
      <c r="I280" s="44">
        <f t="shared" si="24"/>
        <v>119494.71512390286</v>
      </c>
      <c r="J280" s="44">
        <f t="shared" si="21"/>
        <v>3063.9670544590499</v>
      </c>
      <c r="K280" s="44">
        <f t="shared" si="25"/>
        <v>174646.12210416596</v>
      </c>
      <c r="L280" s="44">
        <f t="shared" si="22"/>
        <v>116430.7480694438</v>
      </c>
    </row>
    <row r="281" spans="2:12">
      <c r="B281" s="33">
        <v>58</v>
      </c>
      <c r="C281" s="34">
        <v>45412</v>
      </c>
      <c r="D281" s="43">
        <f t="shared" si="26"/>
        <v>9890792.0484992731</v>
      </c>
      <c r="E281" s="43">
        <f t="shared" si="19"/>
        <v>260284.00127629633</v>
      </c>
      <c r="F281" s="27">
        <f t="shared" si="23"/>
        <v>15096472.074025175</v>
      </c>
      <c r="G281" s="43">
        <f t="shared" si="20"/>
        <v>9630508.0472229775</v>
      </c>
      <c r="I281" s="44">
        <f t="shared" si="24"/>
        <v>116430.7480694438</v>
      </c>
      <c r="J281" s="44">
        <f t="shared" si="21"/>
        <v>3063.9670544590499</v>
      </c>
      <c r="K281" s="44">
        <f t="shared" si="25"/>
        <v>177710.08915862502</v>
      </c>
      <c r="L281" s="44">
        <f t="shared" si="22"/>
        <v>113366.78101498474</v>
      </c>
    </row>
    <row r="282" spans="2:12">
      <c r="B282" s="33">
        <v>59</v>
      </c>
      <c r="C282" s="34">
        <v>45443</v>
      </c>
      <c r="D282" s="43">
        <f t="shared" si="26"/>
        <v>9630508.0472229775</v>
      </c>
      <c r="E282" s="43">
        <f t="shared" si="19"/>
        <v>260284.00127629633</v>
      </c>
      <c r="F282" s="27">
        <f t="shared" si="23"/>
        <v>15356756.07530147</v>
      </c>
      <c r="G282" s="43">
        <f t="shared" si="20"/>
        <v>9370224.0459466819</v>
      </c>
      <c r="I282" s="44">
        <f t="shared" si="24"/>
        <v>113366.78101498474</v>
      </c>
      <c r="J282" s="44">
        <f t="shared" si="21"/>
        <v>3063.9670544590499</v>
      </c>
      <c r="K282" s="44">
        <f t="shared" si="25"/>
        <v>180774.05621308408</v>
      </c>
      <c r="L282" s="44">
        <f t="shared" si="22"/>
        <v>110302.81396052567</v>
      </c>
    </row>
    <row r="283" spans="2:12">
      <c r="B283" s="33">
        <v>60</v>
      </c>
      <c r="C283" s="34">
        <v>45473</v>
      </c>
      <c r="D283" s="43">
        <f t="shared" si="26"/>
        <v>9370224.0459466819</v>
      </c>
      <c r="E283" s="43">
        <f t="shared" si="19"/>
        <v>260284.00127629633</v>
      </c>
      <c r="F283" s="27">
        <f t="shared" si="23"/>
        <v>15617040.076577766</v>
      </c>
      <c r="G283" s="43">
        <f t="shared" si="20"/>
        <v>9109940.0446703862</v>
      </c>
      <c r="I283" s="44">
        <f t="shared" si="24"/>
        <v>110302.81396052567</v>
      </c>
      <c r="J283" s="44">
        <f t="shared" si="21"/>
        <v>3063.9670544590499</v>
      </c>
      <c r="K283" s="44">
        <f t="shared" si="25"/>
        <v>183838.02326754315</v>
      </c>
      <c r="L283" s="44">
        <f t="shared" si="22"/>
        <v>107238.84690606661</v>
      </c>
    </row>
    <row r="284" spans="2:12">
      <c r="B284" s="33">
        <v>61</v>
      </c>
      <c r="C284" s="34">
        <v>45504</v>
      </c>
      <c r="D284" s="43">
        <f t="shared" si="26"/>
        <v>9109940.0446703862</v>
      </c>
      <c r="E284" s="43">
        <f t="shared" si="19"/>
        <v>260284.00127629633</v>
      </c>
      <c r="F284" s="27">
        <f t="shared" si="23"/>
        <v>15877324.077854061</v>
      </c>
      <c r="G284" s="43">
        <f t="shared" si="20"/>
        <v>8849656.0433940906</v>
      </c>
      <c r="I284" s="44">
        <f t="shared" si="24"/>
        <v>107238.84690606661</v>
      </c>
      <c r="J284" s="44">
        <f t="shared" si="21"/>
        <v>3063.9670544590499</v>
      </c>
      <c r="K284" s="44">
        <f t="shared" si="25"/>
        <v>186901.99032200221</v>
      </c>
      <c r="L284" s="44">
        <f t="shared" si="22"/>
        <v>104174.87985160755</v>
      </c>
    </row>
    <row r="285" spans="2:12">
      <c r="B285" s="33">
        <v>62</v>
      </c>
      <c r="C285" s="34">
        <v>45535</v>
      </c>
      <c r="D285" s="43">
        <f t="shared" si="26"/>
        <v>8849656.0433940906</v>
      </c>
      <c r="E285" s="43">
        <f t="shared" si="19"/>
        <v>260284.00127629633</v>
      </c>
      <c r="F285" s="27">
        <f t="shared" si="23"/>
        <v>16137608.079130357</v>
      </c>
      <c r="G285" s="43">
        <f t="shared" si="20"/>
        <v>8589372.042117795</v>
      </c>
      <c r="I285" s="44">
        <f t="shared" si="24"/>
        <v>104174.87985160755</v>
      </c>
      <c r="J285" s="44">
        <f t="shared" si="21"/>
        <v>3063.9670544590499</v>
      </c>
      <c r="K285" s="44">
        <f t="shared" si="25"/>
        <v>189965.95737646127</v>
      </c>
      <c r="L285" s="44">
        <f t="shared" si="22"/>
        <v>101110.91279714848</v>
      </c>
    </row>
    <row r="286" spans="2:12">
      <c r="B286" s="33">
        <v>63</v>
      </c>
      <c r="C286" s="34">
        <v>45565</v>
      </c>
      <c r="D286" s="43">
        <f t="shared" si="26"/>
        <v>8589372.042117795</v>
      </c>
      <c r="E286" s="43">
        <f t="shared" si="19"/>
        <v>260284.00127629633</v>
      </c>
      <c r="F286" s="27">
        <f t="shared" si="23"/>
        <v>16397892.080406653</v>
      </c>
      <c r="G286" s="43">
        <f t="shared" si="20"/>
        <v>8329088.0408414993</v>
      </c>
      <c r="I286" s="44">
        <f t="shared" si="24"/>
        <v>101110.91279714848</v>
      </c>
      <c r="J286" s="44">
        <f t="shared" si="21"/>
        <v>3063.9670544590499</v>
      </c>
      <c r="K286" s="44">
        <f t="shared" si="25"/>
        <v>193029.92443092033</v>
      </c>
      <c r="L286" s="44">
        <f t="shared" si="22"/>
        <v>98046.945742689422</v>
      </c>
    </row>
    <row r="287" spans="2:12">
      <c r="B287" s="33">
        <v>64</v>
      </c>
      <c r="C287" s="34">
        <v>45596</v>
      </c>
      <c r="D287" s="43">
        <f t="shared" si="26"/>
        <v>8329088.0408414993</v>
      </c>
      <c r="E287" s="43">
        <f t="shared" si="19"/>
        <v>260284.00127629633</v>
      </c>
      <c r="F287" s="27">
        <f t="shared" si="23"/>
        <v>16658176.081682948</v>
      </c>
      <c r="G287" s="43">
        <f t="shared" si="20"/>
        <v>8068804.0395652037</v>
      </c>
      <c r="I287" s="44">
        <f t="shared" si="24"/>
        <v>98046.945742689422</v>
      </c>
      <c r="J287" s="44">
        <f t="shared" si="21"/>
        <v>3063.9670544590499</v>
      </c>
      <c r="K287" s="44">
        <f t="shared" si="25"/>
        <v>196093.8914853794</v>
      </c>
      <c r="L287" s="44">
        <f t="shared" si="22"/>
        <v>94982.97868823036</v>
      </c>
    </row>
    <row r="288" spans="2:12">
      <c r="B288" s="33">
        <v>65</v>
      </c>
      <c r="C288" s="34">
        <v>45626</v>
      </c>
      <c r="D288" s="43">
        <f t="shared" si="26"/>
        <v>8068804.0395652037</v>
      </c>
      <c r="E288" s="43">
        <f t="shared" si="19"/>
        <v>260284.00127629633</v>
      </c>
      <c r="F288" s="27">
        <f t="shared" si="23"/>
        <v>16918460.082959246</v>
      </c>
      <c r="G288" s="43">
        <f t="shared" si="20"/>
        <v>7808520.0382889062</v>
      </c>
      <c r="I288" s="44">
        <f t="shared" si="24"/>
        <v>94982.97868823036</v>
      </c>
      <c r="J288" s="44">
        <f t="shared" si="21"/>
        <v>3063.9670544590499</v>
      </c>
      <c r="K288" s="44">
        <f t="shared" si="25"/>
        <v>199157.85853983846</v>
      </c>
      <c r="L288" s="44">
        <f t="shared" si="22"/>
        <v>91919.011633771297</v>
      </c>
    </row>
    <row r="289" spans="2:12">
      <c r="B289" s="33">
        <v>66</v>
      </c>
      <c r="C289" s="34">
        <v>45657</v>
      </c>
      <c r="D289" s="43">
        <f t="shared" ref="D289:D318" si="27">G288</f>
        <v>7808520.0382889062</v>
      </c>
      <c r="E289" s="43">
        <f t="shared" ref="E289:E318" si="28">$D$224/95</f>
        <v>260284.00127629633</v>
      </c>
      <c r="F289" s="27">
        <f t="shared" si="23"/>
        <v>17178744.084235542</v>
      </c>
      <c r="G289" s="43">
        <f t="shared" ref="G289:G318" si="29">$D$224-F289</f>
        <v>7548236.0370126106</v>
      </c>
      <c r="I289" s="44">
        <f t="shared" si="24"/>
        <v>91919.011633771297</v>
      </c>
      <c r="J289" s="44">
        <f t="shared" ref="J289:J318" si="30">$I$224/95</f>
        <v>3063.9670544590499</v>
      </c>
      <c r="K289" s="44">
        <f t="shared" si="25"/>
        <v>202221.82559429752</v>
      </c>
      <c r="L289" s="44">
        <f t="shared" ref="L289:L318" si="31">$I$224-K289</f>
        <v>88855.044579312234</v>
      </c>
    </row>
    <row r="290" spans="2:12">
      <c r="B290" s="33">
        <v>67</v>
      </c>
      <c r="C290" s="34">
        <v>45688</v>
      </c>
      <c r="D290" s="43">
        <f t="shared" si="27"/>
        <v>7548236.0370126106</v>
      </c>
      <c r="E290" s="43">
        <f t="shared" si="28"/>
        <v>260284.00127629633</v>
      </c>
      <c r="F290" s="27">
        <f t="shared" ref="F290:F318" si="32">F289+E290</f>
        <v>17439028.085511837</v>
      </c>
      <c r="G290" s="43">
        <f t="shared" si="29"/>
        <v>7287952.035736315</v>
      </c>
      <c r="I290" s="44">
        <f t="shared" ref="I290:I318" si="33">L289</f>
        <v>88855.044579312234</v>
      </c>
      <c r="J290" s="44">
        <f t="shared" si="30"/>
        <v>3063.9670544590499</v>
      </c>
      <c r="K290" s="44">
        <f t="shared" ref="K290:K318" si="34">K289+J290</f>
        <v>205285.79264875659</v>
      </c>
      <c r="L290" s="44">
        <f t="shared" si="31"/>
        <v>85791.077524853172</v>
      </c>
    </row>
    <row r="291" spans="2:12">
      <c r="B291" s="33">
        <v>68</v>
      </c>
      <c r="C291" s="34">
        <v>45716</v>
      </c>
      <c r="D291" s="43">
        <f t="shared" si="27"/>
        <v>7287952.035736315</v>
      </c>
      <c r="E291" s="43">
        <f t="shared" si="28"/>
        <v>260284.00127629633</v>
      </c>
      <c r="F291" s="27">
        <f t="shared" si="32"/>
        <v>17699312.086788133</v>
      </c>
      <c r="G291" s="43">
        <f t="shared" si="29"/>
        <v>7027668.0344600193</v>
      </c>
      <c r="I291" s="44">
        <f t="shared" si="33"/>
        <v>85791.077524853172</v>
      </c>
      <c r="J291" s="44">
        <f t="shared" si="30"/>
        <v>3063.9670544590499</v>
      </c>
      <c r="K291" s="44">
        <f t="shared" si="34"/>
        <v>208349.75970321565</v>
      </c>
      <c r="L291" s="44">
        <f t="shared" si="31"/>
        <v>82727.110470394109</v>
      </c>
    </row>
    <row r="292" spans="2:12">
      <c r="B292" s="33">
        <v>69</v>
      </c>
      <c r="C292" s="34">
        <v>45747</v>
      </c>
      <c r="D292" s="43">
        <f t="shared" si="27"/>
        <v>7027668.0344600193</v>
      </c>
      <c r="E292" s="43">
        <f t="shared" si="28"/>
        <v>260284.00127629633</v>
      </c>
      <c r="F292" s="27">
        <f t="shared" si="32"/>
        <v>17959596.088064428</v>
      </c>
      <c r="G292" s="43">
        <f t="shared" si="29"/>
        <v>6767384.0331837237</v>
      </c>
      <c r="I292" s="44">
        <f t="shared" si="33"/>
        <v>82727.110470394109</v>
      </c>
      <c r="J292" s="44">
        <f t="shared" si="30"/>
        <v>3063.9670544590499</v>
      </c>
      <c r="K292" s="44">
        <f t="shared" si="34"/>
        <v>211413.72675767471</v>
      </c>
      <c r="L292" s="44">
        <f t="shared" si="31"/>
        <v>79663.143415935047</v>
      </c>
    </row>
    <row r="293" spans="2:12">
      <c r="B293" s="33">
        <v>70</v>
      </c>
      <c r="C293" s="34">
        <v>45777</v>
      </c>
      <c r="D293" s="43">
        <f t="shared" si="27"/>
        <v>6767384.0331837237</v>
      </c>
      <c r="E293" s="43">
        <f t="shared" si="28"/>
        <v>260284.00127629633</v>
      </c>
      <c r="F293" s="27">
        <f t="shared" si="32"/>
        <v>18219880.089340724</v>
      </c>
      <c r="G293" s="43">
        <f t="shared" si="29"/>
        <v>6507100.0319074281</v>
      </c>
      <c r="I293" s="44">
        <f t="shared" si="33"/>
        <v>79663.143415935047</v>
      </c>
      <c r="J293" s="44">
        <f t="shared" si="30"/>
        <v>3063.9670544590499</v>
      </c>
      <c r="K293" s="44">
        <f t="shared" si="34"/>
        <v>214477.69381213377</v>
      </c>
      <c r="L293" s="44">
        <f t="shared" si="31"/>
        <v>76599.176361475984</v>
      </c>
    </row>
    <row r="294" spans="2:12">
      <c r="B294" s="33">
        <v>71</v>
      </c>
      <c r="C294" s="34">
        <v>45808</v>
      </c>
      <c r="D294" s="43">
        <f t="shared" si="27"/>
        <v>6507100.0319074281</v>
      </c>
      <c r="E294" s="43">
        <f t="shared" si="28"/>
        <v>260284.00127629633</v>
      </c>
      <c r="F294" s="27">
        <f t="shared" si="32"/>
        <v>18480164.09061702</v>
      </c>
      <c r="G294" s="43">
        <f t="shared" si="29"/>
        <v>6246816.0306311324</v>
      </c>
      <c r="I294" s="44">
        <f t="shared" si="33"/>
        <v>76599.176361475984</v>
      </c>
      <c r="J294" s="44">
        <f t="shared" si="30"/>
        <v>3063.9670544590499</v>
      </c>
      <c r="K294" s="44">
        <f t="shared" si="34"/>
        <v>217541.66086659284</v>
      </c>
      <c r="L294" s="44">
        <f t="shared" si="31"/>
        <v>73535.209307016921</v>
      </c>
    </row>
    <row r="295" spans="2:12">
      <c r="B295" s="33">
        <v>72</v>
      </c>
      <c r="C295" s="34">
        <v>45838</v>
      </c>
      <c r="D295" s="43">
        <f t="shared" si="27"/>
        <v>6246816.0306311324</v>
      </c>
      <c r="E295" s="43">
        <f t="shared" si="28"/>
        <v>260284.00127629633</v>
      </c>
      <c r="F295" s="27">
        <f t="shared" si="32"/>
        <v>18740448.091893315</v>
      </c>
      <c r="G295" s="43">
        <f t="shared" si="29"/>
        <v>5986532.0293548368</v>
      </c>
      <c r="I295" s="44">
        <f t="shared" si="33"/>
        <v>73535.209307016921</v>
      </c>
      <c r="J295" s="44">
        <f t="shared" si="30"/>
        <v>3063.9670544590499</v>
      </c>
      <c r="K295" s="44">
        <f t="shared" si="34"/>
        <v>220605.6279210519</v>
      </c>
      <c r="L295" s="44">
        <f t="shared" si="31"/>
        <v>70471.242252557859</v>
      </c>
    </row>
    <row r="296" spans="2:12">
      <c r="B296" s="33">
        <v>73</v>
      </c>
      <c r="C296" s="34">
        <v>45869</v>
      </c>
      <c r="D296" s="43">
        <f t="shared" si="27"/>
        <v>5986532.0293548368</v>
      </c>
      <c r="E296" s="43">
        <f t="shared" si="28"/>
        <v>260284.00127629633</v>
      </c>
      <c r="F296" s="27">
        <f t="shared" si="32"/>
        <v>19000732.093169611</v>
      </c>
      <c r="G296" s="43">
        <f t="shared" si="29"/>
        <v>5726248.0280785412</v>
      </c>
      <c r="I296" s="44">
        <f t="shared" si="33"/>
        <v>70471.242252557859</v>
      </c>
      <c r="J296" s="44">
        <f t="shared" si="30"/>
        <v>3063.9670544590499</v>
      </c>
      <c r="K296" s="44">
        <f t="shared" si="34"/>
        <v>223669.59497551096</v>
      </c>
      <c r="L296" s="44">
        <f t="shared" si="31"/>
        <v>67407.275198098796</v>
      </c>
    </row>
    <row r="297" spans="2:12">
      <c r="B297" s="33">
        <v>74</v>
      </c>
      <c r="C297" s="34">
        <v>45900</v>
      </c>
      <c r="D297" s="43">
        <f t="shared" si="27"/>
        <v>5726248.0280785412</v>
      </c>
      <c r="E297" s="43">
        <f t="shared" si="28"/>
        <v>260284.00127629633</v>
      </c>
      <c r="F297" s="27">
        <f t="shared" si="32"/>
        <v>19261016.094445907</v>
      </c>
      <c r="G297" s="43">
        <f t="shared" si="29"/>
        <v>5465964.0268022455</v>
      </c>
      <c r="I297" s="44">
        <f t="shared" si="33"/>
        <v>67407.275198098796</v>
      </c>
      <c r="J297" s="44">
        <f t="shared" si="30"/>
        <v>3063.9670544590499</v>
      </c>
      <c r="K297" s="44">
        <f t="shared" si="34"/>
        <v>226733.56202997002</v>
      </c>
      <c r="L297" s="44">
        <f t="shared" si="31"/>
        <v>64343.308143639733</v>
      </c>
    </row>
    <row r="298" spans="2:12">
      <c r="B298" s="33">
        <v>75</v>
      </c>
      <c r="C298" s="34">
        <v>45930</v>
      </c>
      <c r="D298" s="43">
        <f t="shared" si="27"/>
        <v>5465964.0268022455</v>
      </c>
      <c r="E298" s="43">
        <f t="shared" si="28"/>
        <v>260284.00127629633</v>
      </c>
      <c r="F298" s="27">
        <f t="shared" si="32"/>
        <v>19521300.095722202</v>
      </c>
      <c r="G298" s="43">
        <f t="shared" si="29"/>
        <v>5205680.0255259499</v>
      </c>
      <c r="I298" s="44">
        <f t="shared" si="33"/>
        <v>64343.308143639733</v>
      </c>
      <c r="J298" s="44">
        <f t="shared" si="30"/>
        <v>3063.9670544590499</v>
      </c>
      <c r="K298" s="44">
        <f t="shared" si="34"/>
        <v>229797.52908442909</v>
      </c>
      <c r="L298" s="44">
        <f t="shared" si="31"/>
        <v>61279.341089180671</v>
      </c>
    </row>
    <row r="299" spans="2:12">
      <c r="B299" s="33">
        <v>76</v>
      </c>
      <c r="C299" s="34">
        <v>45961</v>
      </c>
      <c r="D299" s="43">
        <f t="shared" si="27"/>
        <v>5205680.0255259499</v>
      </c>
      <c r="E299" s="43">
        <f t="shared" si="28"/>
        <v>260284.00127629633</v>
      </c>
      <c r="F299" s="27">
        <f t="shared" si="32"/>
        <v>19781584.096998498</v>
      </c>
      <c r="G299" s="43">
        <f t="shared" si="29"/>
        <v>4945396.0242496543</v>
      </c>
      <c r="I299" s="44">
        <f t="shared" si="33"/>
        <v>61279.341089180671</v>
      </c>
      <c r="J299" s="44">
        <f t="shared" si="30"/>
        <v>3063.9670544590499</v>
      </c>
      <c r="K299" s="44">
        <f t="shared" si="34"/>
        <v>232861.49613888815</v>
      </c>
      <c r="L299" s="44">
        <f t="shared" si="31"/>
        <v>58215.374034721608</v>
      </c>
    </row>
    <row r="300" spans="2:12">
      <c r="B300" s="33">
        <v>77</v>
      </c>
      <c r="C300" s="34">
        <v>45991</v>
      </c>
      <c r="D300" s="43">
        <f t="shared" si="27"/>
        <v>4945396.0242496543</v>
      </c>
      <c r="E300" s="43">
        <f t="shared" si="28"/>
        <v>260284.00127629633</v>
      </c>
      <c r="F300" s="27">
        <f t="shared" si="32"/>
        <v>20041868.098274793</v>
      </c>
      <c r="G300" s="43">
        <f t="shared" si="29"/>
        <v>4685112.0229733586</v>
      </c>
      <c r="I300" s="44">
        <f t="shared" si="33"/>
        <v>58215.374034721608</v>
      </c>
      <c r="J300" s="44">
        <f t="shared" si="30"/>
        <v>3063.9670544590499</v>
      </c>
      <c r="K300" s="44">
        <f t="shared" si="34"/>
        <v>235925.46319334721</v>
      </c>
      <c r="L300" s="44">
        <f t="shared" si="31"/>
        <v>55151.406980262545</v>
      </c>
    </row>
    <row r="301" spans="2:12">
      <c r="B301" s="33">
        <v>78</v>
      </c>
      <c r="C301" s="34">
        <v>46022</v>
      </c>
      <c r="D301" s="43">
        <f t="shared" si="27"/>
        <v>4685112.0229733586</v>
      </c>
      <c r="E301" s="43">
        <f t="shared" si="28"/>
        <v>260284.00127629633</v>
      </c>
      <c r="F301" s="27">
        <f t="shared" si="32"/>
        <v>20302152.099551089</v>
      </c>
      <c r="G301" s="43">
        <f t="shared" si="29"/>
        <v>4424828.021697063</v>
      </c>
      <c r="I301" s="44">
        <f t="shared" si="33"/>
        <v>55151.406980262545</v>
      </c>
      <c r="J301" s="44">
        <f t="shared" si="30"/>
        <v>3063.9670544590499</v>
      </c>
      <c r="K301" s="44">
        <f t="shared" si="34"/>
        <v>238989.43024780627</v>
      </c>
      <c r="L301" s="44">
        <f t="shared" si="31"/>
        <v>52087.439925803483</v>
      </c>
    </row>
    <row r="302" spans="2:12">
      <c r="B302" s="33">
        <v>79</v>
      </c>
      <c r="C302" s="34">
        <v>46053</v>
      </c>
      <c r="D302" s="43">
        <f t="shared" si="27"/>
        <v>4424828.021697063</v>
      </c>
      <c r="E302" s="43">
        <f t="shared" si="28"/>
        <v>260284.00127629633</v>
      </c>
      <c r="F302" s="27">
        <f t="shared" si="32"/>
        <v>20562436.100827385</v>
      </c>
      <c r="G302" s="43">
        <f t="shared" si="29"/>
        <v>4164544.0204207674</v>
      </c>
      <c r="I302" s="44">
        <f t="shared" si="33"/>
        <v>52087.439925803483</v>
      </c>
      <c r="J302" s="44">
        <f t="shared" si="30"/>
        <v>3063.9670544590499</v>
      </c>
      <c r="K302" s="44">
        <f t="shared" si="34"/>
        <v>242053.39730226534</v>
      </c>
      <c r="L302" s="44">
        <f t="shared" si="31"/>
        <v>49023.47287134442</v>
      </c>
    </row>
    <row r="303" spans="2:12">
      <c r="B303" s="33">
        <v>80</v>
      </c>
      <c r="C303" s="34">
        <v>46081</v>
      </c>
      <c r="D303" s="43">
        <f t="shared" si="27"/>
        <v>4164544.0204207674</v>
      </c>
      <c r="E303" s="43">
        <f t="shared" si="28"/>
        <v>260284.00127629633</v>
      </c>
      <c r="F303" s="27">
        <f t="shared" si="32"/>
        <v>20822720.10210368</v>
      </c>
      <c r="G303" s="43">
        <f t="shared" si="29"/>
        <v>3904260.0191444717</v>
      </c>
      <c r="I303" s="44">
        <f t="shared" si="33"/>
        <v>49023.47287134442</v>
      </c>
      <c r="J303" s="44">
        <f t="shared" si="30"/>
        <v>3063.9670544590499</v>
      </c>
      <c r="K303" s="44">
        <f t="shared" si="34"/>
        <v>245117.3643567244</v>
      </c>
      <c r="L303" s="44">
        <f t="shared" si="31"/>
        <v>45959.505816885357</v>
      </c>
    </row>
    <row r="304" spans="2:12">
      <c r="B304" s="33">
        <v>81</v>
      </c>
      <c r="C304" s="34">
        <v>46112</v>
      </c>
      <c r="D304" s="43">
        <f t="shared" si="27"/>
        <v>3904260.0191444717</v>
      </c>
      <c r="E304" s="43">
        <f t="shared" si="28"/>
        <v>260284.00127629633</v>
      </c>
      <c r="F304" s="27">
        <f t="shared" si="32"/>
        <v>21083004.103379976</v>
      </c>
      <c r="G304" s="43">
        <f t="shared" si="29"/>
        <v>3643976.0178681761</v>
      </c>
      <c r="I304" s="44">
        <f t="shared" si="33"/>
        <v>45959.505816885357</v>
      </c>
      <c r="J304" s="44">
        <f t="shared" si="30"/>
        <v>3063.9670544590499</v>
      </c>
      <c r="K304" s="44">
        <f t="shared" si="34"/>
        <v>248181.33141118346</v>
      </c>
      <c r="L304" s="44">
        <f t="shared" si="31"/>
        <v>42895.538762426295</v>
      </c>
    </row>
    <row r="305" spans="2:12">
      <c r="B305" s="33">
        <v>82</v>
      </c>
      <c r="C305" s="34">
        <v>46142</v>
      </c>
      <c r="D305" s="43">
        <f t="shared" si="27"/>
        <v>3643976.0178681761</v>
      </c>
      <c r="E305" s="43">
        <f t="shared" si="28"/>
        <v>260284.00127629633</v>
      </c>
      <c r="F305" s="27">
        <f t="shared" si="32"/>
        <v>21343288.104656272</v>
      </c>
      <c r="G305" s="43">
        <f t="shared" si="29"/>
        <v>3383692.0165918805</v>
      </c>
      <c r="I305" s="44">
        <f t="shared" si="33"/>
        <v>42895.538762426295</v>
      </c>
      <c r="J305" s="44">
        <f t="shared" si="30"/>
        <v>3063.9670544590499</v>
      </c>
      <c r="K305" s="44">
        <f t="shared" si="34"/>
        <v>251245.29846564253</v>
      </c>
      <c r="L305" s="44">
        <f t="shared" si="31"/>
        <v>39831.571707967232</v>
      </c>
    </row>
    <row r="306" spans="2:12">
      <c r="B306" s="33">
        <v>83</v>
      </c>
      <c r="C306" s="34">
        <v>46173</v>
      </c>
      <c r="D306" s="43">
        <f t="shared" si="27"/>
        <v>3383692.0165918805</v>
      </c>
      <c r="E306" s="43">
        <f t="shared" si="28"/>
        <v>260284.00127629633</v>
      </c>
      <c r="F306" s="27">
        <f t="shared" si="32"/>
        <v>21603572.105932567</v>
      </c>
      <c r="G306" s="43">
        <f t="shared" si="29"/>
        <v>3123408.0153155848</v>
      </c>
      <c r="I306" s="44">
        <f t="shared" si="33"/>
        <v>39831.571707967232</v>
      </c>
      <c r="J306" s="44">
        <f t="shared" si="30"/>
        <v>3063.9670544590499</v>
      </c>
      <c r="K306" s="44">
        <f t="shared" si="34"/>
        <v>254309.26552010159</v>
      </c>
      <c r="L306" s="44">
        <f t="shared" si="31"/>
        <v>36767.60465350817</v>
      </c>
    </row>
    <row r="307" spans="2:12">
      <c r="B307" s="33">
        <v>84</v>
      </c>
      <c r="C307" s="34">
        <v>46203</v>
      </c>
      <c r="D307" s="43">
        <f t="shared" si="27"/>
        <v>3123408.0153155848</v>
      </c>
      <c r="E307" s="43">
        <f t="shared" si="28"/>
        <v>260284.00127629633</v>
      </c>
      <c r="F307" s="27">
        <f t="shared" si="32"/>
        <v>21863856.107208863</v>
      </c>
      <c r="G307" s="43">
        <f t="shared" si="29"/>
        <v>2863124.0140392892</v>
      </c>
      <c r="I307" s="44">
        <f t="shared" si="33"/>
        <v>36767.60465350817</v>
      </c>
      <c r="J307" s="44">
        <f t="shared" si="30"/>
        <v>3063.9670544590499</v>
      </c>
      <c r="K307" s="44">
        <f t="shared" si="34"/>
        <v>257373.23257456065</v>
      </c>
      <c r="L307" s="44">
        <f t="shared" si="31"/>
        <v>33703.637599049107</v>
      </c>
    </row>
    <row r="308" spans="2:12">
      <c r="B308" s="33">
        <v>85</v>
      </c>
      <c r="C308" s="34">
        <v>46234</v>
      </c>
      <c r="D308" s="43">
        <f t="shared" si="27"/>
        <v>2863124.0140392892</v>
      </c>
      <c r="E308" s="43">
        <f t="shared" si="28"/>
        <v>260284.00127629633</v>
      </c>
      <c r="F308" s="27">
        <f t="shared" si="32"/>
        <v>22124140.108485159</v>
      </c>
      <c r="G308" s="43">
        <f t="shared" si="29"/>
        <v>2602840.0127629936</v>
      </c>
      <c r="I308" s="44">
        <f t="shared" si="33"/>
        <v>33703.637599049107</v>
      </c>
      <c r="J308" s="44">
        <f t="shared" si="30"/>
        <v>3063.9670544590499</v>
      </c>
      <c r="K308" s="44">
        <f t="shared" si="34"/>
        <v>260437.19962901971</v>
      </c>
      <c r="L308" s="44">
        <f t="shared" si="31"/>
        <v>30639.670544590044</v>
      </c>
    </row>
    <row r="309" spans="2:12">
      <c r="B309" s="33">
        <v>86</v>
      </c>
      <c r="C309" s="34">
        <v>46265</v>
      </c>
      <c r="D309" s="43">
        <f t="shared" si="27"/>
        <v>2602840.0127629936</v>
      </c>
      <c r="E309" s="43">
        <f t="shared" si="28"/>
        <v>260284.00127629633</v>
      </c>
      <c r="F309" s="27">
        <f t="shared" si="32"/>
        <v>22384424.109761454</v>
      </c>
      <c r="G309" s="43">
        <f t="shared" si="29"/>
        <v>2342556.0114866979</v>
      </c>
      <c r="I309" s="44">
        <f t="shared" si="33"/>
        <v>30639.670544590044</v>
      </c>
      <c r="J309" s="44">
        <f t="shared" si="30"/>
        <v>3063.9670544590499</v>
      </c>
      <c r="K309" s="44">
        <f t="shared" si="34"/>
        <v>263501.16668347875</v>
      </c>
      <c r="L309" s="44">
        <f t="shared" si="31"/>
        <v>27575.703490131011</v>
      </c>
    </row>
    <row r="310" spans="2:12">
      <c r="B310" s="33">
        <v>87</v>
      </c>
      <c r="C310" s="34">
        <v>46295</v>
      </c>
      <c r="D310" s="43">
        <f t="shared" si="27"/>
        <v>2342556.0114866979</v>
      </c>
      <c r="E310" s="43">
        <f t="shared" si="28"/>
        <v>260284.00127629633</v>
      </c>
      <c r="F310" s="27">
        <f t="shared" si="32"/>
        <v>22644708.11103775</v>
      </c>
      <c r="G310" s="43">
        <f t="shared" si="29"/>
        <v>2082272.0102104023</v>
      </c>
      <c r="I310" s="44">
        <f t="shared" si="33"/>
        <v>27575.703490131011</v>
      </c>
      <c r="J310" s="44">
        <f t="shared" si="30"/>
        <v>3063.9670544590499</v>
      </c>
      <c r="K310" s="44">
        <f t="shared" si="34"/>
        <v>266565.13373793778</v>
      </c>
      <c r="L310" s="44">
        <f t="shared" si="31"/>
        <v>24511.736435671977</v>
      </c>
    </row>
    <row r="311" spans="2:12">
      <c r="B311" s="33">
        <v>88</v>
      </c>
      <c r="C311" s="34">
        <v>46326</v>
      </c>
      <c r="D311" s="43">
        <f t="shared" si="27"/>
        <v>2082272.0102104023</v>
      </c>
      <c r="E311" s="43">
        <f t="shared" si="28"/>
        <v>260284.00127629633</v>
      </c>
      <c r="F311" s="27">
        <f t="shared" si="32"/>
        <v>22904992.112314045</v>
      </c>
      <c r="G311" s="43">
        <f t="shared" si="29"/>
        <v>1821988.0089341067</v>
      </c>
      <c r="I311" s="44">
        <f t="shared" si="33"/>
        <v>24511.736435671977</v>
      </c>
      <c r="J311" s="44">
        <f t="shared" si="30"/>
        <v>3063.9670544590499</v>
      </c>
      <c r="K311" s="44">
        <f t="shared" si="34"/>
        <v>269629.10079239681</v>
      </c>
      <c r="L311" s="44">
        <f t="shared" si="31"/>
        <v>21447.769381212944</v>
      </c>
    </row>
    <row r="312" spans="2:12">
      <c r="B312" s="33">
        <v>89</v>
      </c>
      <c r="C312" s="34">
        <v>46356</v>
      </c>
      <c r="D312" s="43">
        <f t="shared" si="27"/>
        <v>1821988.0089341067</v>
      </c>
      <c r="E312" s="43">
        <f t="shared" si="28"/>
        <v>260284.00127629633</v>
      </c>
      <c r="F312" s="27">
        <f t="shared" si="32"/>
        <v>23165276.113590341</v>
      </c>
      <c r="G312" s="43">
        <f t="shared" si="29"/>
        <v>1561704.007657811</v>
      </c>
      <c r="I312" s="44">
        <f t="shared" si="33"/>
        <v>21447.769381212944</v>
      </c>
      <c r="J312" s="44">
        <f t="shared" si="30"/>
        <v>3063.9670544590499</v>
      </c>
      <c r="K312" s="44">
        <f t="shared" si="34"/>
        <v>272693.06784685585</v>
      </c>
      <c r="L312" s="44">
        <f t="shared" si="31"/>
        <v>18383.80232675391</v>
      </c>
    </row>
    <row r="313" spans="2:12">
      <c r="B313" s="33">
        <v>90</v>
      </c>
      <c r="C313" s="34">
        <v>46387</v>
      </c>
      <c r="D313" s="43">
        <f t="shared" si="27"/>
        <v>1561704.007657811</v>
      </c>
      <c r="E313" s="43">
        <f t="shared" si="28"/>
        <v>260284.00127629633</v>
      </c>
      <c r="F313" s="27">
        <f t="shared" si="32"/>
        <v>23425560.114866637</v>
      </c>
      <c r="G313" s="43">
        <f t="shared" si="29"/>
        <v>1301420.0063815154</v>
      </c>
      <c r="I313" s="44">
        <f t="shared" si="33"/>
        <v>18383.80232675391</v>
      </c>
      <c r="J313" s="44">
        <f t="shared" si="30"/>
        <v>3063.9670544590499</v>
      </c>
      <c r="K313" s="44">
        <f t="shared" si="34"/>
        <v>275757.03490131488</v>
      </c>
      <c r="L313" s="44">
        <f t="shared" si="31"/>
        <v>15319.835272294877</v>
      </c>
    </row>
    <row r="314" spans="2:12">
      <c r="B314" s="33">
        <v>91</v>
      </c>
      <c r="C314" s="34">
        <v>46418</v>
      </c>
      <c r="D314" s="43">
        <f t="shared" si="27"/>
        <v>1301420.0063815154</v>
      </c>
      <c r="E314" s="43">
        <f t="shared" si="28"/>
        <v>260284.00127629633</v>
      </c>
      <c r="F314" s="27">
        <f t="shared" si="32"/>
        <v>23685844.116142932</v>
      </c>
      <c r="G314" s="43">
        <f t="shared" si="29"/>
        <v>1041136.0051052198</v>
      </c>
      <c r="I314" s="44">
        <f t="shared" si="33"/>
        <v>15319.835272294877</v>
      </c>
      <c r="J314" s="44">
        <f t="shared" si="30"/>
        <v>3063.9670544590499</v>
      </c>
      <c r="K314" s="44">
        <f t="shared" si="34"/>
        <v>278821.00195577391</v>
      </c>
      <c r="L314" s="44">
        <f t="shared" si="31"/>
        <v>12255.868217835843</v>
      </c>
    </row>
    <row r="315" spans="2:12">
      <c r="B315" s="33">
        <v>92</v>
      </c>
      <c r="C315" s="34">
        <v>46446</v>
      </c>
      <c r="D315" s="43">
        <f t="shared" si="27"/>
        <v>1041136.0051052198</v>
      </c>
      <c r="E315" s="43">
        <f t="shared" si="28"/>
        <v>260284.00127629633</v>
      </c>
      <c r="F315" s="27">
        <f t="shared" si="32"/>
        <v>23946128.117419228</v>
      </c>
      <c r="G315" s="43">
        <f t="shared" si="29"/>
        <v>780852.00382892415</v>
      </c>
      <c r="I315" s="44">
        <f t="shared" si="33"/>
        <v>12255.868217835843</v>
      </c>
      <c r="J315" s="44">
        <f t="shared" si="30"/>
        <v>3063.9670544590499</v>
      </c>
      <c r="K315" s="44">
        <f t="shared" si="34"/>
        <v>281884.96901023295</v>
      </c>
      <c r="L315" s="44">
        <f t="shared" si="31"/>
        <v>9191.9011633768096</v>
      </c>
    </row>
    <row r="316" spans="2:12">
      <c r="B316" s="33">
        <v>93</v>
      </c>
      <c r="C316" s="34">
        <v>46477</v>
      </c>
      <c r="D316" s="43">
        <f t="shared" si="27"/>
        <v>780852.00382892415</v>
      </c>
      <c r="E316" s="43">
        <f t="shared" si="28"/>
        <v>260284.00127629633</v>
      </c>
      <c r="F316" s="27">
        <f t="shared" si="32"/>
        <v>24206412.118695524</v>
      </c>
      <c r="G316" s="43">
        <f t="shared" si="29"/>
        <v>520568.00255262852</v>
      </c>
      <c r="I316" s="44">
        <f t="shared" si="33"/>
        <v>9191.9011633768096</v>
      </c>
      <c r="J316" s="44">
        <f t="shared" si="30"/>
        <v>3063.9670544590499</v>
      </c>
      <c r="K316" s="44">
        <f t="shared" si="34"/>
        <v>284948.93606469198</v>
      </c>
      <c r="L316" s="44">
        <f t="shared" si="31"/>
        <v>6127.934108917776</v>
      </c>
    </row>
    <row r="317" spans="2:12">
      <c r="B317" s="33">
        <v>94</v>
      </c>
      <c r="C317" s="34">
        <v>46507</v>
      </c>
      <c r="D317" s="43">
        <f t="shared" si="27"/>
        <v>520568.00255262852</v>
      </c>
      <c r="E317" s="43">
        <f t="shared" si="28"/>
        <v>260284.00127629633</v>
      </c>
      <c r="F317" s="27">
        <f t="shared" si="32"/>
        <v>24466696.119971819</v>
      </c>
      <c r="G317" s="43">
        <f t="shared" si="29"/>
        <v>260284.00127633289</v>
      </c>
      <c r="I317" s="44">
        <f t="shared" si="33"/>
        <v>6127.934108917776</v>
      </c>
      <c r="J317" s="44">
        <f t="shared" si="30"/>
        <v>3063.9670544590499</v>
      </c>
      <c r="K317" s="44">
        <f t="shared" si="34"/>
        <v>288012.90311915101</v>
      </c>
      <c r="L317" s="44">
        <f t="shared" si="31"/>
        <v>3063.9670544587425</v>
      </c>
    </row>
    <row r="318" spans="2:12">
      <c r="B318" s="33">
        <v>95</v>
      </c>
      <c r="C318" s="34">
        <v>46538</v>
      </c>
      <c r="D318" s="43">
        <f t="shared" si="27"/>
        <v>260284.00127633289</v>
      </c>
      <c r="E318" s="43">
        <f t="shared" si="28"/>
        <v>260284.00127629633</v>
      </c>
      <c r="F318" s="27">
        <f t="shared" si="32"/>
        <v>24726980.121248115</v>
      </c>
      <c r="G318" s="43">
        <f t="shared" si="29"/>
        <v>3.7252902984619141E-8</v>
      </c>
      <c r="I318" s="44">
        <f t="shared" si="33"/>
        <v>3063.9670544587425</v>
      </c>
      <c r="J318" s="44">
        <f t="shared" si="30"/>
        <v>3063.9670544590499</v>
      </c>
      <c r="K318" s="44">
        <f t="shared" si="34"/>
        <v>291076.87017361005</v>
      </c>
      <c r="L318" s="44">
        <f t="shared" si="31"/>
        <v>0</v>
      </c>
    </row>
  </sheetData>
  <mergeCells count="7">
    <mergeCell ref="I222:L222"/>
    <mergeCell ref="B222:G222"/>
    <mergeCell ref="A1:F1"/>
    <mergeCell ref="A2:F2"/>
    <mergeCell ref="B21:F21"/>
    <mergeCell ref="B22:F22"/>
    <mergeCell ref="B121:H121"/>
  </mergeCells>
  <conditionalFormatting sqref="A1:A2 A4">
    <cfRule type="duplicateValues" dxfId="5" priority="3"/>
  </conditionalFormatting>
  <conditionalFormatting sqref="A5">
    <cfRule type="duplicateValues" dxfId="4" priority="2"/>
  </conditionalFormatting>
  <conditionalFormatting sqref="A3">
    <cfRule type="duplicateValues" dxfId="3" priority="1"/>
  </conditionalFormatting>
  <pageMargins left="0.7" right="0.7" top="0.75" bottom="0.75" header="0.3" footer="0.3"/>
  <pageSetup scale="44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EB16-D46D-4F51-9E74-52FC81AE5C3E}">
  <dimension ref="A1:M222"/>
  <sheetViews>
    <sheetView view="pageBreakPreview" topLeftCell="A49" zoomScale="70" zoomScaleNormal="98" zoomScaleSheetLayoutView="70" workbookViewId="0">
      <selection activeCell="E23" sqref="E23"/>
    </sheetView>
  </sheetViews>
  <sheetFormatPr defaultColWidth="19.81640625" defaultRowHeight="12.5"/>
  <cols>
    <col min="1" max="1" width="22.08984375" style="1" customWidth="1"/>
    <col min="2" max="2" width="6.7265625" style="10" customWidth="1"/>
    <col min="3" max="3" width="17.7265625" style="1" customWidth="1"/>
    <col min="4" max="5" width="15" style="1" customWidth="1"/>
    <col min="6" max="6" width="16.453125" style="6" customWidth="1"/>
    <col min="7" max="7" width="19.81640625" style="1"/>
    <col min="8" max="8" width="16" style="1" customWidth="1"/>
    <col min="9" max="16384" width="19.81640625" style="1"/>
  </cols>
  <sheetData>
    <row r="1" spans="1:6" ht="13">
      <c r="A1" s="103" t="s">
        <v>0</v>
      </c>
      <c r="B1" s="103"/>
      <c r="C1" s="103"/>
      <c r="D1" s="103"/>
      <c r="E1" s="103"/>
      <c r="F1" s="103"/>
    </row>
    <row r="2" spans="1:6">
      <c r="A2" s="104" t="s">
        <v>1</v>
      </c>
      <c r="B2" s="104"/>
      <c r="C2" s="104"/>
      <c r="D2" s="104"/>
      <c r="E2" s="104"/>
      <c r="F2" s="104"/>
    </row>
    <row r="4" spans="1:6" ht="13">
      <c r="A4" s="2" t="s">
        <v>2</v>
      </c>
      <c r="B4" s="3" t="s">
        <v>3</v>
      </c>
      <c r="C4" s="78" t="s">
        <v>98</v>
      </c>
      <c r="D4" s="4"/>
      <c r="E4" s="4"/>
      <c r="F4" s="5"/>
    </row>
    <row r="5" spans="1:6" ht="13">
      <c r="A5" s="7" t="s">
        <v>4</v>
      </c>
      <c r="B5" s="8" t="s">
        <v>5</v>
      </c>
      <c r="C5" s="4" t="s">
        <v>6</v>
      </c>
      <c r="D5" s="4"/>
      <c r="E5" s="4"/>
      <c r="F5" s="5"/>
    </row>
    <row r="6" spans="1:6" ht="13">
      <c r="A6" s="2" t="s">
        <v>7</v>
      </c>
      <c r="B6" s="3" t="s">
        <v>5</v>
      </c>
      <c r="C6" s="4" t="s">
        <v>8</v>
      </c>
      <c r="D6" s="4"/>
      <c r="E6" s="4"/>
      <c r="F6" s="5"/>
    </row>
    <row r="7" spans="1:6" ht="13">
      <c r="A7" s="2" t="s">
        <v>9</v>
      </c>
      <c r="B7" s="3" t="s">
        <v>5</v>
      </c>
      <c r="C7" s="4" t="s">
        <v>10</v>
      </c>
      <c r="D7" s="4"/>
      <c r="E7" s="4"/>
      <c r="F7" s="5"/>
    </row>
    <row r="8" spans="1:6" ht="13">
      <c r="A8" s="2" t="s">
        <v>11</v>
      </c>
      <c r="B8" s="3" t="s">
        <v>5</v>
      </c>
      <c r="C8" s="4" t="s">
        <v>12</v>
      </c>
      <c r="D8" s="4"/>
      <c r="E8" s="4"/>
      <c r="F8" s="5"/>
    </row>
    <row r="10" spans="1:6" ht="13">
      <c r="A10" s="9" t="s">
        <v>13</v>
      </c>
    </row>
    <row r="11" spans="1:6" ht="14.5">
      <c r="A11" s="1" t="s">
        <v>14</v>
      </c>
      <c r="B11" s="10" t="s">
        <v>3</v>
      </c>
      <c r="C11" s="11" t="s">
        <v>15</v>
      </c>
    </row>
    <row r="12" spans="1:6" ht="14.5">
      <c r="A12" t="s">
        <v>16</v>
      </c>
      <c r="B12" s="10" t="s">
        <v>3</v>
      </c>
      <c r="C12" s="11" t="s">
        <v>99</v>
      </c>
    </row>
    <row r="13" spans="1:6">
      <c r="A13" s="12" t="s">
        <v>17</v>
      </c>
      <c r="B13" s="13" t="s">
        <v>3</v>
      </c>
      <c r="C13" s="14" t="s">
        <v>49</v>
      </c>
      <c r="D13" s="14"/>
      <c r="E13" s="14"/>
      <c r="F13" s="15"/>
    </row>
    <row r="14" spans="1:6" ht="25">
      <c r="A14" s="12" t="s">
        <v>19</v>
      </c>
      <c r="B14" s="13" t="s">
        <v>3</v>
      </c>
      <c r="C14" s="14">
        <v>44743</v>
      </c>
      <c r="D14" s="14"/>
      <c r="E14" s="14"/>
      <c r="F14" s="15"/>
    </row>
    <row r="15" spans="1:6">
      <c r="A15" s="12" t="s">
        <v>20</v>
      </c>
      <c r="B15" s="13" t="s">
        <v>3</v>
      </c>
      <c r="C15" s="14">
        <v>46538</v>
      </c>
      <c r="D15" s="14"/>
      <c r="E15" s="14"/>
      <c r="F15" s="15"/>
    </row>
    <row r="16" spans="1:6">
      <c r="A16" s="12" t="s">
        <v>21</v>
      </c>
      <c r="B16" s="13" t="s">
        <v>3</v>
      </c>
      <c r="C16" s="14">
        <v>46538</v>
      </c>
      <c r="D16" s="14"/>
      <c r="E16" s="14"/>
      <c r="F16" s="15"/>
    </row>
    <row r="17" spans="1:8">
      <c r="A17" s="12" t="s">
        <v>22</v>
      </c>
      <c r="B17" s="13" t="s">
        <v>3</v>
      </c>
      <c r="C17" s="16">
        <v>0.03</v>
      </c>
      <c r="D17" s="16"/>
      <c r="E17" s="16"/>
      <c r="F17" s="15"/>
    </row>
    <row r="18" spans="1:8">
      <c r="A18" s="12" t="s">
        <v>23</v>
      </c>
      <c r="B18" s="13" t="s">
        <v>3</v>
      </c>
      <c r="C18" s="17">
        <f>C17/12</f>
        <v>2.5000000000000001E-3</v>
      </c>
      <c r="D18" s="17"/>
      <c r="E18" s="17"/>
      <c r="F18" s="15"/>
    </row>
    <row r="19" spans="1:8">
      <c r="A19" s="12"/>
      <c r="B19" s="13"/>
      <c r="C19" s="17"/>
      <c r="D19" s="17"/>
      <c r="E19" s="17"/>
      <c r="F19" s="15"/>
      <c r="G19" s="18"/>
    </row>
    <row r="20" spans="1:8">
      <c r="C20" s="19"/>
      <c r="D20" s="19"/>
      <c r="E20" s="19"/>
    </row>
    <row r="21" spans="1:8" ht="13">
      <c r="B21" s="106" t="s">
        <v>24</v>
      </c>
      <c r="C21" s="106"/>
      <c r="D21" s="106"/>
      <c r="E21" s="106"/>
      <c r="F21" s="106"/>
    </row>
    <row r="22" spans="1:8" ht="13">
      <c r="B22" s="107" t="s">
        <v>81</v>
      </c>
      <c r="C22" s="107"/>
      <c r="D22" s="107"/>
      <c r="E22" s="107"/>
      <c r="F22" s="107"/>
    </row>
    <row r="23" spans="1:8" ht="65">
      <c r="B23" s="20" t="s">
        <v>25</v>
      </c>
      <c r="C23" s="20" t="s">
        <v>26</v>
      </c>
      <c r="D23" s="21" t="s">
        <v>27</v>
      </c>
      <c r="E23" s="21" t="s">
        <v>100</v>
      </c>
      <c r="F23" s="21" t="s">
        <v>28</v>
      </c>
      <c r="H23" s="22"/>
    </row>
    <row r="24" spans="1:8" ht="14.5">
      <c r="B24" s="23">
        <v>0</v>
      </c>
      <c r="C24" s="24">
        <v>44773</v>
      </c>
      <c r="D24" s="25">
        <v>1542640</v>
      </c>
      <c r="E24" s="26">
        <f t="shared" ref="E24:E55" si="0">D24*0.25</f>
        <v>385660</v>
      </c>
      <c r="F24" s="27">
        <f t="shared" ref="F24:F55" si="1">E24/(1+$C$18)^B24</f>
        <v>385660</v>
      </c>
    </row>
    <row r="25" spans="1:8" ht="14.5">
      <c r="B25" s="23">
        <v>1</v>
      </c>
      <c r="C25" s="24">
        <v>44804</v>
      </c>
      <c r="D25" s="25">
        <v>1542640</v>
      </c>
      <c r="E25" s="26">
        <f t="shared" si="0"/>
        <v>385660</v>
      </c>
      <c r="F25" s="27">
        <f t="shared" si="1"/>
        <v>384698.25436408981</v>
      </c>
    </row>
    <row r="26" spans="1:8" ht="14.5">
      <c r="B26" s="23">
        <v>2</v>
      </c>
      <c r="C26" s="24">
        <v>44834</v>
      </c>
      <c r="D26" s="25">
        <v>1542640</v>
      </c>
      <c r="E26" s="26">
        <f t="shared" si="0"/>
        <v>385660</v>
      </c>
      <c r="F26" s="27">
        <f t="shared" si="1"/>
        <v>383738.90709634894</v>
      </c>
    </row>
    <row r="27" spans="1:8" ht="14.5">
      <c r="B27" s="23">
        <v>3</v>
      </c>
      <c r="C27" s="24">
        <v>44865</v>
      </c>
      <c r="D27" s="25">
        <v>1542640</v>
      </c>
      <c r="E27" s="26">
        <f t="shared" si="0"/>
        <v>385660</v>
      </c>
      <c r="F27" s="27">
        <f t="shared" si="1"/>
        <v>382781.95221580949</v>
      </c>
    </row>
    <row r="28" spans="1:8" ht="14.5">
      <c r="B28" s="23">
        <v>4</v>
      </c>
      <c r="C28" s="24">
        <v>44895</v>
      </c>
      <c r="D28" s="25">
        <v>1542640</v>
      </c>
      <c r="E28" s="26">
        <f t="shared" si="0"/>
        <v>385660</v>
      </c>
      <c r="F28" s="27">
        <f t="shared" si="1"/>
        <v>381827.38375641842</v>
      </c>
    </row>
    <row r="29" spans="1:8" ht="14.5">
      <c r="B29" s="23">
        <v>5</v>
      </c>
      <c r="C29" s="24">
        <v>44926</v>
      </c>
      <c r="D29" s="25">
        <v>1542640</v>
      </c>
      <c r="E29" s="26">
        <f t="shared" si="0"/>
        <v>385660</v>
      </c>
      <c r="F29" s="27">
        <f t="shared" si="1"/>
        <v>380875.1957670009</v>
      </c>
    </row>
    <row r="30" spans="1:8" ht="14.5">
      <c r="B30" s="23">
        <v>6</v>
      </c>
      <c r="C30" s="24">
        <v>44957</v>
      </c>
      <c r="D30" s="25">
        <v>1542640</v>
      </c>
      <c r="E30" s="26">
        <f t="shared" si="0"/>
        <v>385660</v>
      </c>
      <c r="F30" s="27">
        <f t="shared" si="1"/>
        <v>379925.3823112229</v>
      </c>
    </row>
    <row r="31" spans="1:8" ht="14.5">
      <c r="B31" s="23">
        <v>7</v>
      </c>
      <c r="C31" s="24">
        <v>44985</v>
      </c>
      <c r="D31" s="25">
        <v>1542640</v>
      </c>
      <c r="E31" s="26">
        <f t="shared" si="0"/>
        <v>385660</v>
      </c>
      <c r="F31" s="27">
        <f t="shared" si="1"/>
        <v>378977.93746755406</v>
      </c>
    </row>
    <row r="32" spans="1:8" ht="14.5">
      <c r="B32" s="23">
        <v>8</v>
      </c>
      <c r="C32" s="24">
        <v>45016</v>
      </c>
      <c r="D32" s="25">
        <v>1542640</v>
      </c>
      <c r="E32" s="26">
        <f t="shared" si="0"/>
        <v>385660</v>
      </c>
      <c r="F32" s="27">
        <f t="shared" si="1"/>
        <v>378032.85532923095</v>
      </c>
    </row>
    <row r="33" spans="2:10" ht="14.5">
      <c r="B33" s="23">
        <v>9</v>
      </c>
      <c r="C33" s="24">
        <v>45046</v>
      </c>
      <c r="D33" s="25">
        <v>1542640</v>
      </c>
      <c r="E33" s="26">
        <f t="shared" si="0"/>
        <v>385660</v>
      </c>
      <c r="F33" s="27">
        <f t="shared" si="1"/>
        <v>377090.13000422041</v>
      </c>
    </row>
    <row r="34" spans="2:10" ht="14.5">
      <c r="B34" s="23">
        <v>10</v>
      </c>
      <c r="C34" s="24">
        <v>45077</v>
      </c>
      <c r="D34" s="25">
        <v>1542640</v>
      </c>
      <c r="E34" s="26">
        <f t="shared" si="0"/>
        <v>385660</v>
      </c>
      <c r="F34" s="27">
        <f t="shared" si="1"/>
        <v>376149.75561518251</v>
      </c>
    </row>
    <row r="35" spans="2:10" ht="14.5">
      <c r="B35" s="23">
        <v>11</v>
      </c>
      <c r="C35" s="24">
        <v>45107</v>
      </c>
      <c r="D35" s="25">
        <v>1696904</v>
      </c>
      <c r="E35" s="26">
        <f t="shared" si="0"/>
        <v>424226</v>
      </c>
      <c r="F35" s="27">
        <f t="shared" si="1"/>
        <v>412732.89892937738</v>
      </c>
    </row>
    <row r="36" spans="2:10" ht="14.5">
      <c r="B36" s="23">
        <v>12</v>
      </c>
      <c r="C36" s="24">
        <v>45138</v>
      </c>
      <c r="D36" s="25">
        <v>1696904</v>
      </c>
      <c r="E36" s="26">
        <f t="shared" si="0"/>
        <v>424226</v>
      </c>
      <c r="F36" s="27">
        <f t="shared" si="1"/>
        <v>411703.63982980279</v>
      </c>
    </row>
    <row r="37" spans="2:10" ht="14.5">
      <c r="B37" s="23">
        <v>13</v>
      </c>
      <c r="C37" s="24">
        <v>45169</v>
      </c>
      <c r="D37" s="25">
        <v>1696904</v>
      </c>
      <c r="E37" s="26">
        <f t="shared" si="0"/>
        <v>424226</v>
      </c>
      <c r="F37" s="27">
        <f t="shared" si="1"/>
        <v>410676.94746114995</v>
      </c>
    </row>
    <row r="38" spans="2:10" ht="14.5">
      <c r="B38" s="23">
        <v>14</v>
      </c>
      <c r="C38" s="24">
        <v>45199</v>
      </c>
      <c r="D38" s="25">
        <v>1696904</v>
      </c>
      <c r="E38" s="26">
        <f t="shared" si="0"/>
        <v>424226</v>
      </c>
      <c r="F38" s="27">
        <f t="shared" si="1"/>
        <v>409652.81542259356</v>
      </c>
    </row>
    <row r="39" spans="2:10" ht="14.5">
      <c r="B39" s="23">
        <v>15</v>
      </c>
      <c r="C39" s="24">
        <v>45230</v>
      </c>
      <c r="D39" s="25">
        <v>1696904</v>
      </c>
      <c r="E39" s="26">
        <f t="shared" si="0"/>
        <v>424226</v>
      </c>
      <c r="F39" s="27">
        <f t="shared" si="1"/>
        <v>408631.2373292704</v>
      </c>
    </row>
    <row r="40" spans="2:10" ht="14.5">
      <c r="B40" s="23">
        <v>16</v>
      </c>
      <c r="C40" s="24">
        <v>45260</v>
      </c>
      <c r="D40" s="25">
        <v>1696904</v>
      </c>
      <c r="E40" s="26">
        <f t="shared" si="0"/>
        <v>424226</v>
      </c>
      <c r="F40" s="27">
        <f t="shared" si="1"/>
        <v>407612.20681223978</v>
      </c>
    </row>
    <row r="41" spans="2:10" ht="14.5">
      <c r="B41" s="23">
        <v>17</v>
      </c>
      <c r="C41" s="24">
        <v>45291</v>
      </c>
      <c r="D41" s="25">
        <v>1696904</v>
      </c>
      <c r="E41" s="26">
        <f t="shared" si="0"/>
        <v>424226</v>
      </c>
      <c r="F41" s="27">
        <f t="shared" si="1"/>
        <v>406595.71751844371</v>
      </c>
    </row>
    <row r="42" spans="2:10" ht="14.5">
      <c r="B42" s="23">
        <v>18</v>
      </c>
      <c r="C42" s="24">
        <v>45322</v>
      </c>
      <c r="D42" s="25">
        <v>1696904</v>
      </c>
      <c r="E42" s="26">
        <f t="shared" si="0"/>
        <v>424226</v>
      </c>
      <c r="F42" s="27">
        <f t="shared" si="1"/>
        <v>405581.763110667</v>
      </c>
    </row>
    <row r="43" spans="2:10" ht="14.5">
      <c r="B43" s="23">
        <v>19</v>
      </c>
      <c r="C43" s="24">
        <v>45351</v>
      </c>
      <c r="D43" s="25">
        <v>1696904</v>
      </c>
      <c r="E43" s="26">
        <f t="shared" si="0"/>
        <v>424226</v>
      </c>
      <c r="F43" s="27">
        <f t="shared" si="1"/>
        <v>404570.33726749831</v>
      </c>
    </row>
    <row r="44" spans="2:10" ht="14.5">
      <c r="B44" s="23">
        <v>20</v>
      </c>
      <c r="C44" s="24">
        <v>45382</v>
      </c>
      <c r="D44" s="25">
        <v>1696904</v>
      </c>
      <c r="E44" s="26">
        <f t="shared" si="0"/>
        <v>424226</v>
      </c>
      <c r="F44" s="27">
        <f t="shared" si="1"/>
        <v>403561.43368329003</v>
      </c>
    </row>
    <row r="45" spans="2:10" ht="14.5">
      <c r="B45" s="23">
        <v>21</v>
      </c>
      <c r="C45" s="24">
        <v>45412</v>
      </c>
      <c r="D45" s="25">
        <v>1696904</v>
      </c>
      <c r="E45" s="26">
        <f t="shared" si="0"/>
        <v>424226</v>
      </c>
      <c r="F45" s="27">
        <f t="shared" si="1"/>
        <v>402555.04606811982</v>
      </c>
    </row>
    <row r="46" spans="2:10" ht="14.5">
      <c r="B46" s="23">
        <v>22</v>
      </c>
      <c r="C46" s="24">
        <v>45443</v>
      </c>
      <c r="D46" s="25">
        <v>1696904</v>
      </c>
      <c r="E46" s="26">
        <f t="shared" si="0"/>
        <v>424226</v>
      </c>
      <c r="F46" s="27">
        <f t="shared" si="1"/>
        <v>401551.16814775055</v>
      </c>
    </row>
    <row r="47" spans="2:10" ht="14.5">
      <c r="B47" s="23">
        <v>23</v>
      </c>
      <c r="C47" s="24">
        <v>45473</v>
      </c>
      <c r="D47" s="25">
        <v>1696904</v>
      </c>
      <c r="E47" s="26">
        <f t="shared" si="0"/>
        <v>424226</v>
      </c>
      <c r="F47" s="27">
        <f t="shared" si="1"/>
        <v>400549.7936635915</v>
      </c>
    </row>
    <row r="48" spans="2:10" ht="14.5">
      <c r="B48" s="23">
        <v>24</v>
      </c>
      <c r="C48" s="24">
        <v>45504</v>
      </c>
      <c r="D48" s="25">
        <v>1696904</v>
      </c>
      <c r="E48" s="26">
        <f t="shared" si="0"/>
        <v>424226</v>
      </c>
      <c r="F48" s="27">
        <f t="shared" si="1"/>
        <v>399550.91637265991</v>
      </c>
      <c r="J48" s="6"/>
    </row>
    <row r="49" spans="2:10" ht="14.5">
      <c r="B49" s="23">
        <v>25</v>
      </c>
      <c r="C49" s="24">
        <v>45535</v>
      </c>
      <c r="D49" s="25">
        <v>1696904</v>
      </c>
      <c r="E49" s="26">
        <f t="shared" si="0"/>
        <v>424226</v>
      </c>
      <c r="F49" s="27">
        <f t="shared" si="1"/>
        <v>398554.53004754102</v>
      </c>
      <c r="J49" s="6"/>
    </row>
    <row r="50" spans="2:10" ht="14.5">
      <c r="B50" s="23">
        <v>26</v>
      </c>
      <c r="C50" s="24">
        <v>45565</v>
      </c>
      <c r="D50" s="25">
        <v>1696904</v>
      </c>
      <c r="E50" s="26">
        <f t="shared" si="0"/>
        <v>424226</v>
      </c>
      <c r="F50" s="27">
        <f t="shared" si="1"/>
        <v>397560.62847635016</v>
      </c>
      <c r="J50" s="6"/>
    </row>
    <row r="51" spans="2:10" ht="14.5">
      <c r="B51" s="23">
        <v>27</v>
      </c>
      <c r="C51" s="24">
        <v>45596</v>
      </c>
      <c r="D51" s="25">
        <v>1696904</v>
      </c>
      <c r="E51" s="26">
        <f t="shared" si="0"/>
        <v>424226</v>
      </c>
      <c r="F51" s="27">
        <f t="shared" si="1"/>
        <v>396569.20546269347</v>
      </c>
      <c r="J51" s="6"/>
    </row>
    <row r="52" spans="2:10" ht="14.5">
      <c r="B52" s="23">
        <v>28</v>
      </c>
      <c r="C52" s="24">
        <v>45626</v>
      </c>
      <c r="D52" s="25">
        <v>1696904</v>
      </c>
      <c r="E52" s="26">
        <f t="shared" si="0"/>
        <v>424226</v>
      </c>
      <c r="F52" s="27">
        <f t="shared" si="1"/>
        <v>395580.25482562941</v>
      </c>
      <c r="J52" s="6"/>
    </row>
    <row r="53" spans="2:10" ht="14.5">
      <c r="B53" s="23">
        <v>29</v>
      </c>
      <c r="C53" s="24">
        <v>45657</v>
      </c>
      <c r="D53" s="25">
        <v>1696904</v>
      </c>
      <c r="E53" s="26">
        <f t="shared" si="0"/>
        <v>424226</v>
      </c>
      <c r="F53" s="27">
        <f t="shared" si="1"/>
        <v>394593.77039963024</v>
      </c>
      <c r="J53" s="6"/>
    </row>
    <row r="54" spans="2:10" ht="14.5">
      <c r="B54" s="23">
        <v>30</v>
      </c>
      <c r="C54" s="24">
        <v>45688</v>
      </c>
      <c r="D54" s="25">
        <v>1696904</v>
      </c>
      <c r="E54" s="26">
        <f t="shared" si="0"/>
        <v>424226</v>
      </c>
      <c r="F54" s="27">
        <f t="shared" si="1"/>
        <v>393609.74603454402</v>
      </c>
      <c r="J54" s="6"/>
    </row>
    <row r="55" spans="2:10" ht="14.5">
      <c r="B55" s="23">
        <v>31</v>
      </c>
      <c r="C55" s="24">
        <v>45716</v>
      </c>
      <c r="D55" s="25">
        <v>1696904</v>
      </c>
      <c r="E55" s="26">
        <f t="shared" si="0"/>
        <v>424226</v>
      </c>
      <c r="F55" s="27">
        <f t="shared" si="1"/>
        <v>392628.17559555516</v>
      </c>
      <c r="J55" s="6"/>
    </row>
    <row r="56" spans="2:10" ht="14.5">
      <c r="B56" s="23">
        <v>32</v>
      </c>
      <c r="C56" s="24">
        <v>45747</v>
      </c>
      <c r="D56" s="25">
        <v>1696904</v>
      </c>
      <c r="E56" s="26">
        <f t="shared" ref="E56:E82" si="2">D56*0.25</f>
        <v>424226</v>
      </c>
      <c r="F56" s="27">
        <f t="shared" ref="F56:F82" si="3">E56/(1+$C$18)^B56</f>
        <v>391649.05296314723</v>
      </c>
      <c r="J56" s="6"/>
    </row>
    <row r="57" spans="2:10" ht="14.5">
      <c r="B57" s="23">
        <v>33</v>
      </c>
      <c r="C57" s="24">
        <v>45777</v>
      </c>
      <c r="D57" s="25">
        <v>1696904</v>
      </c>
      <c r="E57" s="26">
        <f t="shared" si="2"/>
        <v>424226</v>
      </c>
      <c r="F57" s="27">
        <f t="shared" si="3"/>
        <v>390672.3720330646</v>
      </c>
      <c r="J57" s="6"/>
    </row>
    <row r="58" spans="2:10" ht="14.5">
      <c r="B58" s="23">
        <v>34</v>
      </c>
      <c r="C58" s="24">
        <v>45808</v>
      </c>
      <c r="D58" s="25">
        <v>1696904</v>
      </c>
      <c r="E58" s="26">
        <f t="shared" si="2"/>
        <v>424226</v>
      </c>
      <c r="F58" s="27">
        <f t="shared" si="3"/>
        <v>389698.12671627395</v>
      </c>
      <c r="J58" s="6"/>
    </row>
    <row r="59" spans="2:10" ht="14.5">
      <c r="B59" s="23">
        <v>35</v>
      </c>
      <c r="C59" s="24">
        <v>45838</v>
      </c>
      <c r="D59" s="25">
        <v>1696904</v>
      </c>
      <c r="E59" s="26">
        <f t="shared" si="2"/>
        <v>424226</v>
      </c>
      <c r="F59" s="27">
        <f t="shared" si="3"/>
        <v>388726.3109389267</v>
      </c>
      <c r="J59" s="6"/>
    </row>
    <row r="60" spans="2:10" ht="14.5">
      <c r="B60" s="23">
        <v>36</v>
      </c>
      <c r="C60" s="24">
        <v>45869</v>
      </c>
      <c r="D60" s="25">
        <v>1696904</v>
      </c>
      <c r="E60" s="26">
        <f t="shared" si="2"/>
        <v>424226</v>
      </c>
      <c r="F60" s="27">
        <f t="shared" si="3"/>
        <v>387756.91864232084</v>
      </c>
      <c r="J60" s="6"/>
    </row>
    <row r="61" spans="2:10" ht="14.5">
      <c r="B61" s="23">
        <v>37</v>
      </c>
      <c r="C61" s="24">
        <v>45900</v>
      </c>
      <c r="D61" s="25">
        <v>1696904</v>
      </c>
      <c r="E61" s="26">
        <f t="shared" si="2"/>
        <v>424226</v>
      </c>
      <c r="F61" s="27">
        <f t="shared" si="3"/>
        <v>386789.94378286367</v>
      </c>
      <c r="J61" s="6"/>
    </row>
    <row r="62" spans="2:10" ht="14.5">
      <c r="B62" s="23">
        <v>38</v>
      </c>
      <c r="C62" s="24">
        <v>45930</v>
      </c>
      <c r="D62" s="25">
        <v>1696904</v>
      </c>
      <c r="E62" s="26">
        <f t="shared" si="2"/>
        <v>424226</v>
      </c>
      <c r="F62" s="27">
        <f t="shared" si="3"/>
        <v>385825.38033203367</v>
      </c>
      <c r="J62" s="6"/>
    </row>
    <row r="63" spans="2:10" ht="14.5">
      <c r="B63" s="23">
        <v>39</v>
      </c>
      <c r="C63" s="24">
        <v>45961</v>
      </c>
      <c r="D63" s="25">
        <v>1696904</v>
      </c>
      <c r="E63" s="26">
        <f t="shared" si="2"/>
        <v>424226</v>
      </c>
      <c r="F63" s="27">
        <f t="shared" si="3"/>
        <v>384863.2222763428</v>
      </c>
      <c r="J63" s="6"/>
    </row>
    <row r="64" spans="2:10" ht="14.5">
      <c r="B64" s="23">
        <v>40</v>
      </c>
      <c r="C64" s="24">
        <v>45991</v>
      </c>
      <c r="D64" s="25">
        <v>1696904</v>
      </c>
      <c r="E64" s="26">
        <f t="shared" si="2"/>
        <v>424226</v>
      </c>
      <c r="F64" s="27">
        <f t="shared" si="3"/>
        <v>383903.46361729957</v>
      </c>
      <c r="J64" s="6"/>
    </row>
    <row r="65" spans="2:10" ht="14.5">
      <c r="B65" s="23">
        <v>41</v>
      </c>
      <c r="C65" s="24">
        <v>46022</v>
      </c>
      <c r="D65" s="25">
        <v>1696904</v>
      </c>
      <c r="E65" s="26">
        <f t="shared" si="2"/>
        <v>424226</v>
      </c>
      <c r="F65" s="27">
        <f t="shared" si="3"/>
        <v>382946.09837137116</v>
      </c>
      <c r="J65" s="6"/>
    </row>
    <row r="66" spans="2:10" ht="14.5">
      <c r="B66" s="23">
        <v>42</v>
      </c>
      <c r="C66" s="24">
        <v>46053</v>
      </c>
      <c r="D66" s="25">
        <v>1696904</v>
      </c>
      <c r="E66" s="26">
        <f t="shared" si="2"/>
        <v>424226</v>
      </c>
      <c r="F66" s="27">
        <f t="shared" si="3"/>
        <v>381991.12056994636</v>
      </c>
      <c r="J66" s="6"/>
    </row>
    <row r="67" spans="2:10" ht="14.5">
      <c r="B67" s="23">
        <v>43</v>
      </c>
      <c r="C67" s="24">
        <v>46081</v>
      </c>
      <c r="D67" s="25">
        <v>1696904</v>
      </c>
      <c r="E67" s="26">
        <f t="shared" si="2"/>
        <v>424226</v>
      </c>
      <c r="F67" s="27">
        <f t="shared" si="3"/>
        <v>381038.52425929817</v>
      </c>
      <c r="J67" s="6"/>
    </row>
    <row r="68" spans="2:10" ht="14.5">
      <c r="B68" s="23">
        <v>44</v>
      </c>
      <c r="C68" s="24">
        <v>46112</v>
      </c>
      <c r="D68" s="25">
        <v>1696904</v>
      </c>
      <c r="E68" s="26">
        <f t="shared" si="2"/>
        <v>424226</v>
      </c>
      <c r="F68" s="27">
        <f t="shared" si="3"/>
        <v>380088.30350054678</v>
      </c>
      <c r="J68" s="6"/>
    </row>
    <row r="69" spans="2:10" ht="14.5">
      <c r="B69" s="23">
        <v>45</v>
      </c>
      <c r="C69" s="24">
        <v>46142</v>
      </c>
      <c r="D69" s="25">
        <v>1696904</v>
      </c>
      <c r="E69" s="26">
        <f t="shared" si="2"/>
        <v>424226</v>
      </c>
      <c r="F69" s="27">
        <f t="shared" si="3"/>
        <v>379140.45236962265</v>
      </c>
      <c r="J69" s="6"/>
    </row>
    <row r="70" spans="2:10" ht="14.5">
      <c r="B70" s="23">
        <v>46</v>
      </c>
      <c r="C70" s="24">
        <v>46173</v>
      </c>
      <c r="D70" s="25">
        <v>1696904</v>
      </c>
      <c r="E70" s="26">
        <f t="shared" si="2"/>
        <v>424226</v>
      </c>
      <c r="F70" s="27">
        <f t="shared" si="3"/>
        <v>378194.96495722973</v>
      </c>
      <c r="J70" s="6"/>
    </row>
    <row r="71" spans="2:10" ht="14.5">
      <c r="B71" s="23">
        <v>47</v>
      </c>
      <c r="C71" s="24">
        <v>46203</v>
      </c>
      <c r="D71" s="25">
        <v>1866594</v>
      </c>
      <c r="E71" s="26">
        <f t="shared" si="2"/>
        <v>466648.5</v>
      </c>
      <c r="F71" s="27">
        <f t="shared" si="3"/>
        <v>414976.92997859884</v>
      </c>
      <c r="J71" s="6"/>
    </row>
    <row r="72" spans="2:10" ht="14.5">
      <c r="B72" s="23">
        <v>48</v>
      </c>
      <c r="C72" s="24">
        <v>46234</v>
      </c>
      <c r="D72" s="25">
        <v>1866594</v>
      </c>
      <c r="E72" s="26">
        <f t="shared" si="2"/>
        <v>466648.5</v>
      </c>
      <c r="F72" s="27">
        <f t="shared" si="3"/>
        <v>413942.07479161967</v>
      </c>
      <c r="J72" s="6"/>
    </row>
    <row r="73" spans="2:10" ht="14.5">
      <c r="B73" s="23">
        <v>49</v>
      </c>
      <c r="C73" s="24">
        <v>46265</v>
      </c>
      <c r="D73" s="25">
        <v>1866594</v>
      </c>
      <c r="E73" s="26">
        <f t="shared" si="2"/>
        <v>466648.5</v>
      </c>
      <c r="F73" s="27">
        <f t="shared" si="3"/>
        <v>412909.80029089254</v>
      </c>
      <c r="J73" s="6"/>
    </row>
    <row r="74" spans="2:10" ht="14.5">
      <c r="B74" s="23">
        <v>50</v>
      </c>
      <c r="C74" s="24">
        <v>46295</v>
      </c>
      <c r="D74" s="25">
        <v>1866594</v>
      </c>
      <c r="E74" s="26">
        <f t="shared" si="2"/>
        <v>466648.5</v>
      </c>
      <c r="F74" s="27">
        <f t="shared" si="3"/>
        <v>411880.10004079051</v>
      </c>
      <c r="J74" s="6"/>
    </row>
    <row r="75" spans="2:10" ht="14.5">
      <c r="B75" s="23">
        <v>51</v>
      </c>
      <c r="C75" s="24">
        <v>46326</v>
      </c>
      <c r="D75" s="25">
        <v>1866594</v>
      </c>
      <c r="E75" s="26">
        <f t="shared" si="2"/>
        <v>466648.5</v>
      </c>
      <c r="F75" s="27">
        <f t="shared" si="3"/>
        <v>410852.96762173623</v>
      </c>
      <c r="J75" s="6"/>
    </row>
    <row r="76" spans="2:10" ht="14.5">
      <c r="B76" s="23">
        <v>52</v>
      </c>
      <c r="C76" s="24">
        <v>46356</v>
      </c>
      <c r="D76" s="25">
        <v>1866594</v>
      </c>
      <c r="E76" s="26">
        <f t="shared" si="2"/>
        <v>466648.5</v>
      </c>
      <c r="F76" s="27">
        <f t="shared" si="3"/>
        <v>409828.3966301608</v>
      </c>
      <c r="J76" s="6"/>
    </row>
    <row r="77" spans="2:10" ht="14.5">
      <c r="B77" s="23">
        <v>53</v>
      </c>
      <c r="C77" s="24">
        <v>46387</v>
      </c>
      <c r="D77" s="25">
        <v>1866594</v>
      </c>
      <c r="E77" s="26">
        <f t="shared" si="2"/>
        <v>466648.5</v>
      </c>
      <c r="F77" s="27">
        <f t="shared" si="3"/>
        <v>408806.38067846472</v>
      </c>
      <c r="J77" s="6"/>
    </row>
    <row r="78" spans="2:10" ht="14.5">
      <c r="B78" s="23">
        <v>54</v>
      </c>
      <c r="C78" s="24">
        <v>46418</v>
      </c>
      <c r="D78" s="25">
        <v>1866594</v>
      </c>
      <c r="E78" s="26">
        <f t="shared" si="2"/>
        <v>466648.5</v>
      </c>
      <c r="F78" s="27">
        <f t="shared" si="3"/>
        <v>407786.91339497734</v>
      </c>
      <c r="J78" s="6"/>
    </row>
    <row r="79" spans="2:10" ht="14.5">
      <c r="B79" s="23">
        <v>55</v>
      </c>
      <c r="C79" s="24">
        <v>46446</v>
      </c>
      <c r="D79" s="25">
        <v>1866594</v>
      </c>
      <c r="E79" s="26">
        <f t="shared" si="2"/>
        <v>466648.5</v>
      </c>
      <c r="F79" s="27">
        <f t="shared" si="3"/>
        <v>406769.98842391756</v>
      </c>
      <c r="J79" s="6"/>
    </row>
    <row r="80" spans="2:10" ht="14.5">
      <c r="B80" s="23">
        <v>56</v>
      </c>
      <c r="C80" s="24">
        <v>46477</v>
      </c>
      <c r="D80" s="25">
        <v>1866594</v>
      </c>
      <c r="E80" s="26">
        <f t="shared" si="2"/>
        <v>466648.5</v>
      </c>
      <c r="F80" s="27">
        <f t="shared" si="3"/>
        <v>405755.59942535422</v>
      </c>
      <c r="J80" s="6"/>
    </row>
    <row r="81" spans="2:13" ht="14.5">
      <c r="B81" s="23">
        <v>57</v>
      </c>
      <c r="C81" s="24">
        <v>46507</v>
      </c>
      <c r="D81" s="25">
        <v>1866594</v>
      </c>
      <c r="E81" s="26">
        <f t="shared" si="2"/>
        <v>466648.5</v>
      </c>
      <c r="F81" s="27">
        <f t="shared" si="3"/>
        <v>404743.74007516622</v>
      </c>
      <c r="I81" s="18"/>
      <c r="J81" s="6"/>
    </row>
    <row r="82" spans="2:13" ht="14.5">
      <c r="B82" s="23">
        <v>58</v>
      </c>
      <c r="C82" s="24">
        <v>46538</v>
      </c>
      <c r="D82" s="25">
        <v>1866594</v>
      </c>
      <c r="E82" s="26">
        <f t="shared" si="2"/>
        <v>466648.5</v>
      </c>
      <c r="F82" s="27">
        <f t="shared" si="3"/>
        <v>403734.40406500374</v>
      </c>
      <c r="H82" s="18"/>
      <c r="J82" s="6"/>
      <c r="K82" s="18"/>
    </row>
    <row r="83" spans="2:13" ht="13.5" thickBot="1">
      <c r="F83" s="29">
        <f>SUM(F24:F82)</f>
        <v>23329651.537132457</v>
      </c>
      <c r="G83" s="28"/>
      <c r="I83" s="18"/>
      <c r="J83" s="6"/>
    </row>
    <row r="84" spans="2:13" ht="13.5" thickTop="1">
      <c r="F84" s="30"/>
    </row>
    <row r="85" spans="2:13" ht="13">
      <c r="F85" s="30"/>
      <c r="G85" s="28"/>
    </row>
    <row r="86" spans="2:13" ht="13">
      <c r="B86" s="105" t="s">
        <v>29</v>
      </c>
      <c r="C86" s="105"/>
      <c r="D86" s="105"/>
      <c r="E86" s="105"/>
      <c r="F86" s="105"/>
      <c r="G86" s="105"/>
      <c r="H86" s="105"/>
      <c r="J86" s="105" t="s">
        <v>87</v>
      </c>
      <c r="K86" s="105"/>
      <c r="L86" s="105"/>
      <c r="M86" s="105"/>
    </row>
    <row r="87" spans="2:13" ht="39">
      <c r="B87" s="20" t="s">
        <v>25</v>
      </c>
      <c r="C87" s="32" t="s">
        <v>30</v>
      </c>
      <c r="D87" s="21" t="s">
        <v>31</v>
      </c>
      <c r="E87" s="21" t="s">
        <v>32</v>
      </c>
      <c r="F87" s="21" t="s">
        <v>33</v>
      </c>
      <c r="G87" s="21" t="s">
        <v>34</v>
      </c>
      <c r="H87" s="21" t="s">
        <v>35</v>
      </c>
      <c r="J87" s="85" t="s">
        <v>83</v>
      </c>
      <c r="K87" s="85" t="s">
        <v>84</v>
      </c>
      <c r="L87" s="85" t="s">
        <v>85</v>
      </c>
      <c r="M87" s="86" t="s">
        <v>86</v>
      </c>
    </row>
    <row r="88" spans="2:13">
      <c r="B88" s="33">
        <v>1</v>
      </c>
      <c r="C88" s="24">
        <v>44773</v>
      </c>
      <c r="D88" s="27">
        <f>F83</f>
        <v>23329651.537132457</v>
      </c>
      <c r="E88" s="35">
        <f>(D88-F88)*$C$18</f>
        <v>57359.978842831144</v>
      </c>
      <c r="F88" s="27">
        <f t="shared" ref="F88:F119" si="4">E24</f>
        <v>385660</v>
      </c>
      <c r="G88" s="27">
        <f>(D88-F88)+E88</f>
        <v>23001351.515975289</v>
      </c>
      <c r="H88" s="27">
        <v>385660</v>
      </c>
      <c r="I88" s="18"/>
      <c r="J88" s="33" t="s">
        <v>96</v>
      </c>
      <c r="K88" s="44">
        <f>E88/K107</f>
        <v>605.38236245732082</v>
      </c>
      <c r="L88" s="44">
        <f>H88/93.5</f>
        <v>4124.7058823529414</v>
      </c>
      <c r="M88" s="44">
        <f>(D88/93.5)-L88+K88</f>
        <v>245995.66618205578</v>
      </c>
    </row>
    <row r="89" spans="2:13">
      <c r="B89" s="33">
        <v>2</v>
      </c>
      <c r="C89" s="24">
        <v>44804</v>
      </c>
      <c r="D89" s="43">
        <f>G88</f>
        <v>23001351.515975289</v>
      </c>
      <c r="E89" s="35">
        <f t="shared" ref="E89:E146" si="5">(D89-F89)*$C$18</f>
        <v>56539.228789938221</v>
      </c>
      <c r="F89" s="27">
        <f t="shared" si="4"/>
        <v>385660</v>
      </c>
      <c r="G89" s="27">
        <f t="shared" ref="G89:G146" si="6">(D89-F89)+E89</f>
        <v>22672230.744765226</v>
      </c>
      <c r="H89" s="27">
        <f>F89</f>
        <v>385660</v>
      </c>
      <c r="J89" s="33" t="s">
        <v>96</v>
      </c>
      <c r="K89" s="44">
        <f t="shared" ref="K89:K99" si="7">E89/K108</f>
        <v>594.83670478630427</v>
      </c>
      <c r="L89" s="44">
        <f>H89/K107</f>
        <v>4070.2902374670184</v>
      </c>
      <c r="M89" s="44">
        <f>M88-L89+K89</f>
        <v>242520.21264937508</v>
      </c>
    </row>
    <row r="90" spans="2:13">
      <c r="B90" s="33">
        <v>3</v>
      </c>
      <c r="C90" s="24">
        <v>44834</v>
      </c>
      <c r="D90" s="43">
        <f t="shared" ref="D90:D120" si="8">G89</f>
        <v>22672230.744765226</v>
      </c>
      <c r="E90" s="35">
        <f t="shared" si="5"/>
        <v>55716.426861913067</v>
      </c>
      <c r="F90" s="27">
        <f t="shared" si="4"/>
        <v>385660</v>
      </c>
      <c r="G90" s="27">
        <f t="shared" si="6"/>
        <v>22342287.171627138</v>
      </c>
      <c r="H90" s="27">
        <f t="shared" ref="H90:H146" si="9">F90</f>
        <v>385660</v>
      </c>
      <c r="J90" s="33" t="s">
        <v>96</v>
      </c>
      <c r="K90" s="44">
        <f t="shared" si="7"/>
        <v>557.16426861913067</v>
      </c>
      <c r="L90" s="44">
        <f t="shared" ref="L90:L99" si="10">H90/K108</f>
        <v>4057.4434508153604</v>
      </c>
      <c r="M90" s="44">
        <f t="shared" ref="M90:M99" si="11">M89-L90+K90</f>
        <v>239019.93346717884</v>
      </c>
    </row>
    <row r="91" spans="2:13">
      <c r="B91" s="33">
        <v>4</v>
      </c>
      <c r="C91" s="24">
        <v>44865</v>
      </c>
      <c r="D91" s="43">
        <f t="shared" si="8"/>
        <v>22342287.171627138</v>
      </c>
      <c r="E91" s="35">
        <f t="shared" si="5"/>
        <v>54891.567929067845</v>
      </c>
      <c r="F91" s="27">
        <f t="shared" si="4"/>
        <v>385660</v>
      </c>
      <c r="G91" s="27">
        <f t="shared" si="6"/>
        <v>22011518.739556205</v>
      </c>
      <c r="H91" s="27">
        <f t="shared" si="9"/>
        <v>385660</v>
      </c>
      <c r="J91" s="33" t="s">
        <v>96</v>
      </c>
      <c r="K91" s="44">
        <f t="shared" si="7"/>
        <v>546.18475551311292</v>
      </c>
      <c r="L91" s="44">
        <f t="shared" si="10"/>
        <v>3856.6</v>
      </c>
      <c r="M91" s="44">
        <f t="shared" si="11"/>
        <v>235709.51822269196</v>
      </c>
    </row>
    <row r="92" spans="2:13">
      <c r="B92" s="33">
        <v>5</v>
      </c>
      <c r="C92" s="24">
        <v>44895</v>
      </c>
      <c r="D92" s="43">
        <f t="shared" si="8"/>
        <v>22011518.739556205</v>
      </c>
      <c r="E92" s="35">
        <f t="shared" si="5"/>
        <v>54064.646848890516</v>
      </c>
      <c r="F92" s="27">
        <f t="shared" si="4"/>
        <v>385660</v>
      </c>
      <c r="G92" s="27">
        <f t="shared" si="6"/>
        <v>21679923.386405095</v>
      </c>
      <c r="H92" s="27">
        <f t="shared" si="9"/>
        <v>385660</v>
      </c>
      <c r="J92" s="33" t="s">
        <v>96</v>
      </c>
      <c r="K92" s="44">
        <f t="shared" si="7"/>
        <v>535.29353315733181</v>
      </c>
      <c r="L92" s="44">
        <f t="shared" si="10"/>
        <v>3837.412935323383</v>
      </c>
      <c r="M92" s="44">
        <f t="shared" si="11"/>
        <v>232407.39882052591</v>
      </c>
    </row>
    <row r="93" spans="2:13">
      <c r="B93" s="33">
        <v>6</v>
      </c>
      <c r="C93" s="24">
        <v>44926</v>
      </c>
      <c r="D93" s="43">
        <f t="shared" si="8"/>
        <v>21679923.386405095</v>
      </c>
      <c r="E93" s="35">
        <f t="shared" si="5"/>
        <v>53235.658466012741</v>
      </c>
      <c r="F93" s="27">
        <f t="shared" si="4"/>
        <v>385660</v>
      </c>
      <c r="G93" s="27">
        <f t="shared" si="6"/>
        <v>21347499.044871107</v>
      </c>
      <c r="H93" s="27">
        <f t="shared" si="9"/>
        <v>385660</v>
      </c>
      <c r="J93" s="33" t="s">
        <v>96</v>
      </c>
      <c r="K93" s="44">
        <f t="shared" si="7"/>
        <v>521.91822025502688</v>
      </c>
      <c r="L93" s="44">
        <f t="shared" si="10"/>
        <v>3818.4158415841584</v>
      </c>
      <c r="M93" s="44">
        <f t="shared" si="11"/>
        <v>229110.90119919679</v>
      </c>
    </row>
    <row r="94" spans="2:13">
      <c r="B94" s="33">
        <v>7</v>
      </c>
      <c r="C94" s="24">
        <v>44957</v>
      </c>
      <c r="D94" s="43">
        <f t="shared" si="8"/>
        <v>21347499.044871107</v>
      </c>
      <c r="E94" s="35">
        <f t="shared" si="5"/>
        <v>52404.597612177771</v>
      </c>
      <c r="F94" s="27">
        <f t="shared" si="4"/>
        <v>385660</v>
      </c>
      <c r="G94" s="27">
        <f t="shared" si="6"/>
        <v>21014243.642483283</v>
      </c>
      <c r="H94" s="27">
        <f t="shared" si="9"/>
        <v>385660</v>
      </c>
      <c r="J94" s="33" t="s">
        <v>96</v>
      </c>
      <c r="K94" s="44">
        <f t="shared" si="7"/>
        <v>511.2643669480758</v>
      </c>
      <c r="L94" s="44">
        <f t="shared" si="10"/>
        <v>3780.9803921568628</v>
      </c>
      <c r="M94" s="44">
        <f t="shared" si="11"/>
        <v>225841.18517398799</v>
      </c>
    </row>
    <row r="95" spans="2:13">
      <c r="B95" s="33">
        <v>8</v>
      </c>
      <c r="C95" s="24">
        <v>44985</v>
      </c>
      <c r="D95" s="43">
        <f t="shared" si="8"/>
        <v>21014243.642483283</v>
      </c>
      <c r="E95" s="35">
        <f t="shared" si="5"/>
        <v>51571.459106208211</v>
      </c>
      <c r="F95" s="27">
        <f t="shared" si="4"/>
        <v>385660</v>
      </c>
      <c r="G95" s="27">
        <f t="shared" si="6"/>
        <v>20680155.10158949</v>
      </c>
      <c r="H95" s="27">
        <f t="shared" si="9"/>
        <v>385660</v>
      </c>
      <c r="J95" s="33" t="s">
        <v>96</v>
      </c>
      <c r="K95" s="44">
        <f t="shared" si="7"/>
        <v>498.27496720974119</v>
      </c>
      <c r="L95" s="44">
        <f t="shared" si="10"/>
        <v>3762.5365853658536</v>
      </c>
      <c r="M95" s="44">
        <f t="shared" si="11"/>
        <v>222576.92355583186</v>
      </c>
    </row>
    <row r="96" spans="2:13">
      <c r="B96" s="33">
        <v>9</v>
      </c>
      <c r="C96" s="24">
        <v>45016</v>
      </c>
      <c r="D96" s="43">
        <f t="shared" si="8"/>
        <v>20680155.10158949</v>
      </c>
      <c r="E96" s="35">
        <f t="shared" si="5"/>
        <v>50736.237753973728</v>
      </c>
      <c r="F96" s="27">
        <f t="shared" si="4"/>
        <v>385660</v>
      </c>
      <c r="G96" s="27">
        <f t="shared" si="6"/>
        <v>20345231.339343462</v>
      </c>
      <c r="H96" s="27">
        <f t="shared" si="9"/>
        <v>385660</v>
      </c>
      <c r="J96" s="33" t="s">
        <v>96</v>
      </c>
      <c r="K96" s="44">
        <f t="shared" si="7"/>
        <v>485.51423688013136</v>
      </c>
      <c r="L96" s="44">
        <f t="shared" si="10"/>
        <v>3726.1835748792269</v>
      </c>
      <c r="M96" s="44">
        <f t="shared" si="11"/>
        <v>219336.25421783276</v>
      </c>
    </row>
    <row r="97" spans="2:13">
      <c r="B97" s="33">
        <v>10</v>
      </c>
      <c r="C97" s="24">
        <v>45046</v>
      </c>
      <c r="D97" s="43">
        <f t="shared" si="8"/>
        <v>20345231.339343462</v>
      </c>
      <c r="E97" s="35">
        <f t="shared" si="5"/>
        <v>49898.928348358655</v>
      </c>
      <c r="F97" s="27">
        <f t="shared" si="4"/>
        <v>385660</v>
      </c>
      <c r="G97" s="27">
        <f t="shared" si="6"/>
        <v>20009470.267691821</v>
      </c>
      <c r="H97" s="27">
        <f t="shared" si="9"/>
        <v>385660</v>
      </c>
      <c r="J97" s="33" t="s">
        <v>96</v>
      </c>
      <c r="K97" s="44">
        <f t="shared" si="7"/>
        <v>472.97562415505837</v>
      </c>
      <c r="L97" s="44">
        <f t="shared" si="10"/>
        <v>3690.5263157894738</v>
      </c>
      <c r="M97" s="44">
        <f t="shared" si="11"/>
        <v>216118.70352619834</v>
      </c>
    </row>
    <row r="98" spans="2:13">
      <c r="B98" s="33">
        <v>11</v>
      </c>
      <c r="C98" s="24">
        <v>45077</v>
      </c>
      <c r="D98" s="43">
        <f t="shared" si="8"/>
        <v>20009470.267691821</v>
      </c>
      <c r="E98" s="35">
        <f t="shared" si="5"/>
        <v>49059.525669229552</v>
      </c>
      <c r="F98" s="27">
        <f t="shared" si="4"/>
        <v>385660</v>
      </c>
      <c r="G98" s="27">
        <f t="shared" si="6"/>
        <v>19672869.793361049</v>
      </c>
      <c r="H98" s="27">
        <f t="shared" si="9"/>
        <v>385660</v>
      </c>
      <c r="J98" s="33" t="s">
        <v>96</v>
      </c>
      <c r="K98" s="44">
        <f t="shared" si="7"/>
        <v>460.65282318525402</v>
      </c>
      <c r="L98" s="44">
        <f t="shared" si="10"/>
        <v>3655.5450236966826</v>
      </c>
      <c r="M98" s="44">
        <f t="shared" si="11"/>
        <v>212923.81132568693</v>
      </c>
    </row>
    <row r="99" spans="2:13">
      <c r="B99" s="33">
        <v>12</v>
      </c>
      <c r="C99" s="24">
        <v>45107</v>
      </c>
      <c r="D99" s="43">
        <f t="shared" si="8"/>
        <v>19672869.793361049</v>
      </c>
      <c r="E99" s="35">
        <f t="shared" si="5"/>
        <v>48121.609483402623</v>
      </c>
      <c r="F99" s="27">
        <f t="shared" si="4"/>
        <v>424226</v>
      </c>
      <c r="G99" s="27">
        <f t="shared" si="6"/>
        <v>19296765.402844451</v>
      </c>
      <c r="H99" s="27">
        <f t="shared" si="9"/>
        <v>424226</v>
      </c>
      <c r="I99" s="28"/>
      <c r="J99" s="33" t="s">
        <v>96</v>
      </c>
      <c r="K99" s="44">
        <f t="shared" si="7"/>
        <v>447.64287891537322</v>
      </c>
      <c r="L99" s="44">
        <f t="shared" si="10"/>
        <v>3983.342723004695</v>
      </c>
      <c r="M99" s="44">
        <f t="shared" si="11"/>
        <v>209388.11148159762</v>
      </c>
    </row>
    <row r="100" spans="2:13">
      <c r="B100" s="33">
        <v>13</v>
      </c>
      <c r="C100" s="24">
        <v>45138</v>
      </c>
      <c r="D100" s="43">
        <f t="shared" si="8"/>
        <v>19296765.402844451</v>
      </c>
      <c r="E100" s="46">
        <f t="shared" si="5"/>
        <v>47181.348507111128</v>
      </c>
      <c r="F100" s="27">
        <f t="shared" si="4"/>
        <v>424226</v>
      </c>
      <c r="G100" s="27">
        <f t="shared" si="6"/>
        <v>18919720.751351561</v>
      </c>
      <c r="H100" s="27">
        <f t="shared" si="9"/>
        <v>424226</v>
      </c>
      <c r="I100" s="28"/>
      <c r="J100" s="114" t="s">
        <v>88</v>
      </c>
      <c r="K100" s="114"/>
      <c r="L100" s="114"/>
      <c r="M100" s="88">
        <f>M101-M99</f>
        <v>-29883.317036532942</v>
      </c>
    </row>
    <row r="101" spans="2:13" ht="13">
      <c r="B101" s="33">
        <v>14</v>
      </c>
      <c r="C101" s="24">
        <v>45169</v>
      </c>
      <c r="D101" s="43">
        <f t="shared" si="8"/>
        <v>18919720.751351561</v>
      </c>
      <c r="E101" s="46">
        <f t="shared" si="5"/>
        <v>46238.736878378906</v>
      </c>
      <c r="F101" s="27">
        <f t="shared" si="4"/>
        <v>424226</v>
      </c>
      <c r="G101" s="27">
        <f t="shared" si="6"/>
        <v>18541733.488229942</v>
      </c>
      <c r="H101" s="27">
        <f t="shared" si="9"/>
        <v>424226</v>
      </c>
      <c r="J101" s="115" t="s">
        <v>89</v>
      </c>
      <c r="K101" s="115"/>
      <c r="L101" s="115"/>
      <c r="M101" s="89">
        <f>G99/107.5</f>
        <v>179504.79444506468</v>
      </c>
    </row>
    <row r="102" spans="2:13">
      <c r="B102" s="33">
        <v>15</v>
      </c>
      <c r="C102" s="24">
        <v>45199</v>
      </c>
      <c r="D102" s="43">
        <f t="shared" si="8"/>
        <v>18541733.488229942</v>
      </c>
      <c r="E102" s="46">
        <f t="shared" si="5"/>
        <v>45293.768720574852</v>
      </c>
      <c r="F102" s="27">
        <f t="shared" si="4"/>
        <v>424226</v>
      </c>
      <c r="G102" s="27">
        <f t="shared" si="6"/>
        <v>18162801.256950516</v>
      </c>
      <c r="H102" s="27">
        <f t="shared" si="9"/>
        <v>424226</v>
      </c>
      <c r="J102" s="116" t="s">
        <v>90</v>
      </c>
      <c r="K102" s="116"/>
      <c r="L102" s="116"/>
      <c r="M102" s="88">
        <f>SUM(H100:H111)/107.5</f>
        <v>47355.460465116281</v>
      </c>
    </row>
    <row r="103" spans="2:13">
      <c r="B103" s="33">
        <v>16</v>
      </c>
      <c r="C103" s="24">
        <v>45230</v>
      </c>
      <c r="D103" s="43">
        <f t="shared" si="8"/>
        <v>18162801.256950516</v>
      </c>
      <c r="E103" s="46">
        <f t="shared" si="5"/>
        <v>44346.43814237629</v>
      </c>
      <c r="F103" s="27">
        <f t="shared" si="4"/>
        <v>424226</v>
      </c>
      <c r="G103" s="27">
        <f t="shared" si="6"/>
        <v>17782921.695092894</v>
      </c>
      <c r="H103" s="27">
        <f t="shared" si="9"/>
        <v>424226</v>
      </c>
      <c r="J103" s="116" t="s">
        <v>91</v>
      </c>
      <c r="K103" s="116"/>
      <c r="L103" s="116"/>
      <c r="M103" s="88">
        <f>M101-M102</f>
        <v>132149.33397994839</v>
      </c>
    </row>
    <row r="104" spans="2:13">
      <c r="B104" s="33">
        <v>17</v>
      </c>
      <c r="C104" s="24">
        <v>45260</v>
      </c>
      <c r="D104" s="43">
        <f t="shared" si="8"/>
        <v>17782921.695092894</v>
      </c>
      <c r="E104" s="46">
        <f t="shared" si="5"/>
        <v>43396.739237732239</v>
      </c>
      <c r="F104" s="27">
        <f t="shared" si="4"/>
        <v>424226</v>
      </c>
      <c r="G104" s="27">
        <f t="shared" si="6"/>
        <v>17402092.434330627</v>
      </c>
      <c r="H104" s="27">
        <f t="shared" si="9"/>
        <v>424226</v>
      </c>
    </row>
    <row r="105" spans="2:13">
      <c r="B105" s="33">
        <v>18</v>
      </c>
      <c r="C105" s="24">
        <v>45291</v>
      </c>
      <c r="D105" s="43">
        <f t="shared" si="8"/>
        <v>17402092.434330627</v>
      </c>
      <c r="E105" s="46">
        <f t="shared" si="5"/>
        <v>42444.666085826568</v>
      </c>
      <c r="F105" s="27">
        <f t="shared" si="4"/>
        <v>424226</v>
      </c>
      <c r="G105" s="27">
        <f t="shared" si="6"/>
        <v>17020311.100416455</v>
      </c>
      <c r="H105" s="27">
        <f t="shared" si="9"/>
        <v>424226</v>
      </c>
      <c r="J105" s="18"/>
    </row>
    <row r="106" spans="2:13" ht="13">
      <c r="B106" s="33">
        <v>19</v>
      </c>
      <c r="C106" s="24">
        <v>45322</v>
      </c>
      <c r="D106" s="43">
        <f t="shared" si="8"/>
        <v>17020311.100416455</v>
      </c>
      <c r="E106" s="46">
        <f t="shared" si="5"/>
        <v>41490.212751041137</v>
      </c>
      <c r="F106" s="27">
        <f t="shared" si="4"/>
        <v>424226</v>
      </c>
      <c r="G106" s="27">
        <f t="shared" si="6"/>
        <v>16637575.313167496</v>
      </c>
      <c r="H106" s="27">
        <f t="shared" si="9"/>
        <v>424226</v>
      </c>
      <c r="J106" s="117" t="s">
        <v>97</v>
      </c>
      <c r="K106" s="117"/>
    </row>
    <row r="107" spans="2:13">
      <c r="B107" s="33">
        <v>20</v>
      </c>
      <c r="C107" s="24">
        <v>45351</v>
      </c>
      <c r="D107" s="43">
        <f t="shared" si="8"/>
        <v>16637575.313167496</v>
      </c>
      <c r="E107" s="46">
        <f t="shared" si="5"/>
        <v>40533.373282918743</v>
      </c>
      <c r="F107" s="27">
        <f t="shared" si="4"/>
        <v>424226</v>
      </c>
      <c r="G107" s="27">
        <f t="shared" si="6"/>
        <v>16253882.686450414</v>
      </c>
      <c r="H107" s="27">
        <f t="shared" si="9"/>
        <v>424226</v>
      </c>
      <c r="J107" s="91">
        <v>45129</v>
      </c>
      <c r="K107" s="87">
        <v>94.75</v>
      </c>
    </row>
    <row r="108" spans="2:13">
      <c r="B108" s="33">
        <v>21</v>
      </c>
      <c r="C108" s="24">
        <v>45382</v>
      </c>
      <c r="D108" s="43">
        <f t="shared" si="8"/>
        <v>16253882.686450414</v>
      </c>
      <c r="E108" s="46">
        <f t="shared" si="5"/>
        <v>39574.14171612604</v>
      </c>
      <c r="F108" s="27">
        <f t="shared" si="4"/>
        <v>424226</v>
      </c>
      <c r="G108" s="27">
        <f t="shared" si="6"/>
        <v>15869230.828166541</v>
      </c>
      <c r="H108" s="27">
        <f t="shared" si="9"/>
        <v>424226</v>
      </c>
      <c r="J108" s="91">
        <v>45160</v>
      </c>
      <c r="K108" s="87">
        <v>95.05</v>
      </c>
    </row>
    <row r="109" spans="2:13">
      <c r="B109" s="33">
        <v>22</v>
      </c>
      <c r="C109" s="24">
        <v>45412</v>
      </c>
      <c r="D109" s="43">
        <f t="shared" si="8"/>
        <v>15869230.828166541</v>
      </c>
      <c r="E109" s="46">
        <f t="shared" si="5"/>
        <v>38612.512070416349</v>
      </c>
      <c r="F109" s="27">
        <f t="shared" si="4"/>
        <v>424226</v>
      </c>
      <c r="G109" s="27">
        <f t="shared" si="6"/>
        <v>15483617.340236956</v>
      </c>
      <c r="H109" s="27">
        <f t="shared" si="9"/>
        <v>424226</v>
      </c>
      <c r="J109" s="91">
        <v>45191</v>
      </c>
      <c r="K109" s="87">
        <v>100</v>
      </c>
    </row>
    <row r="110" spans="2:13">
      <c r="B110" s="33">
        <v>23</v>
      </c>
      <c r="C110" s="24">
        <v>45443</v>
      </c>
      <c r="D110" s="43">
        <f t="shared" si="8"/>
        <v>15483617.340236956</v>
      </c>
      <c r="E110" s="46">
        <f t="shared" si="5"/>
        <v>37648.478350592392</v>
      </c>
      <c r="F110" s="27">
        <f t="shared" si="4"/>
        <v>424226</v>
      </c>
      <c r="G110" s="27">
        <f t="shared" si="6"/>
        <v>15097039.818587549</v>
      </c>
      <c r="H110" s="27">
        <f t="shared" si="9"/>
        <v>424226</v>
      </c>
      <c r="J110" s="91">
        <v>45221</v>
      </c>
      <c r="K110" s="87">
        <v>100.5</v>
      </c>
    </row>
    <row r="111" spans="2:13">
      <c r="B111" s="33">
        <v>24</v>
      </c>
      <c r="C111" s="24">
        <v>45473</v>
      </c>
      <c r="D111" s="43">
        <f t="shared" si="8"/>
        <v>15097039.818587549</v>
      </c>
      <c r="E111" s="46">
        <f t="shared" si="5"/>
        <v>36682.034546468873</v>
      </c>
      <c r="F111" s="27">
        <f t="shared" si="4"/>
        <v>424226</v>
      </c>
      <c r="G111" s="27">
        <f t="shared" si="6"/>
        <v>14709495.853134017</v>
      </c>
      <c r="H111" s="27">
        <f t="shared" si="9"/>
        <v>424226</v>
      </c>
      <c r="J111" s="91">
        <v>45252</v>
      </c>
      <c r="K111" s="87">
        <v>101</v>
      </c>
    </row>
    <row r="112" spans="2:13">
      <c r="B112" s="33">
        <v>25</v>
      </c>
      <c r="C112" s="24">
        <v>45504</v>
      </c>
      <c r="D112" s="43">
        <f t="shared" si="8"/>
        <v>14709495.853134017</v>
      </c>
      <c r="E112" s="46">
        <f t="shared" si="5"/>
        <v>35713.174632835042</v>
      </c>
      <c r="F112" s="27">
        <f t="shared" si="4"/>
        <v>424226</v>
      </c>
      <c r="G112" s="27">
        <f t="shared" si="6"/>
        <v>14320983.027766852</v>
      </c>
      <c r="H112" s="27">
        <f t="shared" si="9"/>
        <v>424226</v>
      </c>
      <c r="J112" s="91">
        <v>45282</v>
      </c>
      <c r="K112" s="87">
        <v>102</v>
      </c>
    </row>
    <row r="113" spans="2:11">
      <c r="B113" s="33">
        <v>26</v>
      </c>
      <c r="C113" s="24">
        <v>45535</v>
      </c>
      <c r="D113" s="43">
        <f t="shared" si="8"/>
        <v>14320983.027766852</v>
      </c>
      <c r="E113" s="46">
        <f t="shared" si="5"/>
        <v>34741.892569417127</v>
      </c>
      <c r="F113" s="27">
        <f t="shared" si="4"/>
        <v>424226</v>
      </c>
      <c r="G113" s="27">
        <f t="shared" si="6"/>
        <v>13931498.920336269</v>
      </c>
      <c r="H113" s="27">
        <f t="shared" si="9"/>
        <v>424226</v>
      </c>
      <c r="J113" s="91">
        <v>44949</v>
      </c>
      <c r="K113" s="87">
        <v>102.5</v>
      </c>
    </row>
    <row r="114" spans="2:11">
      <c r="B114" s="33">
        <v>27</v>
      </c>
      <c r="C114" s="24">
        <v>45565</v>
      </c>
      <c r="D114" s="43">
        <f t="shared" si="8"/>
        <v>13931498.920336269</v>
      </c>
      <c r="E114" s="46">
        <f t="shared" si="5"/>
        <v>33768.182300840672</v>
      </c>
      <c r="F114" s="27">
        <f t="shared" si="4"/>
        <v>424226</v>
      </c>
      <c r="G114" s="27">
        <f t="shared" si="6"/>
        <v>13541041.10263711</v>
      </c>
      <c r="H114" s="27">
        <f t="shared" si="9"/>
        <v>424226</v>
      </c>
      <c r="J114" s="91">
        <v>44980</v>
      </c>
      <c r="K114" s="87">
        <v>103.5</v>
      </c>
    </row>
    <row r="115" spans="2:11">
      <c r="B115" s="33">
        <v>28</v>
      </c>
      <c r="C115" s="24">
        <v>45596</v>
      </c>
      <c r="D115" s="43">
        <f t="shared" si="8"/>
        <v>13541041.10263711</v>
      </c>
      <c r="E115" s="46">
        <f t="shared" si="5"/>
        <v>32792.037756592777</v>
      </c>
      <c r="F115" s="27">
        <f t="shared" si="4"/>
        <v>424226</v>
      </c>
      <c r="G115" s="27">
        <f t="shared" si="6"/>
        <v>13149607.140393702</v>
      </c>
      <c r="H115" s="27">
        <f t="shared" si="9"/>
        <v>424226</v>
      </c>
      <c r="J115" s="91">
        <v>45008</v>
      </c>
      <c r="K115" s="87">
        <v>104.5</v>
      </c>
    </row>
    <row r="116" spans="2:11">
      <c r="B116" s="33">
        <v>29</v>
      </c>
      <c r="C116" s="24">
        <v>45626</v>
      </c>
      <c r="D116" s="43">
        <f t="shared" si="8"/>
        <v>13149607.140393702</v>
      </c>
      <c r="E116" s="46">
        <f t="shared" si="5"/>
        <v>31813.452850984257</v>
      </c>
      <c r="F116" s="27">
        <f t="shared" si="4"/>
        <v>424226</v>
      </c>
      <c r="G116" s="27">
        <f t="shared" si="6"/>
        <v>12757194.593244687</v>
      </c>
      <c r="H116" s="27">
        <f t="shared" si="9"/>
        <v>424226</v>
      </c>
      <c r="J116" s="91">
        <v>45039</v>
      </c>
      <c r="K116" s="87">
        <v>105.5</v>
      </c>
    </row>
    <row r="117" spans="2:11">
      <c r="B117" s="33">
        <v>30</v>
      </c>
      <c r="C117" s="24">
        <v>45657</v>
      </c>
      <c r="D117" s="43">
        <f t="shared" si="8"/>
        <v>12757194.593244687</v>
      </c>
      <c r="E117" s="46">
        <f t="shared" si="5"/>
        <v>30832.421483111717</v>
      </c>
      <c r="F117" s="27">
        <f t="shared" si="4"/>
        <v>424226</v>
      </c>
      <c r="G117" s="27">
        <f t="shared" si="6"/>
        <v>12363801.014727799</v>
      </c>
      <c r="H117" s="27">
        <f t="shared" si="9"/>
        <v>424226</v>
      </c>
      <c r="J117" s="91">
        <v>45069</v>
      </c>
      <c r="K117" s="87">
        <v>106.5</v>
      </c>
    </row>
    <row r="118" spans="2:11">
      <c r="B118" s="33">
        <v>31</v>
      </c>
      <c r="C118" s="24">
        <v>45688</v>
      </c>
      <c r="D118" s="43">
        <f t="shared" si="8"/>
        <v>12363801.014727799</v>
      </c>
      <c r="E118" s="46">
        <f t="shared" si="5"/>
        <v>29848.9375368195</v>
      </c>
      <c r="F118" s="27">
        <f t="shared" si="4"/>
        <v>424226</v>
      </c>
      <c r="G118" s="27">
        <f t="shared" si="6"/>
        <v>11969423.952264618</v>
      </c>
      <c r="H118" s="27">
        <f t="shared" si="9"/>
        <v>424226</v>
      </c>
      <c r="J118" s="91">
        <v>45100</v>
      </c>
      <c r="K118" s="87">
        <v>107.5</v>
      </c>
    </row>
    <row r="119" spans="2:11">
      <c r="B119" s="33">
        <v>32</v>
      </c>
      <c r="C119" s="24">
        <v>45716</v>
      </c>
      <c r="D119" s="43">
        <f t="shared" si="8"/>
        <v>11969423.952264618</v>
      </c>
      <c r="E119" s="46">
        <f t="shared" si="5"/>
        <v>28862.994880661547</v>
      </c>
      <c r="F119" s="27">
        <f t="shared" si="4"/>
        <v>424226</v>
      </c>
      <c r="G119" s="27">
        <f t="shared" si="6"/>
        <v>11574060.947145279</v>
      </c>
      <c r="H119" s="27">
        <f t="shared" si="9"/>
        <v>424226</v>
      </c>
      <c r="J119" s="18"/>
    </row>
    <row r="120" spans="2:11">
      <c r="B120" s="33">
        <v>33</v>
      </c>
      <c r="C120" s="24">
        <v>45747</v>
      </c>
      <c r="D120" s="43">
        <f t="shared" si="8"/>
        <v>11574060.947145279</v>
      </c>
      <c r="E120" s="46">
        <f t="shared" si="5"/>
        <v>27874.587367863198</v>
      </c>
      <c r="F120" s="27">
        <f t="shared" ref="F120:F146" si="12">E56</f>
        <v>424226</v>
      </c>
      <c r="G120" s="27">
        <f t="shared" si="6"/>
        <v>11177709.534513142</v>
      </c>
      <c r="H120" s="27">
        <f t="shared" si="9"/>
        <v>424226</v>
      </c>
      <c r="J120" s="18"/>
    </row>
    <row r="121" spans="2:11">
      <c r="B121" s="33">
        <v>34</v>
      </c>
      <c r="C121" s="24">
        <v>45777</v>
      </c>
      <c r="D121" s="43">
        <f t="shared" ref="D121:D146" si="13">G120</f>
        <v>11177709.534513142</v>
      </c>
      <c r="E121" s="46">
        <f t="shared" si="5"/>
        <v>26883.708836282854</v>
      </c>
      <c r="F121" s="27">
        <f t="shared" si="12"/>
        <v>424226</v>
      </c>
      <c r="G121" s="27">
        <f t="shared" si="6"/>
        <v>10780367.243349425</v>
      </c>
      <c r="H121" s="27">
        <f t="shared" si="9"/>
        <v>424226</v>
      </c>
    </row>
    <row r="122" spans="2:11">
      <c r="B122" s="33">
        <v>35</v>
      </c>
      <c r="C122" s="24">
        <v>45808</v>
      </c>
      <c r="D122" s="43">
        <f t="shared" si="13"/>
        <v>10780367.243349425</v>
      </c>
      <c r="E122" s="46">
        <f t="shared" si="5"/>
        <v>25890.353108373565</v>
      </c>
      <c r="F122" s="27">
        <f t="shared" si="12"/>
        <v>424226</v>
      </c>
      <c r="G122" s="27">
        <f t="shared" si="6"/>
        <v>10382031.5964578</v>
      </c>
      <c r="H122" s="27">
        <f t="shared" si="9"/>
        <v>424226</v>
      </c>
    </row>
    <row r="123" spans="2:11">
      <c r="B123" s="33">
        <v>36</v>
      </c>
      <c r="C123" s="24">
        <v>45838</v>
      </c>
      <c r="D123" s="43">
        <f t="shared" si="13"/>
        <v>10382031.5964578</v>
      </c>
      <c r="E123" s="46">
        <f t="shared" si="5"/>
        <v>24894.5139911445</v>
      </c>
      <c r="F123" s="27">
        <f t="shared" si="12"/>
        <v>424226</v>
      </c>
      <c r="G123" s="27">
        <f t="shared" si="6"/>
        <v>9982700.1104489453</v>
      </c>
      <c r="H123" s="27">
        <f t="shared" si="9"/>
        <v>424226</v>
      </c>
    </row>
    <row r="124" spans="2:11">
      <c r="B124" s="33">
        <v>37</v>
      </c>
      <c r="C124" s="24">
        <v>45869</v>
      </c>
      <c r="D124" s="43">
        <f t="shared" si="13"/>
        <v>9982700.1104489453</v>
      </c>
      <c r="E124" s="46">
        <f t="shared" si="5"/>
        <v>23896.185276122364</v>
      </c>
      <c r="F124" s="27">
        <f t="shared" si="12"/>
        <v>424226</v>
      </c>
      <c r="G124" s="27">
        <f t="shared" si="6"/>
        <v>9582370.2957250681</v>
      </c>
      <c r="H124" s="27">
        <f t="shared" si="9"/>
        <v>424226</v>
      </c>
    </row>
    <row r="125" spans="2:11">
      <c r="B125" s="33">
        <v>38</v>
      </c>
      <c r="C125" s="24">
        <v>45900</v>
      </c>
      <c r="D125" s="43">
        <f t="shared" si="13"/>
        <v>9582370.2957250681</v>
      </c>
      <c r="E125" s="46">
        <f t="shared" si="5"/>
        <v>22895.360739312669</v>
      </c>
      <c r="F125" s="27">
        <f t="shared" si="12"/>
        <v>424226</v>
      </c>
      <c r="G125" s="27">
        <f t="shared" si="6"/>
        <v>9181039.6564643811</v>
      </c>
      <c r="H125" s="27">
        <f t="shared" si="9"/>
        <v>424226</v>
      </c>
    </row>
    <row r="126" spans="2:11">
      <c r="B126" s="33">
        <v>39</v>
      </c>
      <c r="C126" s="24">
        <v>45930</v>
      </c>
      <c r="D126" s="43">
        <f t="shared" si="13"/>
        <v>9181039.6564643811</v>
      </c>
      <c r="E126" s="46">
        <f t="shared" si="5"/>
        <v>21892.034141160952</v>
      </c>
      <c r="F126" s="27">
        <f t="shared" si="12"/>
        <v>424226</v>
      </c>
      <c r="G126" s="27">
        <f t="shared" si="6"/>
        <v>8778705.6906055417</v>
      </c>
      <c r="H126" s="27">
        <f t="shared" si="9"/>
        <v>424226</v>
      </c>
    </row>
    <row r="127" spans="2:11">
      <c r="B127" s="33">
        <v>40</v>
      </c>
      <c r="C127" s="24">
        <v>45961</v>
      </c>
      <c r="D127" s="43">
        <f t="shared" si="13"/>
        <v>8778705.6906055417</v>
      </c>
      <c r="E127" s="46">
        <f t="shared" si="5"/>
        <v>20886.199226513854</v>
      </c>
      <c r="F127" s="27">
        <f t="shared" si="12"/>
        <v>424226</v>
      </c>
      <c r="G127" s="27">
        <f t="shared" si="6"/>
        <v>8375365.8898320552</v>
      </c>
      <c r="H127" s="27">
        <f t="shared" si="9"/>
        <v>424226</v>
      </c>
    </row>
    <row r="128" spans="2:11">
      <c r="B128" s="33">
        <v>41</v>
      </c>
      <c r="C128" s="24">
        <v>45991</v>
      </c>
      <c r="D128" s="43">
        <f t="shared" si="13"/>
        <v>8375365.8898320552</v>
      </c>
      <c r="E128" s="46">
        <f t="shared" si="5"/>
        <v>19877.849724580137</v>
      </c>
      <c r="F128" s="27">
        <f t="shared" si="12"/>
        <v>424226</v>
      </c>
      <c r="G128" s="27">
        <f t="shared" si="6"/>
        <v>7971017.7395566357</v>
      </c>
      <c r="H128" s="27">
        <f t="shared" si="9"/>
        <v>424226</v>
      </c>
    </row>
    <row r="129" spans="2:8">
      <c r="B129" s="33">
        <v>42</v>
      </c>
      <c r="C129" s="24">
        <v>46022</v>
      </c>
      <c r="D129" s="43">
        <f t="shared" si="13"/>
        <v>7971017.7395566357</v>
      </c>
      <c r="E129" s="46">
        <f t="shared" si="5"/>
        <v>18866.979348891589</v>
      </c>
      <c r="F129" s="27">
        <f t="shared" si="12"/>
        <v>424226</v>
      </c>
      <c r="G129" s="27">
        <f t="shared" si="6"/>
        <v>7565658.7189055271</v>
      </c>
      <c r="H129" s="27">
        <f t="shared" si="9"/>
        <v>424226</v>
      </c>
    </row>
    <row r="130" spans="2:8">
      <c r="B130" s="33">
        <v>43</v>
      </c>
      <c r="C130" s="24">
        <v>46053</v>
      </c>
      <c r="D130" s="43">
        <f t="shared" si="13"/>
        <v>7565658.7189055271</v>
      </c>
      <c r="E130" s="46">
        <f t="shared" si="5"/>
        <v>17853.581797263818</v>
      </c>
      <c r="F130" s="27">
        <f t="shared" si="12"/>
        <v>424226</v>
      </c>
      <c r="G130" s="27">
        <f t="shared" si="6"/>
        <v>7159286.3007027907</v>
      </c>
      <c r="H130" s="27">
        <f t="shared" si="9"/>
        <v>424226</v>
      </c>
    </row>
    <row r="131" spans="2:8">
      <c r="B131" s="33">
        <v>44</v>
      </c>
      <c r="C131" s="24">
        <v>46081</v>
      </c>
      <c r="D131" s="43">
        <f t="shared" si="13"/>
        <v>7159286.3007027907</v>
      </c>
      <c r="E131" s="46">
        <f t="shared" si="5"/>
        <v>16837.650751756977</v>
      </c>
      <c r="F131" s="27">
        <f t="shared" si="12"/>
        <v>424226</v>
      </c>
      <c r="G131" s="27">
        <f t="shared" si="6"/>
        <v>6751897.9514545482</v>
      </c>
      <c r="H131" s="27">
        <f t="shared" si="9"/>
        <v>424226</v>
      </c>
    </row>
    <row r="132" spans="2:8">
      <c r="B132" s="33">
        <v>45</v>
      </c>
      <c r="C132" s="24">
        <v>46112</v>
      </c>
      <c r="D132" s="43">
        <f t="shared" si="13"/>
        <v>6751897.9514545482</v>
      </c>
      <c r="E132" s="46">
        <f t="shared" si="5"/>
        <v>15819.179878636371</v>
      </c>
      <c r="F132" s="27">
        <f t="shared" si="12"/>
        <v>424226</v>
      </c>
      <c r="G132" s="27">
        <f t="shared" si="6"/>
        <v>6343491.1313331844</v>
      </c>
      <c r="H132" s="27">
        <f t="shared" si="9"/>
        <v>424226</v>
      </c>
    </row>
    <row r="133" spans="2:8">
      <c r="B133" s="33">
        <v>46</v>
      </c>
      <c r="C133" s="24">
        <v>46142</v>
      </c>
      <c r="D133" s="43">
        <f t="shared" si="13"/>
        <v>6343491.1313331844</v>
      </c>
      <c r="E133" s="46">
        <f t="shared" si="5"/>
        <v>14798.162828332961</v>
      </c>
      <c r="F133" s="27">
        <f t="shared" si="12"/>
        <v>424226</v>
      </c>
      <c r="G133" s="27">
        <f t="shared" si="6"/>
        <v>5934063.2941615172</v>
      </c>
      <c r="H133" s="27">
        <f t="shared" si="9"/>
        <v>424226</v>
      </c>
    </row>
    <row r="134" spans="2:8">
      <c r="B134" s="33">
        <v>47</v>
      </c>
      <c r="C134" s="24">
        <v>46173</v>
      </c>
      <c r="D134" s="43">
        <f t="shared" si="13"/>
        <v>5934063.2941615172</v>
      </c>
      <c r="E134" s="46">
        <f t="shared" si="5"/>
        <v>13774.593235403794</v>
      </c>
      <c r="F134" s="27">
        <f t="shared" si="12"/>
        <v>424226</v>
      </c>
      <c r="G134" s="27">
        <f t="shared" si="6"/>
        <v>5523611.8873969214</v>
      </c>
      <c r="H134" s="27">
        <f t="shared" si="9"/>
        <v>424226</v>
      </c>
    </row>
    <row r="135" spans="2:8">
      <c r="B135" s="33">
        <v>48</v>
      </c>
      <c r="C135" s="24">
        <v>46203</v>
      </c>
      <c r="D135" s="43">
        <f t="shared" si="13"/>
        <v>5523611.8873969214</v>
      </c>
      <c r="E135" s="46">
        <f t="shared" si="5"/>
        <v>12642.408468492304</v>
      </c>
      <c r="F135" s="27">
        <f t="shared" si="12"/>
        <v>466648.5</v>
      </c>
      <c r="G135" s="27">
        <f t="shared" si="6"/>
        <v>5069605.7958654137</v>
      </c>
      <c r="H135" s="27">
        <f t="shared" si="9"/>
        <v>466648.5</v>
      </c>
    </row>
    <row r="136" spans="2:8">
      <c r="B136" s="33">
        <v>49</v>
      </c>
      <c r="C136" s="24">
        <v>46234</v>
      </c>
      <c r="D136" s="43">
        <f t="shared" si="13"/>
        <v>5069605.7958654137</v>
      </c>
      <c r="E136" s="46">
        <f t="shared" si="5"/>
        <v>11507.393239663534</v>
      </c>
      <c r="F136" s="27">
        <f t="shared" si="12"/>
        <v>466648.5</v>
      </c>
      <c r="G136" s="27">
        <f t="shared" si="6"/>
        <v>4614464.6891050776</v>
      </c>
      <c r="H136" s="27">
        <f t="shared" si="9"/>
        <v>466648.5</v>
      </c>
    </row>
    <row r="137" spans="2:8">
      <c r="B137" s="33">
        <v>50</v>
      </c>
      <c r="C137" s="24">
        <v>46265</v>
      </c>
      <c r="D137" s="43">
        <f t="shared" si="13"/>
        <v>4614464.6891050776</v>
      </c>
      <c r="E137" s="46">
        <f t="shared" si="5"/>
        <v>10369.540472762694</v>
      </c>
      <c r="F137" s="27">
        <f t="shared" si="12"/>
        <v>466648.5</v>
      </c>
      <c r="G137" s="27">
        <f t="shared" si="6"/>
        <v>4158185.7295778403</v>
      </c>
      <c r="H137" s="27">
        <f t="shared" si="9"/>
        <v>466648.5</v>
      </c>
    </row>
    <row r="138" spans="2:8">
      <c r="B138" s="33">
        <v>51</v>
      </c>
      <c r="C138" s="24">
        <v>46295</v>
      </c>
      <c r="D138" s="43">
        <f t="shared" si="13"/>
        <v>4158185.7295778403</v>
      </c>
      <c r="E138" s="46">
        <f t="shared" si="5"/>
        <v>9228.8430739446012</v>
      </c>
      <c r="F138" s="27">
        <f t="shared" si="12"/>
        <v>466648.5</v>
      </c>
      <c r="G138" s="27">
        <f t="shared" si="6"/>
        <v>3700766.0726517849</v>
      </c>
      <c r="H138" s="27">
        <f t="shared" si="9"/>
        <v>466648.5</v>
      </c>
    </row>
    <row r="139" spans="2:8">
      <c r="B139" s="33">
        <v>52</v>
      </c>
      <c r="C139" s="24">
        <v>46326</v>
      </c>
      <c r="D139" s="43">
        <f t="shared" si="13"/>
        <v>3700766.0726517849</v>
      </c>
      <c r="E139" s="46">
        <f t="shared" si="5"/>
        <v>8085.2939316294623</v>
      </c>
      <c r="F139" s="27">
        <f t="shared" si="12"/>
        <v>466648.5</v>
      </c>
      <c r="G139" s="27">
        <f t="shared" si="6"/>
        <v>3242202.8665834144</v>
      </c>
      <c r="H139" s="27">
        <f t="shared" si="9"/>
        <v>466648.5</v>
      </c>
    </row>
    <row r="140" spans="2:8">
      <c r="B140" s="33">
        <v>53</v>
      </c>
      <c r="C140" s="24">
        <v>46356</v>
      </c>
      <c r="D140" s="43">
        <f t="shared" si="13"/>
        <v>3242202.8665834144</v>
      </c>
      <c r="E140" s="46">
        <f t="shared" si="5"/>
        <v>6938.8859164585365</v>
      </c>
      <c r="F140" s="27">
        <f t="shared" si="12"/>
        <v>466648.5</v>
      </c>
      <c r="G140" s="27">
        <f t="shared" si="6"/>
        <v>2782493.2524998728</v>
      </c>
      <c r="H140" s="27">
        <f t="shared" si="9"/>
        <v>466648.5</v>
      </c>
    </row>
    <row r="141" spans="2:8">
      <c r="B141" s="33">
        <v>54</v>
      </c>
      <c r="C141" s="24">
        <v>46387</v>
      </c>
      <c r="D141" s="43">
        <f t="shared" si="13"/>
        <v>2782493.2524998728</v>
      </c>
      <c r="E141" s="46">
        <f t="shared" si="5"/>
        <v>5789.6118812496825</v>
      </c>
      <c r="F141" s="27">
        <f t="shared" si="12"/>
        <v>466648.5</v>
      </c>
      <c r="G141" s="27">
        <f t="shared" si="6"/>
        <v>2321634.3643811224</v>
      </c>
      <c r="H141" s="27">
        <f t="shared" si="9"/>
        <v>466648.5</v>
      </c>
    </row>
    <row r="142" spans="2:8">
      <c r="B142" s="33">
        <v>55</v>
      </c>
      <c r="C142" s="24">
        <v>46418</v>
      </c>
      <c r="D142" s="43">
        <f t="shared" si="13"/>
        <v>2321634.3643811224</v>
      </c>
      <c r="E142" s="46">
        <f t="shared" si="5"/>
        <v>4637.4646609528063</v>
      </c>
      <c r="F142" s="27">
        <f t="shared" si="12"/>
        <v>466648.5</v>
      </c>
      <c r="G142" s="27">
        <f t="shared" si="6"/>
        <v>1859623.3290420752</v>
      </c>
      <c r="H142" s="27">
        <f t="shared" si="9"/>
        <v>466648.5</v>
      </c>
    </row>
    <row r="143" spans="2:8">
      <c r="B143" s="33">
        <v>56</v>
      </c>
      <c r="C143" s="24">
        <v>46446</v>
      </c>
      <c r="D143" s="43">
        <f t="shared" si="13"/>
        <v>1859623.3290420752</v>
      </c>
      <c r="E143" s="46">
        <f t="shared" si="5"/>
        <v>3482.437072605188</v>
      </c>
      <c r="F143" s="27">
        <f t="shared" si="12"/>
        <v>466648.5</v>
      </c>
      <c r="G143" s="27">
        <f t="shared" si="6"/>
        <v>1396457.2661146803</v>
      </c>
      <c r="H143" s="27">
        <f t="shared" si="9"/>
        <v>466648.5</v>
      </c>
    </row>
    <row r="144" spans="2:8">
      <c r="B144" s="33">
        <v>57</v>
      </c>
      <c r="C144" s="24">
        <v>46477</v>
      </c>
      <c r="D144" s="43">
        <f t="shared" si="13"/>
        <v>1396457.2661146803</v>
      </c>
      <c r="E144" s="46">
        <f t="shared" si="5"/>
        <v>2324.5219152867007</v>
      </c>
      <c r="F144" s="27">
        <f t="shared" si="12"/>
        <v>466648.5</v>
      </c>
      <c r="G144" s="27">
        <f t="shared" si="6"/>
        <v>932133.28802996699</v>
      </c>
      <c r="H144" s="27">
        <f t="shared" si="9"/>
        <v>466648.5</v>
      </c>
    </row>
    <row r="145" spans="2:13">
      <c r="B145" s="33">
        <v>58</v>
      </c>
      <c r="C145" s="24">
        <v>46507</v>
      </c>
      <c r="D145" s="43">
        <f t="shared" si="13"/>
        <v>932133.28802996699</v>
      </c>
      <c r="E145" s="46">
        <f t="shared" si="5"/>
        <v>1163.7119700749174</v>
      </c>
      <c r="F145" s="27">
        <f t="shared" si="12"/>
        <v>466648.5</v>
      </c>
      <c r="G145" s="27">
        <f t="shared" si="6"/>
        <v>466648.50000004191</v>
      </c>
      <c r="H145" s="27">
        <f t="shared" si="9"/>
        <v>466648.5</v>
      </c>
    </row>
    <row r="146" spans="2:13">
      <c r="B146" s="33">
        <v>59</v>
      </c>
      <c r="C146" s="24">
        <v>46534</v>
      </c>
      <c r="D146" s="43">
        <f t="shared" si="13"/>
        <v>466648.50000004191</v>
      </c>
      <c r="E146" s="46">
        <f t="shared" si="5"/>
        <v>1.0477378964424134E-10</v>
      </c>
      <c r="F146" s="27">
        <f t="shared" si="12"/>
        <v>466648.5</v>
      </c>
      <c r="G146" s="27">
        <f t="shared" si="6"/>
        <v>4.2014289647340772E-8</v>
      </c>
      <c r="H146" s="27">
        <f t="shared" si="9"/>
        <v>466648.5</v>
      </c>
    </row>
    <row r="147" spans="2:13" ht="13">
      <c r="B147" s="33"/>
      <c r="C147" s="47"/>
      <c r="D147" s="47"/>
      <c r="E147" s="38">
        <f>SUM(E88:E146)</f>
        <v>1784526.4628675897</v>
      </c>
      <c r="F147" s="49">
        <f>SUM(F88:F146)</f>
        <v>25114178</v>
      </c>
      <c r="G147" s="38"/>
      <c r="H147" s="38">
        <f>SUM(H88:H146)</f>
        <v>25114178</v>
      </c>
    </row>
    <row r="150" spans="2:13" ht="13">
      <c r="B150" s="110" t="s">
        <v>51</v>
      </c>
      <c r="C150" s="111"/>
      <c r="D150" s="112"/>
      <c r="E150" s="36" t="s">
        <v>36</v>
      </c>
      <c r="F150" s="83" t="s">
        <v>37</v>
      </c>
    </row>
    <row r="151" spans="2:13" ht="14.5">
      <c r="B151" s="113" t="s">
        <v>38</v>
      </c>
      <c r="C151" s="113"/>
      <c r="D151" s="113"/>
      <c r="E151" s="90">
        <f>SUM(E88:E99)</f>
        <v>633599.86571200402</v>
      </c>
      <c r="F151" s="49">
        <f>SUM(K88:K99)</f>
        <v>6237.1047420818622</v>
      </c>
    </row>
    <row r="152" spans="2:13" ht="14.5">
      <c r="B152" s="109" t="s">
        <v>39</v>
      </c>
      <c r="C152" s="109"/>
      <c r="D152" s="109"/>
      <c r="E152" s="90">
        <f>SUM(H100:H111)</f>
        <v>5090712</v>
      </c>
      <c r="F152" s="49">
        <f>M102</f>
        <v>47355.460465116281</v>
      </c>
      <c r="H152" s="84"/>
    </row>
    <row r="153" spans="2:13" ht="14.5">
      <c r="B153" s="109" t="s">
        <v>40</v>
      </c>
      <c r="C153" s="109"/>
      <c r="D153" s="109"/>
      <c r="E153" s="90">
        <f>G99-E152</f>
        <v>14206053.402844451</v>
      </c>
      <c r="F153" s="49">
        <f>M103</f>
        <v>132149.33397994839</v>
      </c>
      <c r="H153" s="84"/>
    </row>
    <row r="156" spans="2:13" ht="13">
      <c r="B156" s="105" t="s">
        <v>41</v>
      </c>
      <c r="C156" s="105"/>
      <c r="D156" s="105"/>
      <c r="E156" s="105"/>
      <c r="F156" s="105"/>
      <c r="G156" s="105"/>
      <c r="J156" s="105" t="s">
        <v>87</v>
      </c>
      <c r="K156" s="105"/>
      <c r="L156" s="105"/>
      <c r="M156" s="105"/>
    </row>
    <row r="157" spans="2:13" ht="39">
      <c r="B157" s="39" t="s">
        <v>25</v>
      </c>
      <c r="C157" s="40" t="s">
        <v>42</v>
      </c>
      <c r="D157" s="41" t="s">
        <v>43</v>
      </c>
      <c r="E157" s="42" t="s">
        <v>44</v>
      </c>
      <c r="F157" s="41" t="s">
        <v>45</v>
      </c>
      <c r="G157" s="41" t="s">
        <v>46</v>
      </c>
      <c r="J157" s="41" t="s">
        <v>92</v>
      </c>
      <c r="K157" s="41" t="str">
        <f>E157</f>
        <v>Depreciation Charge in BDT</v>
      </c>
      <c r="L157" s="41" t="str">
        <f>F157</f>
        <v>Accumulated Depreciation in BDT</v>
      </c>
      <c r="M157" s="41" t="s">
        <v>93</v>
      </c>
    </row>
    <row r="158" spans="2:13">
      <c r="B158" s="33">
        <v>1</v>
      </c>
      <c r="C158" s="24">
        <v>44773</v>
      </c>
      <c r="D158" s="35">
        <f>'18%'!G259+'Top Sheet'!C14</f>
        <v>21837453.316498384</v>
      </c>
      <c r="E158" s="95">
        <f>$D$158/59</f>
        <v>370126.3273982777</v>
      </c>
      <c r="F158" s="27">
        <f>E158</f>
        <v>370126.3273982777</v>
      </c>
      <c r="G158" s="43">
        <f t="shared" ref="G158:G189" si="14">D158-E158</f>
        <v>21467326.989100106</v>
      </c>
      <c r="J158" s="44">
        <f>'18%'!L259+'Top Sheet'!D14</f>
        <v>250086.3261724092</v>
      </c>
      <c r="K158" s="44">
        <f>$J$158/59</f>
        <v>4238.7512910577834</v>
      </c>
      <c r="L158" s="44">
        <f>K158</f>
        <v>4238.7512910577834</v>
      </c>
      <c r="M158" s="44">
        <f>J158-K158</f>
        <v>245847.57488135141</v>
      </c>
    </row>
    <row r="159" spans="2:13">
      <c r="B159" s="33">
        <v>2</v>
      </c>
      <c r="C159" s="24">
        <v>44804</v>
      </c>
      <c r="D159" s="27">
        <f t="shared" ref="D159:D190" si="15">G158</f>
        <v>21467326.989100106</v>
      </c>
      <c r="E159" s="95">
        <f t="shared" ref="E159:E216" si="16">$D$158/59</f>
        <v>370126.3273982777</v>
      </c>
      <c r="F159" s="27">
        <f>F158+E159</f>
        <v>740252.65479655541</v>
      </c>
      <c r="G159" s="43">
        <f t="shared" si="14"/>
        <v>21097200.661701828</v>
      </c>
      <c r="J159" s="44">
        <f>M158</f>
        <v>245847.57488135141</v>
      </c>
      <c r="K159" s="44">
        <f t="shared" ref="K159:K216" si="17">$J$158/59</f>
        <v>4238.7512910577834</v>
      </c>
      <c r="L159" s="44">
        <f>K159+L158</f>
        <v>8477.5025821155668</v>
      </c>
      <c r="M159" s="44">
        <f t="shared" ref="M159:M216" si="18">J159-K159</f>
        <v>241608.82359029361</v>
      </c>
    </row>
    <row r="160" spans="2:13">
      <c r="B160" s="33">
        <v>3</v>
      </c>
      <c r="C160" s="24">
        <v>44834</v>
      </c>
      <c r="D160" s="27">
        <f t="shared" si="15"/>
        <v>21097200.661701828</v>
      </c>
      <c r="E160" s="95">
        <f t="shared" si="16"/>
        <v>370126.3273982777</v>
      </c>
      <c r="F160" s="27">
        <f t="shared" ref="F160:F216" si="19">F159+E160</f>
        <v>1110378.982194833</v>
      </c>
      <c r="G160" s="43">
        <f t="shared" si="14"/>
        <v>20727074.33430355</v>
      </c>
      <c r="J160" s="44">
        <f t="shared" ref="J160:J216" si="20">M159</f>
        <v>241608.82359029361</v>
      </c>
      <c r="K160" s="44">
        <f t="shared" si="17"/>
        <v>4238.7512910577834</v>
      </c>
      <c r="L160" s="44">
        <f t="shared" ref="L160:L216" si="21">K160+L159</f>
        <v>12716.253873173351</v>
      </c>
      <c r="M160" s="44">
        <f t="shared" si="18"/>
        <v>237370.07229923582</v>
      </c>
    </row>
    <row r="161" spans="2:13">
      <c r="B161" s="33">
        <v>4</v>
      </c>
      <c r="C161" s="24">
        <v>44865</v>
      </c>
      <c r="D161" s="27">
        <f t="shared" si="15"/>
        <v>20727074.33430355</v>
      </c>
      <c r="E161" s="95">
        <f t="shared" si="16"/>
        <v>370126.3273982777</v>
      </c>
      <c r="F161" s="27">
        <f t="shared" si="19"/>
        <v>1480505.3095931108</v>
      </c>
      <c r="G161" s="43">
        <f t="shared" si="14"/>
        <v>20356948.006905273</v>
      </c>
      <c r="J161" s="44">
        <f t="shared" si="20"/>
        <v>237370.07229923582</v>
      </c>
      <c r="K161" s="44">
        <f t="shared" si="17"/>
        <v>4238.7512910577834</v>
      </c>
      <c r="L161" s="44">
        <f t="shared" si="21"/>
        <v>16955.005164231134</v>
      </c>
      <c r="M161" s="44">
        <f t="shared" si="18"/>
        <v>233131.32100817803</v>
      </c>
    </row>
    <row r="162" spans="2:13">
      <c r="B162" s="33">
        <v>5</v>
      </c>
      <c r="C162" s="24">
        <v>44895</v>
      </c>
      <c r="D162" s="27">
        <f t="shared" si="15"/>
        <v>20356948.006905273</v>
      </c>
      <c r="E162" s="95">
        <f t="shared" si="16"/>
        <v>370126.3273982777</v>
      </c>
      <c r="F162" s="27">
        <f t="shared" si="19"/>
        <v>1850631.6369913886</v>
      </c>
      <c r="G162" s="43">
        <f t="shared" si="14"/>
        <v>19986821.679506995</v>
      </c>
      <c r="J162" s="44">
        <f t="shared" si="20"/>
        <v>233131.32100817803</v>
      </c>
      <c r="K162" s="44">
        <f t="shared" si="17"/>
        <v>4238.7512910577834</v>
      </c>
      <c r="L162" s="44">
        <f t="shared" si="21"/>
        <v>21193.756455288916</v>
      </c>
      <c r="M162" s="44">
        <f t="shared" si="18"/>
        <v>228892.56971712023</v>
      </c>
    </row>
    <row r="163" spans="2:13">
      <c r="B163" s="33">
        <v>6</v>
      </c>
      <c r="C163" s="24">
        <v>44926</v>
      </c>
      <c r="D163" s="27">
        <f t="shared" si="15"/>
        <v>19986821.679506995</v>
      </c>
      <c r="E163" s="95">
        <f t="shared" si="16"/>
        <v>370126.3273982777</v>
      </c>
      <c r="F163" s="27">
        <f t="shared" si="19"/>
        <v>2220757.9643896664</v>
      </c>
      <c r="G163" s="43">
        <f t="shared" si="14"/>
        <v>19616695.352108717</v>
      </c>
      <c r="J163" s="44">
        <f t="shared" si="20"/>
        <v>228892.56971712023</v>
      </c>
      <c r="K163" s="44">
        <f t="shared" si="17"/>
        <v>4238.7512910577834</v>
      </c>
      <c r="L163" s="44">
        <f t="shared" si="21"/>
        <v>25432.507746346699</v>
      </c>
      <c r="M163" s="44">
        <f t="shared" si="18"/>
        <v>224653.81842606244</v>
      </c>
    </row>
    <row r="164" spans="2:13">
      <c r="B164" s="33">
        <v>7</v>
      </c>
      <c r="C164" s="24">
        <v>44957</v>
      </c>
      <c r="D164" s="27">
        <f t="shared" si="15"/>
        <v>19616695.352108717</v>
      </c>
      <c r="E164" s="95">
        <f t="shared" si="16"/>
        <v>370126.3273982777</v>
      </c>
      <c r="F164" s="27">
        <f t="shared" si="19"/>
        <v>2590884.2917879443</v>
      </c>
      <c r="G164" s="43">
        <f t="shared" si="14"/>
        <v>19246569.024710439</v>
      </c>
      <c r="J164" s="44">
        <f t="shared" si="20"/>
        <v>224653.81842606244</v>
      </c>
      <c r="K164" s="44">
        <f t="shared" si="17"/>
        <v>4238.7512910577834</v>
      </c>
      <c r="L164" s="44">
        <f t="shared" si="21"/>
        <v>29671.259037404481</v>
      </c>
      <c r="M164" s="44">
        <f t="shared" si="18"/>
        <v>220415.06713500465</v>
      </c>
    </row>
    <row r="165" spans="2:13">
      <c r="B165" s="33">
        <v>8</v>
      </c>
      <c r="C165" s="24">
        <v>44985</v>
      </c>
      <c r="D165" s="27">
        <f t="shared" si="15"/>
        <v>19246569.024710439</v>
      </c>
      <c r="E165" s="95">
        <f t="shared" si="16"/>
        <v>370126.3273982777</v>
      </c>
      <c r="F165" s="27">
        <f t="shared" si="19"/>
        <v>2961010.6191862221</v>
      </c>
      <c r="G165" s="43">
        <f t="shared" si="14"/>
        <v>18876442.697312161</v>
      </c>
      <c r="J165" s="44">
        <f t="shared" si="20"/>
        <v>220415.06713500465</v>
      </c>
      <c r="K165" s="44">
        <f t="shared" si="17"/>
        <v>4238.7512910577834</v>
      </c>
      <c r="L165" s="44">
        <f t="shared" si="21"/>
        <v>33910.010328462267</v>
      </c>
      <c r="M165" s="44">
        <f t="shared" si="18"/>
        <v>216176.31584394685</v>
      </c>
    </row>
    <row r="166" spans="2:13">
      <c r="B166" s="33">
        <v>9</v>
      </c>
      <c r="C166" s="24">
        <v>45016</v>
      </c>
      <c r="D166" s="27">
        <f t="shared" si="15"/>
        <v>18876442.697312161</v>
      </c>
      <c r="E166" s="95">
        <f t="shared" si="16"/>
        <v>370126.3273982777</v>
      </c>
      <c r="F166" s="27">
        <f t="shared" si="19"/>
        <v>3331136.9465844999</v>
      </c>
      <c r="G166" s="43">
        <f t="shared" si="14"/>
        <v>18506316.369913884</v>
      </c>
      <c r="J166" s="44">
        <f t="shared" si="20"/>
        <v>216176.31584394685</v>
      </c>
      <c r="K166" s="44">
        <f t="shared" si="17"/>
        <v>4238.7512910577834</v>
      </c>
      <c r="L166" s="44">
        <f t="shared" si="21"/>
        <v>38148.761619520054</v>
      </c>
      <c r="M166" s="44">
        <f t="shared" si="18"/>
        <v>211937.56455288906</v>
      </c>
    </row>
    <row r="167" spans="2:13">
      <c r="B167" s="33">
        <v>10</v>
      </c>
      <c r="C167" s="24">
        <v>45046</v>
      </c>
      <c r="D167" s="27">
        <f t="shared" si="15"/>
        <v>18506316.369913884</v>
      </c>
      <c r="E167" s="95">
        <f t="shared" si="16"/>
        <v>370126.3273982777</v>
      </c>
      <c r="F167" s="27">
        <f t="shared" si="19"/>
        <v>3701263.2739827777</v>
      </c>
      <c r="G167" s="43">
        <f t="shared" si="14"/>
        <v>18136190.042515606</v>
      </c>
      <c r="J167" s="44">
        <f t="shared" si="20"/>
        <v>211937.56455288906</v>
      </c>
      <c r="K167" s="44">
        <f t="shared" si="17"/>
        <v>4238.7512910577834</v>
      </c>
      <c r="L167" s="44">
        <f t="shared" si="21"/>
        <v>42387.51291057784</v>
      </c>
      <c r="M167" s="44">
        <f t="shared" si="18"/>
        <v>207698.81326183127</v>
      </c>
    </row>
    <row r="168" spans="2:13">
      <c r="B168" s="33">
        <v>11</v>
      </c>
      <c r="C168" s="24">
        <v>45077</v>
      </c>
      <c r="D168" s="27">
        <f t="shared" si="15"/>
        <v>18136190.042515606</v>
      </c>
      <c r="E168" s="95">
        <f t="shared" si="16"/>
        <v>370126.3273982777</v>
      </c>
      <c r="F168" s="27">
        <f t="shared" si="19"/>
        <v>4071389.6013810555</v>
      </c>
      <c r="G168" s="43">
        <f t="shared" si="14"/>
        <v>17766063.715117328</v>
      </c>
      <c r="J168" s="44">
        <f t="shared" si="20"/>
        <v>207698.81326183127</v>
      </c>
      <c r="K168" s="44">
        <f t="shared" si="17"/>
        <v>4238.7512910577834</v>
      </c>
      <c r="L168" s="44">
        <f t="shared" si="21"/>
        <v>46626.264201635626</v>
      </c>
      <c r="M168" s="44">
        <f t="shared" si="18"/>
        <v>203460.06197077347</v>
      </c>
    </row>
    <row r="169" spans="2:13">
      <c r="B169" s="33">
        <v>12</v>
      </c>
      <c r="C169" s="24">
        <v>45107</v>
      </c>
      <c r="D169" s="27">
        <f t="shared" si="15"/>
        <v>17766063.715117328</v>
      </c>
      <c r="E169" s="95">
        <f t="shared" si="16"/>
        <v>370126.3273982777</v>
      </c>
      <c r="F169" s="35">
        <f t="shared" si="19"/>
        <v>4441515.9287793329</v>
      </c>
      <c r="G169" s="45">
        <f t="shared" si="14"/>
        <v>17395937.38771905</v>
      </c>
      <c r="J169" s="44">
        <f t="shared" si="20"/>
        <v>203460.06197077347</v>
      </c>
      <c r="K169" s="44">
        <f t="shared" si="17"/>
        <v>4238.7512910577834</v>
      </c>
      <c r="L169" s="44">
        <f t="shared" si="21"/>
        <v>50865.015492693412</v>
      </c>
      <c r="M169" s="44">
        <f t="shared" si="18"/>
        <v>199221.31067971568</v>
      </c>
    </row>
    <row r="170" spans="2:13">
      <c r="B170" s="33">
        <v>13</v>
      </c>
      <c r="C170" s="24">
        <v>45138</v>
      </c>
      <c r="D170" s="27">
        <f t="shared" si="15"/>
        <v>17395937.38771905</v>
      </c>
      <c r="E170" s="96">
        <f t="shared" si="16"/>
        <v>370126.3273982777</v>
      </c>
      <c r="F170" s="27">
        <f t="shared" si="19"/>
        <v>4811642.2561776107</v>
      </c>
      <c r="G170" s="43">
        <f t="shared" si="14"/>
        <v>17025811.060320772</v>
      </c>
      <c r="J170" s="44">
        <f t="shared" si="20"/>
        <v>199221.31067971568</v>
      </c>
      <c r="K170" s="44">
        <f t="shared" si="17"/>
        <v>4238.7512910577834</v>
      </c>
      <c r="L170" s="44">
        <f t="shared" si="21"/>
        <v>55103.766783751198</v>
      </c>
      <c r="M170" s="44">
        <f t="shared" si="18"/>
        <v>194982.55938865789</v>
      </c>
    </row>
    <row r="171" spans="2:13">
      <c r="B171" s="33">
        <v>14</v>
      </c>
      <c r="C171" s="24">
        <v>45169</v>
      </c>
      <c r="D171" s="27">
        <f t="shared" si="15"/>
        <v>17025811.060320772</v>
      </c>
      <c r="E171" s="96">
        <f t="shared" si="16"/>
        <v>370126.3273982777</v>
      </c>
      <c r="F171" s="27">
        <f t="shared" si="19"/>
        <v>5181768.5835758885</v>
      </c>
      <c r="G171" s="43">
        <f t="shared" si="14"/>
        <v>16655684.732922494</v>
      </c>
      <c r="J171" s="44">
        <f t="shared" si="20"/>
        <v>194982.55938865789</v>
      </c>
      <c r="K171" s="44">
        <f t="shared" si="17"/>
        <v>4238.7512910577834</v>
      </c>
      <c r="L171" s="44">
        <f t="shared" si="21"/>
        <v>59342.518074808984</v>
      </c>
      <c r="M171" s="44">
        <f t="shared" si="18"/>
        <v>190743.80809760009</v>
      </c>
    </row>
    <row r="172" spans="2:13">
      <c r="B172" s="33">
        <v>15</v>
      </c>
      <c r="C172" s="24">
        <v>45199</v>
      </c>
      <c r="D172" s="27">
        <f t="shared" si="15"/>
        <v>16655684.732922494</v>
      </c>
      <c r="E172" s="96">
        <f t="shared" si="16"/>
        <v>370126.3273982777</v>
      </c>
      <c r="F172" s="27">
        <f t="shared" si="19"/>
        <v>5551894.9109741664</v>
      </c>
      <c r="G172" s="43">
        <f t="shared" si="14"/>
        <v>16285558.405524217</v>
      </c>
      <c r="J172" s="44">
        <f t="shared" si="20"/>
        <v>190743.80809760009</v>
      </c>
      <c r="K172" s="44">
        <f t="shared" si="17"/>
        <v>4238.7512910577834</v>
      </c>
      <c r="L172" s="44">
        <f t="shared" si="21"/>
        <v>63581.26936586677</v>
      </c>
      <c r="M172" s="44">
        <f t="shared" si="18"/>
        <v>186505.0568065423</v>
      </c>
    </row>
    <row r="173" spans="2:13">
      <c r="B173" s="33">
        <v>16</v>
      </c>
      <c r="C173" s="24">
        <v>45230</v>
      </c>
      <c r="D173" s="27">
        <f t="shared" si="15"/>
        <v>16285558.405524217</v>
      </c>
      <c r="E173" s="96">
        <f t="shared" si="16"/>
        <v>370126.3273982777</v>
      </c>
      <c r="F173" s="27">
        <f t="shared" si="19"/>
        <v>5922021.2383724442</v>
      </c>
      <c r="G173" s="43">
        <f t="shared" si="14"/>
        <v>15915432.078125939</v>
      </c>
      <c r="J173" s="44">
        <f t="shared" si="20"/>
        <v>186505.0568065423</v>
      </c>
      <c r="K173" s="44">
        <f t="shared" si="17"/>
        <v>4238.7512910577834</v>
      </c>
      <c r="L173" s="44">
        <f t="shared" si="21"/>
        <v>67820.020656924549</v>
      </c>
      <c r="M173" s="44">
        <f t="shared" si="18"/>
        <v>182266.30551548451</v>
      </c>
    </row>
    <row r="174" spans="2:13">
      <c r="B174" s="33">
        <v>17</v>
      </c>
      <c r="C174" s="24">
        <v>45260</v>
      </c>
      <c r="D174" s="27">
        <f t="shared" si="15"/>
        <v>15915432.078125939</v>
      </c>
      <c r="E174" s="96">
        <f t="shared" si="16"/>
        <v>370126.3273982777</v>
      </c>
      <c r="F174" s="27">
        <f t="shared" si="19"/>
        <v>6292147.565770722</v>
      </c>
      <c r="G174" s="43">
        <f t="shared" si="14"/>
        <v>15545305.750727661</v>
      </c>
      <c r="J174" s="44">
        <f t="shared" si="20"/>
        <v>182266.30551548451</v>
      </c>
      <c r="K174" s="44">
        <f t="shared" si="17"/>
        <v>4238.7512910577834</v>
      </c>
      <c r="L174" s="44">
        <f t="shared" si="21"/>
        <v>72058.771947982328</v>
      </c>
      <c r="M174" s="44">
        <f t="shared" si="18"/>
        <v>178027.55422442671</v>
      </c>
    </row>
    <row r="175" spans="2:13">
      <c r="B175" s="33">
        <v>18</v>
      </c>
      <c r="C175" s="24">
        <v>45291</v>
      </c>
      <c r="D175" s="27">
        <f t="shared" si="15"/>
        <v>15545305.750727661</v>
      </c>
      <c r="E175" s="96">
        <f t="shared" si="16"/>
        <v>370126.3273982777</v>
      </c>
      <c r="F175" s="27">
        <f t="shared" si="19"/>
        <v>6662273.8931689998</v>
      </c>
      <c r="G175" s="43">
        <f t="shared" si="14"/>
        <v>15175179.423329383</v>
      </c>
      <c r="J175" s="44">
        <f t="shared" si="20"/>
        <v>178027.55422442671</v>
      </c>
      <c r="K175" s="44">
        <f t="shared" si="17"/>
        <v>4238.7512910577834</v>
      </c>
      <c r="L175" s="44">
        <f t="shared" si="21"/>
        <v>76297.523239040107</v>
      </c>
      <c r="M175" s="44">
        <f t="shared" si="18"/>
        <v>173788.80293336892</v>
      </c>
    </row>
    <row r="176" spans="2:13">
      <c r="B176" s="33">
        <v>19</v>
      </c>
      <c r="C176" s="24">
        <v>45322</v>
      </c>
      <c r="D176" s="27">
        <f t="shared" si="15"/>
        <v>15175179.423329383</v>
      </c>
      <c r="E176" s="96">
        <f t="shared" si="16"/>
        <v>370126.3273982777</v>
      </c>
      <c r="F176" s="27">
        <f t="shared" si="19"/>
        <v>7032400.2205672776</v>
      </c>
      <c r="G176" s="43">
        <f t="shared" si="14"/>
        <v>14805053.095931105</v>
      </c>
      <c r="J176" s="44">
        <f t="shared" si="20"/>
        <v>173788.80293336892</v>
      </c>
      <c r="K176" s="44">
        <f t="shared" si="17"/>
        <v>4238.7512910577834</v>
      </c>
      <c r="L176" s="44">
        <f t="shared" si="21"/>
        <v>80536.274530097886</v>
      </c>
      <c r="M176" s="44">
        <f t="shared" si="18"/>
        <v>169550.05164231113</v>
      </c>
    </row>
    <row r="177" spans="2:13">
      <c r="B177" s="33">
        <v>20</v>
      </c>
      <c r="C177" s="24">
        <v>45351</v>
      </c>
      <c r="D177" s="27">
        <f t="shared" si="15"/>
        <v>14805053.095931105</v>
      </c>
      <c r="E177" s="96">
        <f t="shared" si="16"/>
        <v>370126.3273982777</v>
      </c>
      <c r="F177" s="27">
        <f t="shared" si="19"/>
        <v>7402526.5479655555</v>
      </c>
      <c r="G177" s="43">
        <f t="shared" si="14"/>
        <v>14434926.768532827</v>
      </c>
      <c r="J177" s="44">
        <f t="shared" si="20"/>
        <v>169550.05164231113</v>
      </c>
      <c r="K177" s="44">
        <f t="shared" si="17"/>
        <v>4238.7512910577834</v>
      </c>
      <c r="L177" s="44">
        <f t="shared" si="21"/>
        <v>84775.025821155665</v>
      </c>
      <c r="M177" s="44">
        <f t="shared" si="18"/>
        <v>165311.30035125333</v>
      </c>
    </row>
    <row r="178" spans="2:13">
      <c r="B178" s="33">
        <v>21</v>
      </c>
      <c r="C178" s="24">
        <v>45382</v>
      </c>
      <c r="D178" s="27">
        <f t="shared" si="15"/>
        <v>14434926.768532827</v>
      </c>
      <c r="E178" s="96">
        <f t="shared" si="16"/>
        <v>370126.3273982777</v>
      </c>
      <c r="F178" s="27">
        <f t="shared" si="19"/>
        <v>7772652.8753638333</v>
      </c>
      <c r="G178" s="43">
        <f t="shared" si="14"/>
        <v>14064800.44113455</v>
      </c>
      <c r="J178" s="44">
        <f t="shared" si="20"/>
        <v>165311.30035125333</v>
      </c>
      <c r="K178" s="44">
        <f t="shared" si="17"/>
        <v>4238.7512910577834</v>
      </c>
      <c r="L178" s="44">
        <f t="shared" si="21"/>
        <v>89013.777112213444</v>
      </c>
      <c r="M178" s="44">
        <f t="shared" si="18"/>
        <v>161072.54906019554</v>
      </c>
    </row>
    <row r="179" spans="2:13">
      <c r="B179" s="33">
        <v>22</v>
      </c>
      <c r="C179" s="24">
        <v>45412</v>
      </c>
      <c r="D179" s="27">
        <f t="shared" si="15"/>
        <v>14064800.44113455</v>
      </c>
      <c r="E179" s="96">
        <f t="shared" si="16"/>
        <v>370126.3273982777</v>
      </c>
      <c r="F179" s="27">
        <f t="shared" si="19"/>
        <v>8142779.2027621111</v>
      </c>
      <c r="G179" s="43">
        <f t="shared" si="14"/>
        <v>13694674.113736272</v>
      </c>
      <c r="J179" s="44">
        <f t="shared" si="20"/>
        <v>161072.54906019554</v>
      </c>
      <c r="K179" s="44">
        <f t="shared" si="17"/>
        <v>4238.7512910577834</v>
      </c>
      <c r="L179" s="44">
        <f t="shared" si="21"/>
        <v>93252.528403271222</v>
      </c>
      <c r="M179" s="44">
        <f t="shared" si="18"/>
        <v>156833.79776913775</v>
      </c>
    </row>
    <row r="180" spans="2:13">
      <c r="B180" s="33">
        <v>23</v>
      </c>
      <c r="C180" s="24">
        <v>45443</v>
      </c>
      <c r="D180" s="27">
        <f t="shared" si="15"/>
        <v>13694674.113736272</v>
      </c>
      <c r="E180" s="96">
        <f t="shared" si="16"/>
        <v>370126.3273982777</v>
      </c>
      <c r="F180" s="27">
        <f t="shared" si="19"/>
        <v>8512905.530160388</v>
      </c>
      <c r="G180" s="43">
        <f t="shared" si="14"/>
        <v>13324547.786337994</v>
      </c>
      <c r="J180" s="44">
        <f t="shared" si="20"/>
        <v>156833.79776913775</v>
      </c>
      <c r="K180" s="44">
        <f t="shared" si="17"/>
        <v>4238.7512910577834</v>
      </c>
      <c r="L180" s="44">
        <f t="shared" si="21"/>
        <v>97491.279694329001</v>
      </c>
      <c r="M180" s="44">
        <f t="shared" si="18"/>
        <v>152595.04647807995</v>
      </c>
    </row>
    <row r="181" spans="2:13">
      <c r="B181" s="33">
        <v>24</v>
      </c>
      <c r="C181" s="24">
        <v>45473</v>
      </c>
      <c r="D181" s="27">
        <f t="shared" si="15"/>
        <v>13324547.786337994</v>
      </c>
      <c r="E181" s="96">
        <f t="shared" si="16"/>
        <v>370126.3273982777</v>
      </c>
      <c r="F181" s="27">
        <f t="shared" si="19"/>
        <v>8883031.8575586658</v>
      </c>
      <c r="G181" s="43">
        <f t="shared" si="14"/>
        <v>12954421.458939716</v>
      </c>
      <c r="J181" s="44">
        <f t="shared" si="20"/>
        <v>152595.04647807995</v>
      </c>
      <c r="K181" s="44">
        <f t="shared" si="17"/>
        <v>4238.7512910577834</v>
      </c>
      <c r="L181" s="44">
        <f t="shared" si="21"/>
        <v>101730.03098538678</v>
      </c>
      <c r="M181" s="44">
        <f t="shared" si="18"/>
        <v>148356.29518702216</v>
      </c>
    </row>
    <row r="182" spans="2:13">
      <c r="B182" s="33">
        <v>25</v>
      </c>
      <c r="C182" s="24">
        <v>45504</v>
      </c>
      <c r="D182" s="27">
        <f t="shared" si="15"/>
        <v>12954421.458939716</v>
      </c>
      <c r="E182" s="96">
        <f t="shared" si="16"/>
        <v>370126.3273982777</v>
      </c>
      <c r="F182" s="27">
        <f t="shared" si="19"/>
        <v>9253158.1849569436</v>
      </c>
      <c r="G182" s="43">
        <f t="shared" si="14"/>
        <v>12584295.131541438</v>
      </c>
      <c r="J182" s="44">
        <f t="shared" si="20"/>
        <v>148356.29518702216</v>
      </c>
      <c r="K182" s="44">
        <f t="shared" si="17"/>
        <v>4238.7512910577834</v>
      </c>
      <c r="L182" s="44">
        <f t="shared" si="21"/>
        <v>105968.78227644456</v>
      </c>
      <c r="M182" s="44">
        <f t="shared" si="18"/>
        <v>144117.54389596437</v>
      </c>
    </row>
    <row r="183" spans="2:13">
      <c r="B183" s="33">
        <v>26</v>
      </c>
      <c r="C183" s="24">
        <v>45535</v>
      </c>
      <c r="D183" s="27">
        <f t="shared" si="15"/>
        <v>12584295.131541438</v>
      </c>
      <c r="E183" s="96">
        <f t="shared" si="16"/>
        <v>370126.3273982777</v>
      </c>
      <c r="F183" s="27">
        <f t="shared" si="19"/>
        <v>9623284.5123552214</v>
      </c>
      <c r="G183" s="43">
        <f t="shared" si="14"/>
        <v>12214168.804143161</v>
      </c>
      <c r="J183" s="44">
        <f t="shared" si="20"/>
        <v>144117.54389596437</v>
      </c>
      <c r="K183" s="44">
        <f t="shared" si="17"/>
        <v>4238.7512910577834</v>
      </c>
      <c r="L183" s="44">
        <f t="shared" si="21"/>
        <v>110207.53356750234</v>
      </c>
      <c r="M183" s="44">
        <f t="shared" si="18"/>
        <v>139878.79260490657</v>
      </c>
    </row>
    <row r="184" spans="2:13">
      <c r="B184" s="33">
        <v>27</v>
      </c>
      <c r="C184" s="24">
        <v>45565</v>
      </c>
      <c r="D184" s="27">
        <f t="shared" si="15"/>
        <v>12214168.804143161</v>
      </c>
      <c r="E184" s="96">
        <f t="shared" si="16"/>
        <v>370126.3273982777</v>
      </c>
      <c r="F184" s="27">
        <f t="shared" si="19"/>
        <v>9993410.8397534993</v>
      </c>
      <c r="G184" s="43">
        <f t="shared" si="14"/>
        <v>11844042.476744883</v>
      </c>
      <c r="J184" s="44">
        <f t="shared" si="20"/>
        <v>139878.79260490657</v>
      </c>
      <c r="K184" s="44">
        <f t="shared" si="17"/>
        <v>4238.7512910577834</v>
      </c>
      <c r="L184" s="44">
        <f t="shared" si="21"/>
        <v>114446.28485856012</v>
      </c>
      <c r="M184" s="44">
        <f t="shared" si="18"/>
        <v>135640.04131384878</v>
      </c>
    </row>
    <row r="185" spans="2:13">
      <c r="B185" s="33">
        <v>28</v>
      </c>
      <c r="C185" s="24">
        <v>45596</v>
      </c>
      <c r="D185" s="27">
        <f t="shared" si="15"/>
        <v>11844042.476744883</v>
      </c>
      <c r="E185" s="96">
        <f t="shared" si="16"/>
        <v>370126.3273982777</v>
      </c>
      <c r="F185" s="27">
        <f t="shared" si="19"/>
        <v>10363537.167151777</v>
      </c>
      <c r="G185" s="43">
        <f t="shared" si="14"/>
        <v>11473916.149346605</v>
      </c>
      <c r="J185" s="44">
        <f t="shared" si="20"/>
        <v>135640.04131384878</v>
      </c>
      <c r="K185" s="44">
        <f t="shared" si="17"/>
        <v>4238.7512910577834</v>
      </c>
      <c r="L185" s="44">
        <f t="shared" si="21"/>
        <v>118685.0361496179</v>
      </c>
      <c r="M185" s="44">
        <f t="shared" si="18"/>
        <v>131401.29002279098</v>
      </c>
    </row>
    <row r="186" spans="2:13">
      <c r="B186" s="33">
        <v>29</v>
      </c>
      <c r="C186" s="24">
        <v>45626</v>
      </c>
      <c r="D186" s="27">
        <f t="shared" si="15"/>
        <v>11473916.149346605</v>
      </c>
      <c r="E186" s="96">
        <f t="shared" si="16"/>
        <v>370126.3273982777</v>
      </c>
      <c r="F186" s="27">
        <f t="shared" si="19"/>
        <v>10733663.494550055</v>
      </c>
      <c r="G186" s="43">
        <f t="shared" si="14"/>
        <v>11103789.821948327</v>
      </c>
      <c r="J186" s="44">
        <f t="shared" si="20"/>
        <v>131401.29002279098</v>
      </c>
      <c r="K186" s="44">
        <f t="shared" si="17"/>
        <v>4238.7512910577834</v>
      </c>
      <c r="L186" s="44">
        <f t="shared" si="21"/>
        <v>122923.78744067567</v>
      </c>
      <c r="M186" s="44">
        <f t="shared" si="18"/>
        <v>127162.53873173321</v>
      </c>
    </row>
    <row r="187" spans="2:13">
      <c r="B187" s="33">
        <v>30</v>
      </c>
      <c r="C187" s="24">
        <v>45657</v>
      </c>
      <c r="D187" s="27">
        <f t="shared" si="15"/>
        <v>11103789.821948327</v>
      </c>
      <c r="E187" s="96">
        <f t="shared" si="16"/>
        <v>370126.3273982777</v>
      </c>
      <c r="F187" s="27">
        <f t="shared" si="19"/>
        <v>11103789.821948333</v>
      </c>
      <c r="G187" s="43">
        <f t="shared" si="14"/>
        <v>10733663.494550049</v>
      </c>
      <c r="J187" s="44">
        <f t="shared" si="20"/>
        <v>127162.53873173321</v>
      </c>
      <c r="K187" s="44">
        <f t="shared" si="17"/>
        <v>4238.7512910577834</v>
      </c>
      <c r="L187" s="44">
        <f t="shared" si="21"/>
        <v>127162.53873173345</v>
      </c>
      <c r="M187" s="44">
        <f t="shared" si="18"/>
        <v>122923.78744067543</v>
      </c>
    </row>
    <row r="188" spans="2:13">
      <c r="B188" s="33">
        <v>31</v>
      </c>
      <c r="C188" s="24">
        <v>45688</v>
      </c>
      <c r="D188" s="27">
        <f t="shared" si="15"/>
        <v>10733663.494550049</v>
      </c>
      <c r="E188" s="96">
        <f t="shared" si="16"/>
        <v>370126.3273982777</v>
      </c>
      <c r="F188" s="27">
        <f t="shared" si="19"/>
        <v>11473916.149346611</v>
      </c>
      <c r="G188" s="43">
        <f t="shared" si="14"/>
        <v>10363537.167151771</v>
      </c>
      <c r="J188" s="44">
        <f t="shared" si="20"/>
        <v>122923.78744067543</v>
      </c>
      <c r="K188" s="44">
        <f t="shared" si="17"/>
        <v>4238.7512910577834</v>
      </c>
      <c r="L188" s="44">
        <f t="shared" si="21"/>
        <v>131401.29002279125</v>
      </c>
      <c r="M188" s="44">
        <f t="shared" si="18"/>
        <v>118685.03614961765</v>
      </c>
    </row>
    <row r="189" spans="2:13">
      <c r="B189" s="33">
        <v>32</v>
      </c>
      <c r="C189" s="24">
        <v>45716</v>
      </c>
      <c r="D189" s="27">
        <f t="shared" si="15"/>
        <v>10363537.167151771</v>
      </c>
      <c r="E189" s="96">
        <f t="shared" si="16"/>
        <v>370126.3273982777</v>
      </c>
      <c r="F189" s="27">
        <f t="shared" si="19"/>
        <v>11844042.476744888</v>
      </c>
      <c r="G189" s="43">
        <f t="shared" si="14"/>
        <v>9993410.8397534937</v>
      </c>
      <c r="J189" s="44">
        <f t="shared" si="20"/>
        <v>118685.03614961765</v>
      </c>
      <c r="K189" s="44">
        <f t="shared" si="17"/>
        <v>4238.7512910577834</v>
      </c>
      <c r="L189" s="44">
        <f t="shared" si="21"/>
        <v>135640.04131384904</v>
      </c>
      <c r="M189" s="44">
        <f t="shared" si="18"/>
        <v>114446.28485855987</v>
      </c>
    </row>
    <row r="190" spans="2:13">
      <c r="B190" s="33">
        <v>33</v>
      </c>
      <c r="C190" s="24">
        <v>45747</v>
      </c>
      <c r="D190" s="27">
        <f t="shared" si="15"/>
        <v>9993410.8397534937</v>
      </c>
      <c r="E190" s="96">
        <f t="shared" si="16"/>
        <v>370126.3273982777</v>
      </c>
      <c r="F190" s="27">
        <f t="shared" si="19"/>
        <v>12214168.804143166</v>
      </c>
      <c r="G190" s="43">
        <f t="shared" ref="G190:G216" si="22">D190-E190</f>
        <v>9623284.5123552158</v>
      </c>
      <c r="J190" s="44">
        <f t="shared" si="20"/>
        <v>114446.28485855987</v>
      </c>
      <c r="K190" s="44">
        <f t="shared" si="17"/>
        <v>4238.7512910577834</v>
      </c>
      <c r="L190" s="44">
        <f t="shared" si="21"/>
        <v>139878.79260490683</v>
      </c>
      <c r="M190" s="44">
        <f t="shared" si="18"/>
        <v>110207.53356750209</v>
      </c>
    </row>
    <row r="191" spans="2:13">
      <c r="B191" s="33">
        <v>34</v>
      </c>
      <c r="C191" s="24">
        <v>45777</v>
      </c>
      <c r="D191" s="27">
        <f t="shared" ref="D191:D216" si="23">G190</f>
        <v>9623284.5123552158</v>
      </c>
      <c r="E191" s="96">
        <f t="shared" si="16"/>
        <v>370126.3273982777</v>
      </c>
      <c r="F191" s="27">
        <f t="shared" si="19"/>
        <v>12584295.131541444</v>
      </c>
      <c r="G191" s="43">
        <f t="shared" si="22"/>
        <v>9253158.184956938</v>
      </c>
      <c r="J191" s="44">
        <f t="shared" si="20"/>
        <v>110207.53356750209</v>
      </c>
      <c r="K191" s="44">
        <f t="shared" si="17"/>
        <v>4238.7512910577834</v>
      </c>
      <c r="L191" s="44">
        <f t="shared" si="21"/>
        <v>144117.54389596463</v>
      </c>
      <c r="M191" s="44">
        <f t="shared" si="18"/>
        <v>105968.78227644431</v>
      </c>
    </row>
    <row r="192" spans="2:13">
      <c r="B192" s="33">
        <v>35</v>
      </c>
      <c r="C192" s="24">
        <v>45808</v>
      </c>
      <c r="D192" s="27">
        <f t="shared" si="23"/>
        <v>9253158.184956938</v>
      </c>
      <c r="E192" s="96">
        <f t="shared" si="16"/>
        <v>370126.3273982777</v>
      </c>
      <c r="F192" s="27">
        <f t="shared" si="19"/>
        <v>12954421.458939722</v>
      </c>
      <c r="G192" s="43">
        <f t="shared" si="22"/>
        <v>8883031.8575586602</v>
      </c>
      <c r="J192" s="44">
        <f t="shared" si="20"/>
        <v>105968.78227644431</v>
      </c>
      <c r="K192" s="44">
        <f t="shared" si="17"/>
        <v>4238.7512910577834</v>
      </c>
      <c r="L192" s="44">
        <f t="shared" si="21"/>
        <v>148356.29518702242</v>
      </c>
      <c r="M192" s="44">
        <f t="shared" si="18"/>
        <v>101730.03098538653</v>
      </c>
    </row>
    <row r="193" spans="2:13">
      <c r="B193" s="33">
        <v>36</v>
      </c>
      <c r="C193" s="24">
        <v>45838</v>
      </c>
      <c r="D193" s="27">
        <f t="shared" si="23"/>
        <v>8883031.8575586602</v>
      </c>
      <c r="E193" s="96">
        <f t="shared" si="16"/>
        <v>370126.3273982777</v>
      </c>
      <c r="F193" s="27">
        <f t="shared" si="19"/>
        <v>13324547.786338</v>
      </c>
      <c r="G193" s="43">
        <f t="shared" si="22"/>
        <v>8512905.5301603824</v>
      </c>
      <c r="J193" s="44">
        <f t="shared" si="20"/>
        <v>101730.03098538653</v>
      </c>
      <c r="K193" s="44">
        <f t="shared" si="17"/>
        <v>4238.7512910577834</v>
      </c>
      <c r="L193" s="44">
        <f t="shared" si="21"/>
        <v>152595.04647808021</v>
      </c>
      <c r="M193" s="44">
        <f t="shared" si="18"/>
        <v>97491.279694328754</v>
      </c>
    </row>
    <row r="194" spans="2:13">
      <c r="B194" s="33">
        <v>37</v>
      </c>
      <c r="C194" s="24">
        <v>45869</v>
      </c>
      <c r="D194" s="27">
        <f t="shared" si="23"/>
        <v>8512905.5301603824</v>
      </c>
      <c r="E194" s="96">
        <f t="shared" si="16"/>
        <v>370126.3273982777</v>
      </c>
      <c r="F194" s="27">
        <f t="shared" si="19"/>
        <v>13694674.113736277</v>
      </c>
      <c r="G194" s="43">
        <f t="shared" si="22"/>
        <v>8142779.2027621046</v>
      </c>
      <c r="J194" s="44">
        <f t="shared" si="20"/>
        <v>97491.279694328754</v>
      </c>
      <c r="K194" s="44">
        <f t="shared" si="17"/>
        <v>4238.7512910577834</v>
      </c>
      <c r="L194" s="44">
        <f t="shared" si="21"/>
        <v>156833.79776913801</v>
      </c>
      <c r="M194" s="44">
        <f t="shared" si="18"/>
        <v>93252.528403270975</v>
      </c>
    </row>
    <row r="195" spans="2:13">
      <c r="B195" s="33">
        <v>38</v>
      </c>
      <c r="C195" s="24">
        <v>45900</v>
      </c>
      <c r="D195" s="27">
        <f t="shared" si="23"/>
        <v>8142779.2027621046</v>
      </c>
      <c r="E195" s="96">
        <f t="shared" si="16"/>
        <v>370126.3273982777</v>
      </c>
      <c r="F195" s="27">
        <f t="shared" si="19"/>
        <v>14064800.441134555</v>
      </c>
      <c r="G195" s="43">
        <f t="shared" si="22"/>
        <v>7772652.8753638268</v>
      </c>
      <c r="J195" s="44">
        <f t="shared" si="20"/>
        <v>93252.528403270975</v>
      </c>
      <c r="K195" s="44">
        <f t="shared" si="17"/>
        <v>4238.7512910577834</v>
      </c>
      <c r="L195" s="44">
        <f t="shared" si="21"/>
        <v>161072.5490601958</v>
      </c>
      <c r="M195" s="44">
        <f t="shared" si="18"/>
        <v>89013.777112213196</v>
      </c>
    </row>
    <row r="196" spans="2:13">
      <c r="B196" s="33">
        <v>39</v>
      </c>
      <c r="C196" s="24">
        <v>45930</v>
      </c>
      <c r="D196" s="27">
        <f t="shared" si="23"/>
        <v>7772652.8753638268</v>
      </c>
      <c r="E196" s="96">
        <f t="shared" si="16"/>
        <v>370126.3273982777</v>
      </c>
      <c r="F196" s="27">
        <f t="shared" si="19"/>
        <v>14434926.768532833</v>
      </c>
      <c r="G196" s="43">
        <f t="shared" si="22"/>
        <v>7402526.5479655489</v>
      </c>
      <c r="J196" s="44">
        <f t="shared" si="20"/>
        <v>89013.777112213196</v>
      </c>
      <c r="K196" s="44">
        <f t="shared" si="17"/>
        <v>4238.7512910577834</v>
      </c>
      <c r="L196" s="44">
        <f t="shared" si="21"/>
        <v>165311.30035125359</v>
      </c>
      <c r="M196" s="44">
        <f t="shared" si="18"/>
        <v>84775.025821155417</v>
      </c>
    </row>
    <row r="197" spans="2:13">
      <c r="B197" s="33">
        <v>40</v>
      </c>
      <c r="C197" s="24">
        <v>45961</v>
      </c>
      <c r="D197" s="27">
        <f t="shared" si="23"/>
        <v>7402526.5479655489</v>
      </c>
      <c r="E197" s="96">
        <f t="shared" si="16"/>
        <v>370126.3273982777</v>
      </c>
      <c r="F197" s="27">
        <f t="shared" si="19"/>
        <v>14805053.095931111</v>
      </c>
      <c r="G197" s="43">
        <f t="shared" si="22"/>
        <v>7032400.2205672711</v>
      </c>
      <c r="J197" s="44">
        <f t="shared" si="20"/>
        <v>84775.025821155417</v>
      </c>
      <c r="K197" s="44">
        <f t="shared" si="17"/>
        <v>4238.7512910577834</v>
      </c>
      <c r="L197" s="44">
        <f t="shared" si="21"/>
        <v>169550.05164231139</v>
      </c>
      <c r="M197" s="44">
        <f t="shared" si="18"/>
        <v>80536.274530097638</v>
      </c>
    </row>
    <row r="198" spans="2:13">
      <c r="B198" s="33">
        <v>41</v>
      </c>
      <c r="C198" s="24">
        <v>45991</v>
      </c>
      <c r="D198" s="27">
        <f t="shared" si="23"/>
        <v>7032400.2205672711</v>
      </c>
      <c r="E198" s="96">
        <f t="shared" si="16"/>
        <v>370126.3273982777</v>
      </c>
      <c r="F198" s="27">
        <f t="shared" si="19"/>
        <v>15175179.423329389</v>
      </c>
      <c r="G198" s="43">
        <f t="shared" si="22"/>
        <v>6662273.8931689933</v>
      </c>
      <c r="J198" s="44">
        <f t="shared" si="20"/>
        <v>80536.274530097638</v>
      </c>
      <c r="K198" s="44">
        <f t="shared" si="17"/>
        <v>4238.7512910577834</v>
      </c>
      <c r="L198" s="44">
        <f t="shared" si="21"/>
        <v>173788.80293336918</v>
      </c>
      <c r="M198" s="44">
        <f t="shared" si="18"/>
        <v>76297.52323903986</v>
      </c>
    </row>
    <row r="199" spans="2:13">
      <c r="B199" s="33">
        <v>42</v>
      </c>
      <c r="C199" s="24">
        <v>46022</v>
      </c>
      <c r="D199" s="27">
        <f t="shared" si="23"/>
        <v>6662273.8931689933</v>
      </c>
      <c r="E199" s="96">
        <f t="shared" si="16"/>
        <v>370126.3273982777</v>
      </c>
      <c r="F199" s="27">
        <f t="shared" si="19"/>
        <v>15545305.750727667</v>
      </c>
      <c r="G199" s="43">
        <f t="shared" si="22"/>
        <v>6292147.5657707155</v>
      </c>
      <c r="J199" s="44">
        <f t="shared" si="20"/>
        <v>76297.52323903986</v>
      </c>
      <c r="K199" s="44">
        <f t="shared" si="17"/>
        <v>4238.7512910577834</v>
      </c>
      <c r="L199" s="44">
        <f t="shared" si="21"/>
        <v>178027.55422442697</v>
      </c>
      <c r="M199" s="44">
        <f t="shared" si="18"/>
        <v>72058.771947982081</v>
      </c>
    </row>
    <row r="200" spans="2:13">
      <c r="B200" s="33">
        <v>43</v>
      </c>
      <c r="C200" s="24">
        <v>46053</v>
      </c>
      <c r="D200" s="27">
        <f t="shared" si="23"/>
        <v>6292147.5657707155</v>
      </c>
      <c r="E200" s="96">
        <f t="shared" si="16"/>
        <v>370126.3273982777</v>
      </c>
      <c r="F200" s="27">
        <f t="shared" si="19"/>
        <v>15915432.078125944</v>
      </c>
      <c r="G200" s="43">
        <f t="shared" si="22"/>
        <v>5922021.2383724377</v>
      </c>
      <c r="J200" s="44">
        <f t="shared" si="20"/>
        <v>72058.771947982081</v>
      </c>
      <c r="K200" s="44">
        <f t="shared" si="17"/>
        <v>4238.7512910577834</v>
      </c>
      <c r="L200" s="44">
        <f t="shared" si="21"/>
        <v>182266.30551548477</v>
      </c>
      <c r="M200" s="44">
        <f t="shared" si="18"/>
        <v>67820.020656924302</v>
      </c>
    </row>
    <row r="201" spans="2:13">
      <c r="B201" s="33">
        <v>44</v>
      </c>
      <c r="C201" s="24">
        <v>46081</v>
      </c>
      <c r="D201" s="27">
        <f t="shared" si="23"/>
        <v>5922021.2383724377</v>
      </c>
      <c r="E201" s="96">
        <f t="shared" si="16"/>
        <v>370126.3273982777</v>
      </c>
      <c r="F201" s="27">
        <f t="shared" si="19"/>
        <v>16285558.405524222</v>
      </c>
      <c r="G201" s="43">
        <f t="shared" si="22"/>
        <v>5551894.9109741598</v>
      </c>
      <c r="J201" s="44">
        <f t="shared" si="20"/>
        <v>67820.020656924302</v>
      </c>
      <c r="K201" s="44">
        <f t="shared" si="17"/>
        <v>4238.7512910577834</v>
      </c>
      <c r="L201" s="44">
        <f t="shared" si="21"/>
        <v>186505.05680654256</v>
      </c>
      <c r="M201" s="44">
        <f t="shared" si="18"/>
        <v>63581.269365866516</v>
      </c>
    </row>
    <row r="202" spans="2:13">
      <c r="B202" s="33">
        <v>45</v>
      </c>
      <c r="C202" s="24">
        <v>46112</v>
      </c>
      <c r="D202" s="27">
        <f t="shared" si="23"/>
        <v>5551894.9109741598</v>
      </c>
      <c r="E202" s="96">
        <f t="shared" si="16"/>
        <v>370126.3273982777</v>
      </c>
      <c r="F202" s="27">
        <f t="shared" si="19"/>
        <v>16655684.7329225</v>
      </c>
      <c r="G202" s="43">
        <f t="shared" si="22"/>
        <v>5181768.583575882</v>
      </c>
      <c r="J202" s="44">
        <f t="shared" si="20"/>
        <v>63581.269365866516</v>
      </c>
      <c r="K202" s="44">
        <f t="shared" si="17"/>
        <v>4238.7512910577834</v>
      </c>
      <c r="L202" s="44">
        <f t="shared" si="21"/>
        <v>190743.80809760035</v>
      </c>
      <c r="M202" s="44">
        <f t="shared" si="18"/>
        <v>59342.51807480873</v>
      </c>
    </row>
    <row r="203" spans="2:13">
      <c r="B203" s="33">
        <v>46</v>
      </c>
      <c r="C203" s="24">
        <v>46142</v>
      </c>
      <c r="D203" s="27">
        <f t="shared" si="23"/>
        <v>5181768.583575882</v>
      </c>
      <c r="E203" s="96">
        <f t="shared" si="16"/>
        <v>370126.3273982777</v>
      </c>
      <c r="F203" s="27">
        <f t="shared" si="19"/>
        <v>17025811.060320776</v>
      </c>
      <c r="G203" s="43">
        <f t="shared" si="22"/>
        <v>4811642.2561776042</v>
      </c>
      <c r="J203" s="44">
        <f t="shared" si="20"/>
        <v>59342.51807480873</v>
      </c>
      <c r="K203" s="44">
        <f t="shared" si="17"/>
        <v>4238.7512910577834</v>
      </c>
      <c r="L203" s="44">
        <f t="shared" si="21"/>
        <v>194982.55938865815</v>
      </c>
      <c r="M203" s="44">
        <f t="shared" si="18"/>
        <v>55103.766783750943</v>
      </c>
    </row>
    <row r="204" spans="2:13">
      <c r="B204" s="33">
        <v>47</v>
      </c>
      <c r="C204" s="24">
        <v>46173</v>
      </c>
      <c r="D204" s="27">
        <f t="shared" si="23"/>
        <v>4811642.2561776042</v>
      </c>
      <c r="E204" s="96">
        <f t="shared" si="16"/>
        <v>370126.3273982777</v>
      </c>
      <c r="F204" s="27">
        <f t="shared" si="19"/>
        <v>17395937.387719054</v>
      </c>
      <c r="G204" s="43">
        <f t="shared" si="22"/>
        <v>4441515.9287793264</v>
      </c>
      <c r="J204" s="44">
        <f t="shared" si="20"/>
        <v>55103.766783750943</v>
      </c>
      <c r="K204" s="44">
        <f t="shared" si="17"/>
        <v>4238.7512910577834</v>
      </c>
      <c r="L204" s="44">
        <f t="shared" si="21"/>
        <v>199221.31067971594</v>
      </c>
      <c r="M204" s="44">
        <f t="shared" si="18"/>
        <v>50865.015492693157</v>
      </c>
    </row>
    <row r="205" spans="2:13">
      <c r="B205" s="33">
        <v>48</v>
      </c>
      <c r="C205" s="24">
        <v>46203</v>
      </c>
      <c r="D205" s="27">
        <f t="shared" si="23"/>
        <v>4441515.9287793264</v>
      </c>
      <c r="E205" s="96">
        <f t="shared" si="16"/>
        <v>370126.3273982777</v>
      </c>
      <c r="F205" s="27">
        <f t="shared" si="19"/>
        <v>17766063.715117332</v>
      </c>
      <c r="G205" s="43">
        <f t="shared" si="22"/>
        <v>4071389.6013810486</v>
      </c>
      <c r="J205" s="44">
        <f t="shared" si="20"/>
        <v>50865.015492693157</v>
      </c>
      <c r="K205" s="44">
        <f t="shared" si="17"/>
        <v>4238.7512910577834</v>
      </c>
      <c r="L205" s="44">
        <f t="shared" si="21"/>
        <v>203460.06197077374</v>
      </c>
      <c r="M205" s="44">
        <f t="shared" si="18"/>
        <v>46626.264201635371</v>
      </c>
    </row>
    <row r="206" spans="2:13">
      <c r="B206" s="33">
        <v>49</v>
      </c>
      <c r="C206" s="24">
        <v>46234</v>
      </c>
      <c r="D206" s="27">
        <f t="shared" si="23"/>
        <v>4071389.6013810486</v>
      </c>
      <c r="E206" s="96">
        <f t="shared" si="16"/>
        <v>370126.3273982777</v>
      </c>
      <c r="F206" s="27">
        <f t="shared" si="19"/>
        <v>18136190.042515609</v>
      </c>
      <c r="G206" s="43">
        <f t="shared" si="22"/>
        <v>3701263.2739827707</v>
      </c>
      <c r="J206" s="44">
        <f t="shared" si="20"/>
        <v>46626.264201635371</v>
      </c>
      <c r="K206" s="44">
        <f t="shared" si="17"/>
        <v>4238.7512910577834</v>
      </c>
      <c r="L206" s="44">
        <f t="shared" si="21"/>
        <v>207698.81326183153</v>
      </c>
      <c r="M206" s="44">
        <f t="shared" si="18"/>
        <v>42387.512910577585</v>
      </c>
    </row>
    <row r="207" spans="2:13">
      <c r="B207" s="33">
        <v>50</v>
      </c>
      <c r="C207" s="24">
        <v>46265</v>
      </c>
      <c r="D207" s="27">
        <f t="shared" si="23"/>
        <v>3701263.2739827707</v>
      </c>
      <c r="E207" s="96">
        <f t="shared" si="16"/>
        <v>370126.3273982777</v>
      </c>
      <c r="F207" s="27">
        <f t="shared" si="19"/>
        <v>18506316.369913887</v>
      </c>
      <c r="G207" s="43">
        <f t="shared" si="22"/>
        <v>3331136.9465844929</v>
      </c>
      <c r="J207" s="44">
        <f t="shared" si="20"/>
        <v>42387.512910577585</v>
      </c>
      <c r="K207" s="44">
        <f t="shared" si="17"/>
        <v>4238.7512910577834</v>
      </c>
      <c r="L207" s="44">
        <f t="shared" si="21"/>
        <v>211937.56455288932</v>
      </c>
      <c r="M207" s="44">
        <f t="shared" si="18"/>
        <v>38148.761619519799</v>
      </c>
    </row>
    <row r="208" spans="2:13">
      <c r="B208" s="33">
        <v>51</v>
      </c>
      <c r="C208" s="24">
        <v>46295</v>
      </c>
      <c r="D208" s="27">
        <f t="shared" si="23"/>
        <v>3331136.9465844929</v>
      </c>
      <c r="E208" s="96">
        <f t="shared" si="16"/>
        <v>370126.3273982777</v>
      </c>
      <c r="F208" s="27">
        <f t="shared" si="19"/>
        <v>18876442.697312165</v>
      </c>
      <c r="G208" s="43">
        <f t="shared" si="22"/>
        <v>2961010.6191862151</v>
      </c>
      <c r="J208" s="44">
        <f t="shared" si="20"/>
        <v>38148.761619519799</v>
      </c>
      <c r="K208" s="44">
        <f t="shared" si="17"/>
        <v>4238.7512910577834</v>
      </c>
      <c r="L208" s="44">
        <f t="shared" si="21"/>
        <v>216176.31584394712</v>
      </c>
      <c r="M208" s="44">
        <f t="shared" si="18"/>
        <v>33910.010328462013</v>
      </c>
    </row>
    <row r="209" spans="2:13">
      <c r="B209" s="33">
        <v>52</v>
      </c>
      <c r="C209" s="24">
        <v>46326</v>
      </c>
      <c r="D209" s="27">
        <f t="shared" si="23"/>
        <v>2961010.6191862151</v>
      </c>
      <c r="E209" s="96">
        <f t="shared" si="16"/>
        <v>370126.3273982777</v>
      </c>
      <c r="F209" s="27">
        <f t="shared" si="19"/>
        <v>19246569.024710443</v>
      </c>
      <c r="G209" s="43">
        <f t="shared" si="22"/>
        <v>2590884.2917879373</v>
      </c>
      <c r="J209" s="44">
        <f t="shared" si="20"/>
        <v>33910.010328462013</v>
      </c>
      <c r="K209" s="44">
        <f t="shared" si="17"/>
        <v>4238.7512910577834</v>
      </c>
      <c r="L209" s="44">
        <f t="shared" si="21"/>
        <v>220415.06713500491</v>
      </c>
      <c r="M209" s="44">
        <f t="shared" si="18"/>
        <v>29671.25903740423</v>
      </c>
    </row>
    <row r="210" spans="2:13">
      <c r="B210" s="33">
        <v>53</v>
      </c>
      <c r="C210" s="24">
        <v>46356</v>
      </c>
      <c r="D210" s="27">
        <f t="shared" si="23"/>
        <v>2590884.2917879373</v>
      </c>
      <c r="E210" s="96">
        <f t="shared" si="16"/>
        <v>370126.3273982777</v>
      </c>
      <c r="F210" s="27">
        <f t="shared" si="19"/>
        <v>19616695.352108721</v>
      </c>
      <c r="G210" s="43">
        <f t="shared" si="22"/>
        <v>2220757.9643896595</v>
      </c>
      <c r="J210" s="44">
        <f t="shared" si="20"/>
        <v>29671.25903740423</v>
      </c>
      <c r="K210" s="44">
        <f t="shared" si="17"/>
        <v>4238.7512910577834</v>
      </c>
      <c r="L210" s="44">
        <f t="shared" si="21"/>
        <v>224653.8184260627</v>
      </c>
      <c r="M210" s="44">
        <f t="shared" si="18"/>
        <v>25432.507746346448</v>
      </c>
    </row>
    <row r="211" spans="2:13">
      <c r="B211" s="33">
        <v>54</v>
      </c>
      <c r="C211" s="24">
        <v>46387</v>
      </c>
      <c r="D211" s="27">
        <f t="shared" si="23"/>
        <v>2220757.9643896595</v>
      </c>
      <c r="E211" s="96">
        <f t="shared" si="16"/>
        <v>370126.3273982777</v>
      </c>
      <c r="F211" s="27">
        <f t="shared" si="19"/>
        <v>19986821.679506999</v>
      </c>
      <c r="G211" s="43">
        <f t="shared" si="22"/>
        <v>1850631.6369913816</v>
      </c>
      <c r="J211" s="44">
        <f t="shared" si="20"/>
        <v>25432.507746346448</v>
      </c>
      <c r="K211" s="44">
        <f t="shared" si="17"/>
        <v>4238.7512910577834</v>
      </c>
      <c r="L211" s="44">
        <f t="shared" si="21"/>
        <v>228892.5697171205</v>
      </c>
      <c r="M211" s="44">
        <f t="shared" si="18"/>
        <v>21193.756455288665</v>
      </c>
    </row>
    <row r="212" spans="2:13">
      <c r="B212" s="33">
        <v>55</v>
      </c>
      <c r="C212" s="24">
        <v>46418</v>
      </c>
      <c r="D212" s="27">
        <f t="shared" si="23"/>
        <v>1850631.6369913816</v>
      </c>
      <c r="E212" s="96">
        <f t="shared" si="16"/>
        <v>370126.3273982777</v>
      </c>
      <c r="F212" s="27">
        <f t="shared" si="19"/>
        <v>20356948.006905276</v>
      </c>
      <c r="G212" s="43">
        <f t="shared" si="22"/>
        <v>1480505.3095931038</v>
      </c>
      <c r="J212" s="44">
        <f t="shared" si="20"/>
        <v>21193.756455288665</v>
      </c>
      <c r="K212" s="44">
        <f t="shared" si="17"/>
        <v>4238.7512910577834</v>
      </c>
      <c r="L212" s="44">
        <f t="shared" si="21"/>
        <v>233131.32100817829</v>
      </c>
      <c r="M212" s="44">
        <f t="shared" si="18"/>
        <v>16955.005164230883</v>
      </c>
    </row>
    <row r="213" spans="2:13">
      <c r="B213" s="33">
        <v>56</v>
      </c>
      <c r="C213" s="24">
        <v>46446</v>
      </c>
      <c r="D213" s="27">
        <f t="shared" si="23"/>
        <v>1480505.3095931038</v>
      </c>
      <c r="E213" s="96">
        <f t="shared" si="16"/>
        <v>370126.3273982777</v>
      </c>
      <c r="F213" s="27">
        <f t="shared" si="19"/>
        <v>20727074.334303554</v>
      </c>
      <c r="G213" s="43">
        <f t="shared" si="22"/>
        <v>1110378.982194826</v>
      </c>
      <c r="J213" s="44">
        <f t="shared" si="20"/>
        <v>16955.005164230883</v>
      </c>
      <c r="K213" s="44">
        <f t="shared" si="17"/>
        <v>4238.7512910577834</v>
      </c>
      <c r="L213" s="44">
        <f t="shared" si="21"/>
        <v>237370.07229923608</v>
      </c>
      <c r="M213" s="44">
        <f t="shared" si="18"/>
        <v>12716.2538731731</v>
      </c>
    </row>
    <row r="214" spans="2:13">
      <c r="B214" s="33">
        <v>57</v>
      </c>
      <c r="C214" s="24">
        <v>46477</v>
      </c>
      <c r="D214" s="27">
        <f t="shared" si="23"/>
        <v>1110378.982194826</v>
      </c>
      <c r="E214" s="96">
        <f t="shared" si="16"/>
        <v>370126.3273982777</v>
      </c>
      <c r="F214" s="27">
        <f t="shared" si="19"/>
        <v>21097200.661701832</v>
      </c>
      <c r="G214" s="43">
        <f t="shared" si="22"/>
        <v>740252.6547965483</v>
      </c>
      <c r="J214" s="44">
        <f t="shared" si="20"/>
        <v>12716.2538731731</v>
      </c>
      <c r="K214" s="44">
        <f t="shared" si="17"/>
        <v>4238.7512910577834</v>
      </c>
      <c r="L214" s="44">
        <f t="shared" si="21"/>
        <v>241608.82359029388</v>
      </c>
      <c r="M214" s="44">
        <f t="shared" si="18"/>
        <v>8477.5025821153176</v>
      </c>
    </row>
    <row r="215" spans="2:13">
      <c r="B215" s="33">
        <v>58</v>
      </c>
      <c r="C215" s="24">
        <v>46507</v>
      </c>
      <c r="D215" s="27">
        <f t="shared" si="23"/>
        <v>740252.6547965483</v>
      </c>
      <c r="E215" s="96">
        <f t="shared" si="16"/>
        <v>370126.3273982777</v>
      </c>
      <c r="F215" s="27">
        <f t="shared" si="19"/>
        <v>21467326.98910011</v>
      </c>
      <c r="G215" s="43">
        <f t="shared" si="22"/>
        <v>370126.3273982706</v>
      </c>
      <c r="J215" s="44">
        <f t="shared" si="20"/>
        <v>8477.5025821153176</v>
      </c>
      <c r="K215" s="44">
        <f t="shared" si="17"/>
        <v>4238.7512910577834</v>
      </c>
      <c r="L215" s="44">
        <f t="shared" si="21"/>
        <v>245847.57488135167</v>
      </c>
      <c r="M215" s="44">
        <f t="shared" si="18"/>
        <v>4238.7512910575342</v>
      </c>
    </row>
    <row r="216" spans="2:13">
      <c r="B216" s="33">
        <v>59</v>
      </c>
      <c r="C216" s="24">
        <v>46538</v>
      </c>
      <c r="D216" s="27">
        <f t="shared" si="23"/>
        <v>370126.3273982706</v>
      </c>
      <c r="E216" s="96">
        <f t="shared" si="16"/>
        <v>370126.3273982777</v>
      </c>
      <c r="F216" s="27">
        <f t="shared" si="19"/>
        <v>21837453.316498388</v>
      </c>
      <c r="G216" s="43">
        <f t="shared" si="22"/>
        <v>-7.1013346314430237E-9</v>
      </c>
      <c r="J216" s="44">
        <f t="shared" si="20"/>
        <v>4238.7512910575342</v>
      </c>
      <c r="K216" s="44">
        <f t="shared" si="17"/>
        <v>4238.7512910577834</v>
      </c>
      <c r="L216" s="44">
        <f t="shared" si="21"/>
        <v>250086.32617240946</v>
      </c>
      <c r="M216" s="44">
        <f t="shared" si="18"/>
        <v>-2.4920154828578234E-10</v>
      </c>
    </row>
    <row r="220" spans="2:13" s="2" customFormat="1" ht="13">
      <c r="B220" s="110" t="s">
        <v>51</v>
      </c>
      <c r="C220" s="111"/>
      <c r="D220" s="112"/>
      <c r="E220" s="36" t="s">
        <v>36</v>
      </c>
      <c r="F220" s="83" t="s">
        <v>37</v>
      </c>
    </row>
    <row r="221" spans="2:13" ht="14">
      <c r="B221" s="109" t="s">
        <v>47</v>
      </c>
      <c r="C221" s="109"/>
      <c r="D221" s="109"/>
      <c r="E221" s="48">
        <f>SUM(E158:E169)</f>
        <v>4441515.9287793329</v>
      </c>
      <c r="F221" s="27">
        <f>SUM(K158:K169)</f>
        <v>50865.015492693412</v>
      </c>
    </row>
    <row r="222" spans="2:13" ht="14">
      <c r="B222" s="108" t="s">
        <v>48</v>
      </c>
      <c r="C222" s="108"/>
      <c r="D222" s="108"/>
      <c r="E222" s="43">
        <f>G169</f>
        <v>17395937.38771905</v>
      </c>
      <c r="F222" s="27">
        <f>M169</f>
        <v>199221.31067971568</v>
      </c>
    </row>
  </sheetData>
  <mergeCells count="20">
    <mergeCell ref="J156:M156"/>
    <mergeCell ref="J86:M86"/>
    <mergeCell ref="J100:L100"/>
    <mergeCell ref="J101:L101"/>
    <mergeCell ref="J102:L102"/>
    <mergeCell ref="J103:L103"/>
    <mergeCell ref="J106:K106"/>
    <mergeCell ref="B151:D151"/>
    <mergeCell ref="A1:F1"/>
    <mergeCell ref="A2:F2"/>
    <mergeCell ref="B21:F21"/>
    <mergeCell ref="B22:F22"/>
    <mergeCell ref="B86:H86"/>
    <mergeCell ref="B150:D150"/>
    <mergeCell ref="B222:D222"/>
    <mergeCell ref="B152:D152"/>
    <mergeCell ref="B153:D153"/>
    <mergeCell ref="B156:G156"/>
    <mergeCell ref="B221:D221"/>
    <mergeCell ref="B220:D220"/>
  </mergeCells>
  <conditionalFormatting sqref="A1:A2 A4">
    <cfRule type="duplicateValues" dxfId="2" priority="3"/>
  </conditionalFormatting>
  <conditionalFormatting sqref="A5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  <pageSetup scale="36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Top Sheet</vt:lpstr>
      <vt:lpstr>18%</vt:lpstr>
      <vt:lpstr>25%</vt:lpstr>
      <vt:lpstr>'18%'!Print_Area</vt:lpstr>
      <vt:lpstr>'25%'!Print_Area</vt:lpstr>
      <vt:lpstr>'Top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Jannat, Gul E</dc:creator>
  <cp:lastModifiedBy>Jannat, Gul E</cp:lastModifiedBy>
  <dcterms:created xsi:type="dcterms:W3CDTF">2023-07-30T08:16:45Z</dcterms:created>
  <dcterms:modified xsi:type="dcterms:W3CDTF">2023-08-30T08:42:57Z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2023-07-30T08:16:47Z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35fae895-3bea-4dd0-b1c6-7bcdcf20e567</vt:lpwstr>
  </property>
  <property fmtid="{D5CDD505-2E9C-101B-9397-08002B2CF9AE}" pid="8" name="MSIP_Label_ea60d57e-af5b-4752-ac57-3e4f28ca11dc_ContentBits">
    <vt:lpwstr>0</vt:lpwstr>
  </property>
</Properties>
</file>