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false"/>
  <bookViews>
    <workbookView activeTab="1" autoFilterDateGrouping="true" firstSheet="0" minimized="false" showHorizontalScroll="true" showSheetTabs="true" showVerticalScroll="true" tabRatio="600" visibility="visible"/>
  </bookViews>
  <sheets>
    <sheet name="instellingen" sheetId="1" r:id="rId4"/>
    <sheet name="instructie" sheetId="2" r:id="rId5"/>
    <sheet name="M 2020" sheetId="3" r:id="rId6"/>
    <sheet name="M 2019" sheetId="4" r:id="rId7"/>
  </sheets>
  <definedNames/>
  <calcPr calcId="999999" calcMode="auto" calcCompleted="1" fullCalcOnLoad="0" forceFullCalc="0"/>
</workbook>
</file>

<file path=xl/sharedStrings.xml><?xml version="1.0" encoding="utf-8"?>
<sst xmlns="http://schemas.openxmlformats.org/spreadsheetml/2006/main" uniqueCount="81">
  <si>
    <t>betekenis kleuren</t>
  </si>
  <si>
    <t>periode</t>
  </si>
  <si>
    <t>afname</t>
  </si>
  <si>
    <t>ja/nee</t>
  </si>
  <si>
    <t>veld wordt gevuld door PHP bij genereren file</t>
  </si>
  <si>
    <t>kies…</t>
  </si>
  <si>
    <t>veld wordt gevuld door Excel</t>
  </si>
  <si>
    <t>tt</t>
  </si>
  <si>
    <t>ja</t>
  </si>
  <si>
    <t>zelf invoeren bij opbouw Excel</t>
  </si>
  <si>
    <t>mt</t>
  </si>
  <si>
    <t>nee</t>
  </si>
  <si>
    <t>wit</t>
  </si>
  <si>
    <t>niet schrijfbaar</t>
  </si>
  <si>
    <t>lt</t>
  </si>
  <si>
    <t>1e veld</t>
  </si>
  <si>
    <t>rij of kolom verbergen</t>
  </si>
  <si>
    <t>hd</t>
  </si>
  <si>
    <t>invullen</t>
  </si>
  <si>
    <t>po</t>
  </si>
  <si>
    <t>invullen status SE</t>
  </si>
  <si>
    <t>dropdown verplicht invullen / gegeven ontbreekt (logisch)</t>
  </si>
  <si>
    <t>hoeft niet gevuld (want geen SE)</t>
  </si>
  <si>
    <t>geblokkeerd voor schrijven</t>
  </si>
  <si>
    <t>header</t>
  </si>
  <si>
    <r>
      <rPr>
        <rFont val="Segoe UI"/>
        <b val="true"/>
        <i val="false"/>
        <strike val="false"/>
        <color rgb="FFFFFFFF"/>
        <sz val="12"/>
        <u val="none"/>
      </rPr>
      <t xml:space="preserve">INSTRUCTIE </t>
    </r>
    <r>
      <rPr>
        <rFont val="Segoe UI"/>
        <b val="false"/>
        <i val="false"/>
        <strike val="false"/>
        <color rgb="FFFFFFFF"/>
        <sz val="12"/>
        <u val="none"/>
      </rPr>
      <t xml:space="preserve">graag uw aandacht voor het volgende:</t>
    </r>
  </si>
  <si>
    <t>Vorig jaar zijn we overgestapt van de invoer van PTA's in Word naar het invoeren via Excel. Dit was een eerste stap in een groter proces op weg naar volledige PTA-cohorten: PTA's waarin alle leerjaren van een examengroep staan beschreven. Dit nieuwe invoerdocument is een uitwerking van deze wens.</t>
  </si>
  <si>
    <t>COHORTEN en COHORTJAREN</t>
  </si>
  <si>
    <r>
      <t xml:space="preserve">In dit document zie je tabbladen met namen als </t>
    </r>
    <r>
      <rPr>
        <rFont val="Segoe UI"/>
        <b val="true"/>
        <i val="false"/>
        <strike val="false"/>
        <color rgb="FF000000"/>
        <sz val="12"/>
        <u val="none"/>
      </rPr>
      <t xml:space="preserve">A 2019</t>
    </r>
    <r>
      <rPr>
        <rFont val="Segoe UI"/>
        <b val="false"/>
        <i val="false"/>
        <strike val="false"/>
        <color rgb="FF000000"/>
        <sz val="12"/>
        <u val="none"/>
      </rPr>
      <t xml:space="preserve"> of </t>
    </r>
    <r>
      <rPr>
        <rFont val="Segoe UI"/>
        <b val="true"/>
        <i val="false"/>
        <strike val="false"/>
        <color rgb="FF000000"/>
        <sz val="12"/>
        <u val="none"/>
      </rPr>
      <t xml:space="preserve">H 2021</t>
    </r>
    <r>
      <rPr>
        <rFont val="Segoe UI"/>
        <b val="false"/>
        <i val="false"/>
        <strike val="false"/>
        <color rgb="FF000000"/>
        <sz val="12"/>
        <u val="none"/>
      </rPr>
      <t xml:space="preserve">. Dat jaartal slaat op het kalenderjaar waarin een groep start met het schoolexamen (gerekend vanaf mavo-3, havo-4 of VWO-4). Voor </t>
    </r>
    <r>
      <rPr>
        <rFont val="Segoe UI"/>
        <b val="true"/>
        <i val="false"/>
        <strike val="false"/>
        <color rgb="FF000000"/>
        <sz val="12"/>
        <u val="none"/>
      </rPr>
      <t xml:space="preserve">A 2019</t>
    </r>
    <r>
      <rPr>
        <rFont val="Segoe UI"/>
        <b val="false"/>
        <i val="false"/>
        <strike val="false"/>
        <color rgb="FF000000"/>
        <sz val="12"/>
        <u val="none"/>
      </rPr>
      <t xml:space="preserve"> gaat het dus om de atheneumjaarlaag die in het schooljaar </t>
    </r>
    <r>
      <rPr>
        <rFont val="Segoe UI"/>
        <b val="false"/>
        <i val="true"/>
        <strike val="false"/>
        <color rgb="FF000000"/>
        <sz val="12"/>
        <u val="none"/>
      </rPr>
      <t xml:space="preserve">2019-2020</t>
    </r>
    <r>
      <rPr>
        <rFont val="Segoe UI"/>
        <b val="false"/>
        <i val="false"/>
        <strike val="false"/>
        <color rgb="FF000000"/>
        <sz val="12"/>
        <u val="none"/>
      </rPr>
      <t xml:space="preserve"> in klas 4 zat, in </t>
    </r>
    <r>
      <rPr>
        <rFont val="Segoe UI"/>
        <b val="false"/>
        <i val="true"/>
        <strike val="false"/>
        <color rgb="FF000000"/>
        <sz val="12"/>
        <u val="none"/>
      </rPr>
      <t xml:space="preserve">2020-2021</t>
    </r>
    <r>
      <rPr>
        <rFont val="Segoe UI"/>
        <b val="false"/>
        <i val="false"/>
        <strike val="false"/>
        <color rgb="FF000000"/>
        <sz val="12"/>
        <u val="none"/>
      </rPr>
      <t xml:space="preserve"> in klas 5 en in </t>
    </r>
    <r>
      <rPr>
        <rFont val="Segoe UI"/>
        <b val="false"/>
        <i val="true"/>
        <strike val="false"/>
        <color rgb="FF000000"/>
        <sz val="12"/>
        <u val="none"/>
      </rPr>
      <t xml:space="preserve">2021-2022</t>
    </r>
    <r>
      <rPr>
        <rFont val="Segoe UI"/>
        <b val="false"/>
        <i val="false"/>
        <strike val="false"/>
        <color rgb="FF000000"/>
        <sz val="12"/>
        <u val="none"/>
      </rPr>
      <t xml:space="preserve"> in klas 6. Het volledige </t>
    </r>
    <r>
      <rPr>
        <rFont val="Segoe UI"/>
        <b val="true"/>
        <i val="false"/>
        <strike val="false"/>
        <color rgb="FF000000"/>
        <sz val="12"/>
        <u val="none"/>
      </rPr>
      <t xml:space="preserve">cohort</t>
    </r>
    <r>
      <rPr>
        <rFont val="Segoe UI"/>
        <b val="false"/>
        <i val="false"/>
        <strike val="false"/>
        <color rgb="FF000000"/>
        <sz val="12"/>
        <u val="none"/>
      </rPr>
      <t xml:space="preserve"> is dan de periode 2019-2022. Het betreft hier dus de </t>
    </r>
    <r>
      <rPr>
        <rFont val="Segoe UI"/>
        <b val="false"/>
        <i val="true"/>
        <strike val="false"/>
        <color rgb="FF000000"/>
        <sz val="12"/>
        <u val="none"/>
      </rPr>
      <t xml:space="preserve">huidige vwo-5</t>
    </r>
    <r>
      <rPr>
        <rFont val="Segoe UI"/>
        <b val="false"/>
        <i val="false"/>
        <strike val="false"/>
        <color rgb="FF000000"/>
        <sz val="12"/>
        <u val="none"/>
      </rPr>
      <t xml:space="preserve">. Als je klikt op een tabblad wordt de bijbehorende groep vermeld.</t>
    </r>
  </si>
  <si>
    <t>SCHRIJFRECHT en leesrecht: CONTROLE</t>
  </si>
  <si>
    <r>
      <t xml:space="preserve">Voor de </t>
    </r>
    <r>
      <rPr>
        <rFont val="Segoe UI"/>
        <b val="false"/>
        <i val="true"/>
        <strike val="false"/>
        <color rgb="FF000000"/>
        <sz val="12"/>
        <u val="none"/>
      </rPr>
      <t xml:space="preserve">huidige vwo-5</t>
    </r>
    <r>
      <rPr>
        <rFont val="Segoe UI"/>
        <b val="false"/>
        <i val="false"/>
        <strike val="false"/>
        <color rgb="FF000000"/>
        <sz val="12"/>
        <u val="none"/>
      </rPr>
      <t xml:space="preserve"> liggen de leerjaren 4 en 5 van het PTA al achter ons. Daarom zijn de bijbehorende velden geblokkeerd. Wij hebben alle informatie van het huidige schooljaar overgenomen in dit nieuwe bestand. </t>
    </r>
    <r>
      <rPr>
        <rFont val="Segoe UI"/>
        <b val="true"/>
        <i val="false"/>
        <strike val="false"/>
        <color rgb="FF5B9BD5"/>
        <sz val="12"/>
        <u val="none"/>
      </rPr>
      <t xml:space="preserve">Wil je controleren of de gegevens van het huidige schooljaar juist zijn?</t>
    </r>
    <r>
      <rPr>
        <rFont val="Segoe UI"/>
        <b val="true"/>
        <i val="false"/>
        <strike val="false"/>
        <color rgb="FF000000"/>
        <sz val="12"/>
        <u val="none"/>
      </rPr>
      <t xml:space="preserve"> </t>
    </r>
    <r>
      <rPr>
        <rFont val="Segoe UI"/>
        <b val="false"/>
        <i val="false"/>
        <strike val="false"/>
        <color rgb="FF000000"/>
        <sz val="12"/>
        <u val="none"/>
      </rPr>
      <t xml:space="preserve">Klopt er iets niet? Stuur dan een mailtje naar VNR. Velden voor het komende schooljaar zijn wel beschrijfbaar. Hier vul je het PTA verder in. Net als vorig jaar verwachten we het </t>
    </r>
    <r>
      <rPr>
        <rFont val="Segoe UI"/>
        <b val="false"/>
        <i val="true"/>
        <strike val="false"/>
        <color rgb="FF000000"/>
        <sz val="12"/>
        <u val="none"/>
      </rPr>
      <t xml:space="preserve">volledige onderwijsprogramma</t>
    </r>
    <r>
      <rPr>
        <rFont val="Segoe UI"/>
        <b val="false"/>
        <i val="false"/>
        <strike val="false"/>
        <color rgb="FF000000"/>
        <sz val="12"/>
        <u val="none"/>
      </rPr>
      <t xml:space="preserve"> voor een leerlaag, dus ook de proefwerken en andere opdrachten die niet voor het schoolexamen gelden. Als service hebben we het cohortjaar dat je voor dit schooljaar had ingevuld gekopieerd naar het PTA voor de nieuwe groep in de hoop dat dit jullie werk bespaard.</t>
    </r>
  </si>
  <si>
    <r>
      <rPr>
        <rFont val="Segoe UI"/>
        <b val="true"/>
        <i val="false"/>
        <strike val="false"/>
        <color rgb="FFFFFFFF"/>
        <sz val="12"/>
        <u val="none"/>
      </rPr>
      <t xml:space="preserve">HEEL BELANGRIJK: </t>
    </r>
    <r>
      <rPr>
        <rFont val="Segoe UI"/>
        <b val="false"/>
        <i val="false"/>
        <strike val="false"/>
        <color rgb="FFFFFFFF"/>
        <sz val="12"/>
        <u val="none"/>
      </rPr>
      <t xml:space="preserve">do's &amp; don'ts</t>
    </r>
  </si>
  <si>
    <r>
      <t xml:space="preserve">Lees dit gedeelte echt even goed door. Vorig jaar hebben we veel nawerk gehad door </t>
    </r>
    <r>
      <rPr>
        <rFont val="Segoe UI"/>
        <b val="false"/>
        <i val="true"/>
        <strike val="false"/>
        <color rgb="FF000000"/>
        <sz val="12"/>
        <u val="none"/>
      </rPr>
      <t xml:space="preserve">afwijkende invoer</t>
    </r>
    <r>
      <rPr>
        <rFont val="Segoe UI"/>
        <b val="false"/>
        <i val="false"/>
        <strike val="false"/>
        <color rgb="FF000000"/>
        <sz val="12"/>
        <u val="none"/>
      </rPr>
      <t xml:space="preserve"> in het Excelbestand, niet volledig ingevulde gegevens en niet kloppende gegevens. Allereerst: Open dit bestand niet in een verouderde Excel-versie. Openen hem op je schoollaptop of een werkstation op school </t>
    </r>
    <r>
      <rPr>
        <rFont val="Segoe UI"/>
        <b val="true"/>
        <i val="false"/>
        <strike val="false"/>
        <color rgb="FF000000"/>
        <sz val="12"/>
        <u val="none"/>
      </rPr>
      <t xml:space="preserve">vanuit Teams</t>
    </r>
    <r>
      <rPr>
        <rFont val="Segoe UI"/>
        <b val="false"/>
        <i val="false"/>
        <strike val="false"/>
        <color rgb="FF000000"/>
        <sz val="12"/>
        <u val="none"/>
      </rPr>
      <t xml:space="preserve">. Download het bestand dus </t>
    </r>
    <r>
      <rPr>
        <rFont val="Segoe UI"/>
        <b val="true"/>
        <i val="false"/>
        <strike val="false"/>
        <color rgb="FF000000"/>
        <sz val="12"/>
        <u val="none"/>
      </rPr>
      <t xml:space="preserve">niet</t>
    </r>
    <r>
      <rPr>
        <rFont val="Segoe UI"/>
        <b val="false"/>
        <i val="false"/>
        <strike val="false"/>
        <color rgb="FF000000"/>
        <sz val="12"/>
        <u val="none"/>
      </rPr>
      <t xml:space="preserve">. Dit leidt tot ongewenste dubbelingen en inconsistentie. Open in de Excel-applicatie kan gewoon, maar dan wel vanuit Teams. Let daarnaast bij de over op de volgende punten:</t>
    </r>
  </si>
  <si>
    <t>overzicht aandachtspunten bij het werken met dit document</t>
  </si>
  <si>
    <t>&gt;</t>
  </si>
  <si>
    <t>De groene velden zijn beschrijfbaar. De donkergroene velden hoef je alleen in te vullen als er sprake is van een PTA-onderdeel.</t>
  </si>
  <si>
    <r>
      <t xml:space="preserve">Wil je iets verplaatsen? Ga alsjeblieft </t>
    </r>
    <r>
      <rPr>
        <rFont val="Segoe UI"/>
        <b val="true"/>
        <i val="false"/>
        <strike val="false"/>
        <color rgb="FFC00000"/>
        <sz val="12"/>
        <u val="none"/>
      </rPr>
      <t xml:space="preserve">niet knippen</t>
    </r>
    <r>
      <rPr>
        <rFont val="Segoe UI"/>
        <b val="false"/>
        <i val="false"/>
        <strike val="false"/>
        <color rgb="FF000000"/>
        <sz val="12"/>
        <u val="none"/>
      </rPr>
      <t xml:space="preserve"> (geen Ctrl-x). Daarmee verwijder je namelijk ook voor jou onzichtbare onderdelen. In plaats daarvan: het meest veilig is even overschrijven, maar als je toch wilt kopiëren: kies dan in het nieuwe veld voor het </t>
    </r>
    <r>
      <rPr>
        <rFont val="Segoe UI"/>
        <b val="false"/>
        <i val="true"/>
        <strike val="false"/>
        <color rgb="FF000000"/>
        <sz val="12"/>
        <u val="none"/>
      </rPr>
      <t xml:space="preserve">plakken van waarden</t>
    </r>
    <r>
      <rPr>
        <rFont val="Segoe UI"/>
        <b val="false"/>
        <i val="false"/>
        <strike val="false"/>
        <color rgb="FF000000"/>
        <sz val="12"/>
        <u val="none"/>
      </rPr>
      <t xml:space="preserve"> en delete vervolgens de inhoud van de velden die moeten worden geleegd.</t>
    </r>
  </si>
  <si>
    <t>Vorig jaar hebben secties soms zelf geprobeerd hun PTA te layouten binnen Excel met b.v. spaties. Doe dit niet. Het PTA wordt uiteindelijk als PDF afgedrukt in een andere layout. Zelf aanpassen heeft dus geen zin, maar zorgt wel voor problemen bij de verdere verwerking!</t>
  </si>
  <si>
    <r>
      <t xml:space="preserve">De kolommen </t>
    </r>
    <r>
      <rPr>
        <rFont val="Segoe UI"/>
        <b val="false"/>
        <i val="true"/>
        <strike val="false"/>
        <color rgb="FF000000"/>
        <sz val="12"/>
        <u val="none"/>
      </rPr>
      <t xml:space="preserve">weging VD</t>
    </r>
    <r>
      <rPr>
        <rFont val="Segoe UI"/>
        <b val="false"/>
        <i val="false"/>
        <strike val="false"/>
        <color rgb="FF000000"/>
        <sz val="12"/>
        <u val="none"/>
      </rPr>
      <t xml:space="preserve">, </t>
    </r>
    <r>
      <rPr>
        <rFont val="Segoe UI"/>
        <b val="false"/>
        <i val="true"/>
        <strike val="false"/>
        <color rgb="FF000000"/>
        <sz val="12"/>
        <u val="none"/>
      </rPr>
      <t xml:space="preserve">weging SE</t>
    </r>
    <r>
      <rPr>
        <rFont val="Segoe UI"/>
        <b val="false"/>
        <i val="false"/>
        <strike val="false"/>
        <color rgb="FF000000"/>
        <sz val="12"/>
        <u val="none"/>
      </rPr>
      <t xml:space="preserve"> en </t>
    </r>
    <r>
      <rPr>
        <rFont val="Segoe UI"/>
        <b val="false"/>
        <i val="true"/>
        <strike val="false"/>
        <color rgb="FF000000"/>
        <sz val="12"/>
        <u val="none"/>
      </rPr>
      <t xml:space="preserve">duur</t>
    </r>
    <r>
      <rPr>
        <rFont val="Segoe UI"/>
        <b val="false"/>
        <i val="false"/>
        <strike val="false"/>
        <color rgb="FF000000"/>
        <sz val="12"/>
        <u val="none"/>
      </rPr>
      <t xml:space="preserve"> zijn </t>
    </r>
    <r>
      <rPr>
        <rFont val="Segoe UI"/>
        <b val="true"/>
        <i val="false"/>
        <strike val="false"/>
        <color rgb="FF000000"/>
        <sz val="12"/>
        <u val="none"/>
      </rPr>
      <t xml:space="preserve">numeriek</t>
    </r>
    <r>
      <rPr>
        <rFont val="Segoe UI"/>
        <b val="false"/>
        <i val="false"/>
        <strike val="false"/>
        <color rgb="FF000000"/>
        <sz val="12"/>
        <u val="none"/>
      </rPr>
      <t xml:space="preserve">. Vul hier alleen getallen in (en dus niet dingen als </t>
    </r>
    <r>
      <rPr>
        <rFont val="Segoe UI"/>
        <b val="false"/>
        <i val="true"/>
        <strike val="false"/>
        <color rgb="FF000000"/>
        <sz val="12"/>
        <u val="none"/>
      </rPr>
      <t xml:space="preserve">100 </t>
    </r>
    <r>
      <rPr>
        <rFont val="Segoe UI"/>
        <b val="false"/>
        <i val="true"/>
        <strike val="false"/>
        <color rgb="FFC00000"/>
        <sz val="12"/>
        <u val="none"/>
      </rPr>
      <t xml:space="preserve">min</t>
    </r>
    <r>
      <rPr>
        <rFont val="Segoe UI"/>
        <b val="false"/>
        <i val="false"/>
        <strike val="false"/>
        <color rgb="FF000000"/>
        <sz val="12"/>
        <u val="none"/>
      </rPr>
      <t xml:space="preserve">, </t>
    </r>
    <r>
      <rPr>
        <rFont val="Segoe UI"/>
        <b val="false"/>
        <i val="true"/>
        <strike val="false"/>
        <color rgb="FF000000"/>
        <sz val="12"/>
        <u val="none"/>
      </rPr>
      <t xml:space="preserve">15</t>
    </r>
    <r>
      <rPr>
        <rFont val="Segoe UI"/>
        <b val="false"/>
        <i val="true"/>
        <strike val="false"/>
        <color rgb="FFC00000"/>
        <sz val="12"/>
        <u val="none"/>
      </rPr>
      <t xml:space="preserve">?</t>
    </r>
    <r>
      <rPr>
        <rFont val="Segoe UI"/>
        <b val="false"/>
        <i val="false"/>
        <strike val="false"/>
        <color rgb="FF000000"/>
        <sz val="12"/>
        <u val="none"/>
      </rPr>
      <t xml:space="preserve">, etc.)</t>
    </r>
  </si>
  <si>
    <r>
      <t xml:space="preserve">De kolommen G, J, M en O bevatten zogenaamde </t>
    </r>
    <r>
      <rPr>
        <rFont val="Segoe UI"/>
        <b val="false"/>
        <i val="true"/>
        <strike val="false"/>
        <color rgb="FF000000"/>
        <sz val="12"/>
        <u val="none"/>
      </rPr>
      <t xml:space="preserve">dropdown</t>
    </r>
    <r>
      <rPr>
        <rFont val="Segoe UI"/>
        <b val="false"/>
        <i val="false"/>
        <strike val="false"/>
        <color rgb="FF000000"/>
        <sz val="12"/>
        <u val="none"/>
      </rPr>
      <t xml:space="preserve">-menu's. Gebruik deze voor de invoer. Dat klinkt als een open deur, maar: </t>
    </r>
    <r>
      <rPr>
        <rFont val="Segoe UI"/>
        <b val="true"/>
        <i val="false"/>
        <strike val="false"/>
        <color rgb="FF000000"/>
        <sz val="12"/>
        <u val="none"/>
      </rPr>
      <t xml:space="preserve">niet</t>
    </r>
    <r>
      <rPr>
        <rFont val="Segoe UI"/>
        <b val="false"/>
        <i val="false"/>
        <strike val="false"/>
        <color rgb="FF000000"/>
        <sz val="12"/>
        <u val="none"/>
      </rPr>
      <t xml:space="preserve"> handmatig overschrijven!</t>
    </r>
  </si>
  <si>
    <t>Tot slot: is er toch iets mis gegaan of twijfel je? Helemaal niet erg, maar geef het even aan!</t>
  </si>
  <si>
    <t>*</t>
  </si>
  <si>
    <t>statusCode</t>
  </si>
  <si>
    <t>schrijfrecht</t>
  </si>
  <si>
    <t>fouten?</t>
  </si>
  <si>
    <t>vak</t>
  </si>
  <si>
    <t>NASK2</t>
  </si>
  <si>
    <t>cjid</t>
  </si>
  <si>
    <t>vid</t>
  </si>
  <si>
    <t>id</t>
  </si>
  <si>
    <t>somCode</t>
  </si>
  <si>
    <t>leerstofomschrijving</t>
  </si>
  <si>
    <t>weging VD</t>
  </si>
  <si>
    <t>soort toets</t>
  </si>
  <si>
    <t>afwijkende hulpmiddelen / bijzonderheden</t>
  </si>
  <si>
    <t>duur (min)</t>
  </si>
  <si>
    <t>SE?</t>
  </si>
  <si>
    <t>weging SE</t>
  </si>
  <si>
    <t>herkans-baar?</t>
  </si>
  <si>
    <t>verplichte SE-domeinen</t>
  </si>
  <si>
    <t>TOTAAL</t>
  </si>
  <si>
    <t>niveau</t>
  </si>
  <si>
    <t>M</t>
  </si>
  <si>
    <t>startJaar</t>
  </si>
  <si>
    <t>cid</t>
  </si>
  <si>
    <t>eindJaar</t>
  </si>
  <si>
    <t>vandaag</t>
  </si>
  <si>
    <t>huidigStartjaar</t>
  </si>
  <si>
    <t>huidigSchooljaar</t>
  </si>
  <si>
    <t>positiePTA</t>
  </si>
  <si>
    <t>groep</t>
  </si>
  <si>
    <t>mavo?</t>
  </si>
  <si>
    <t>H1: Stoffen en deeltjes, H4: Mengen en scheiden</t>
  </si>
  <si>
    <t>NASK2/K/8, NASK2/K/3, NASK2/V/3</t>
  </si>
  <si>
    <t>H2: Chemische reacties, H3: Verbrandingen</t>
  </si>
  <si>
    <t>NASK2/K/9, NASK2/K/3, NASK2/V/3</t>
  </si>
  <si>
    <t>H7: Water en reinigen, H8: Materialen, H9: Koolstofchemie</t>
  </si>
  <si>
    <t>NASK2/K/4, NASK2/K/9, NASK2/V/3</t>
  </si>
  <si>
    <t>vaardigheden in de scheikunde (scheikunde kennis H1 t/m H4, H7 t/m H9 &amp; Vaardigheden)</t>
  </si>
  <si>
    <t>NASK2/K/1, NASK2/K/2, NASK2/K/6, NASK2/V/3</t>
  </si>
  <si>
    <t>De BINAS VMBO-KGT is bij alle schriftelijke toetsen een toegestaan hulpmiddel, tenzij anders vermeld bij de toets.</t>
  </si>
</sst>
</file>

<file path=xl/styles.xml><?xml version="1.0" encoding="utf-8"?>
<styleSheet xmlns="http://schemas.openxmlformats.org/spreadsheetml/2006/main" xml:space="preserve">
  <numFmts count="0"/>
  <fonts count="14">
    <font>
      <b val="0"/>
      <i val="0"/>
      <strike val="0"/>
      <u val="none"/>
      <sz val="11"/>
      <color rgb="FF000000"/>
      <name val="Calibri"/>
    </font>
    <font>
      <b val="1"/>
      <i val="0"/>
      <strike val="0"/>
      <u val="none"/>
      <sz val="11"/>
      <color rgb="FF000000"/>
      <name val="Calibri"/>
    </font>
    <font>
      <b val="0"/>
      <i val="0"/>
      <strike val="0"/>
      <u val="none"/>
      <sz val="12"/>
      <color rgb="FF000000"/>
      <name val="Segoe UI"/>
    </font>
    <font>
      <b val="1"/>
      <i val="0"/>
      <strike val="0"/>
      <u val="none"/>
      <sz val="12"/>
      <color rgb="FF000000"/>
      <name val="Segoe UI"/>
    </font>
    <font>
      <b val="0"/>
      <i val="0"/>
      <strike val="0"/>
      <u val="none"/>
      <sz val="11"/>
      <color rgb="FFD8D8D8"/>
      <name val="Calibri"/>
    </font>
    <font>
      <b val="0"/>
      <i val="0"/>
      <strike val="0"/>
      <u val="none"/>
      <sz val="11"/>
      <color rgb="FFFFFFFF"/>
      <name val="Calibri"/>
    </font>
    <font>
      <b val="0"/>
      <i val="0"/>
      <strike val="0"/>
      <u val="none"/>
      <sz val="10"/>
      <color rgb="FF000000"/>
      <name val="Segoe UI"/>
    </font>
    <font>
      <b val="1"/>
      <i val="0"/>
      <strike val="0"/>
      <u val="none"/>
      <sz val="16"/>
      <color rgb="FF44546A"/>
      <name val="Segoe UI"/>
    </font>
    <font>
      <b val="1"/>
      <i val="0"/>
      <strike val="0"/>
      <u val="none"/>
      <sz val="12"/>
      <color rgb="FFFFFFFF"/>
      <name val="Segoe UI"/>
    </font>
    <font>
      <b val="0"/>
      <i val="0"/>
      <strike val="0"/>
      <u val="none"/>
      <sz val="12"/>
      <color rgb="FFFFFFFF"/>
      <name val="Segoe UI"/>
    </font>
    <font>
      <b val="0"/>
      <i val="0"/>
      <strike val="0"/>
      <u val="none"/>
      <sz val="12"/>
      <color rgb="FFD8D8D8"/>
      <name val="Segoe UI"/>
    </font>
    <font>
      <b val="0"/>
      <i val="0"/>
      <strike val="0"/>
      <u val="none"/>
      <sz val="26"/>
      <color rgb="FF000000"/>
      <name val="Segoe UI"/>
    </font>
    <font>
      <b val="1"/>
      <i val="0"/>
      <strike val="0"/>
      <u val="none"/>
      <sz val="20"/>
      <color rgb="FF000000"/>
      <name val="Segoe UI"/>
    </font>
    <font>
      <b val="0"/>
      <i val="0"/>
      <strike val="0"/>
      <u val="none"/>
      <sz val="12"/>
      <color rgb="FFF2F2F2"/>
      <name val="Segoe UI"/>
    </font>
  </fonts>
  <fills count="13">
    <fill>
      <patternFill patternType="none"/>
    </fill>
    <fill>
      <patternFill patternType="gray125">
        <fgColor rgb="FFFFFFFF"/>
        <bgColor rgb="FF000000"/>
      </patternFill>
    </fill>
    <fill>
      <patternFill patternType="solid">
        <fgColor rgb="FF5B9BD5"/>
        <bgColor rgb="FFFFFFFF"/>
      </patternFill>
    </fill>
    <fill>
      <patternFill patternType="solid">
        <fgColor rgb="FFFFC000"/>
        <bgColor rgb="FFFFFFFF"/>
      </patternFill>
    </fill>
    <fill>
      <patternFill patternType="solid">
        <fgColor rgb="FFFFFFFF"/>
        <bgColor rgb="FFFFFFFF"/>
      </patternFill>
    </fill>
    <fill>
      <patternFill patternType="solid">
        <fgColor rgb="FFA5A5A5"/>
        <bgColor rgb="FFFFFFFF"/>
      </patternFill>
    </fill>
    <fill>
      <patternFill patternType="solid">
        <fgColor rgb="FF7030A0"/>
        <bgColor rgb="FFFFFFFF"/>
      </patternFill>
    </fill>
    <fill>
      <patternFill patternType="solid">
        <fgColor rgb="FFE2EEDA"/>
        <bgColor rgb="FFFFFFFF"/>
      </patternFill>
    </fill>
    <fill>
      <patternFill patternType="solid">
        <fgColor rgb="FFC5DEB5"/>
        <bgColor rgb="FFFFFFFF"/>
      </patternFill>
    </fill>
    <fill>
      <patternFill patternType="solid">
        <fgColor rgb="FFED7D31"/>
        <bgColor rgb="FFFFFFFF"/>
      </patternFill>
    </fill>
    <fill>
      <patternFill patternType="solid">
        <fgColor rgb="FF223962"/>
        <bgColor rgb="FFFFFFFF"/>
      </patternFill>
    </fill>
    <fill>
      <patternFill patternType="solid">
        <fgColor rgb="FFD8D8D8"/>
        <bgColor rgb="FFFFFFFF"/>
      </patternFill>
    </fill>
    <fill>
      <patternFill patternType="solid">
        <fgColor rgb="FF44546A"/>
        <bgColor rgb="FFFFFFFF"/>
      </patternFill>
    </fill>
  </fills>
  <borders count="6">
    <border/>
    <border>
      <left style="medium">
        <color rgb="FFC00000"/>
      </left>
      <right style="medium">
        <color rgb="FFC00000"/>
      </right>
      <top style="medium">
        <color rgb="FFC00000"/>
      </top>
      <bottom style="medium">
        <color rgb="FFC00000"/>
      </bottom>
    </border>
    <border>
      <right style="hair">
        <color rgb="FFF2F2F2"/>
      </right>
      <bottom style="hair">
        <color rgb="FFA9CD90"/>
      </bottom>
    </border>
    <border>
      <bottom style="hair">
        <color rgb="FFA9CD90"/>
      </bottom>
    </border>
    <border>
      <left style="hair">
        <color rgb="FFF2F2F2"/>
      </left>
      <right style="hair">
        <color rgb="FFF2F2F2"/>
      </right>
      <top style="hair">
        <color rgb="FFF2F2F2"/>
      </top>
      <bottom style="hair">
        <color rgb="FFA9CD90"/>
      </bottom>
    </border>
    <border>
      <left style="thin">
        <color rgb="FFDEEAF6"/>
      </left>
      <right style="thin">
        <color rgb="FFDEEAF6"/>
      </right>
      <top style="thin">
        <color rgb="FFDEEAF6"/>
      </top>
      <bottom style="thin">
        <color rgb="FFDEEAF6"/>
      </bottom>
    </border>
  </borders>
  <cellStyleXfs count="1">
    <xf numFmtId="0" fontId="0" fillId="0" borderId="0"/>
  </cellStyleXfs>
  <cellXfs count="64">
    <xf xfId="0" fontId="0" numFmtId="0" fillId="0" borderId="0" applyFont="0" applyNumberFormat="0"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2" numFmtId="0" fillId="2" borderId="0" applyFont="1" applyNumberFormat="0" applyFill="1" applyBorder="0" applyAlignment="1">
      <alignment horizontal="center"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2" numFmtId="0" fillId="3" borderId="0" applyFont="1" applyNumberFormat="0" applyFill="1" applyBorder="0" applyAlignment="1">
      <alignment horizontal="center" vertical="bottom" textRotation="0" wrapText="false" shrinkToFit="false"/>
    </xf>
    <xf xfId="0" fontId="0" numFmtId="0" fillId="3" borderId="0" applyFont="0" applyNumberFormat="0" applyFill="1" applyBorder="0" applyAlignment="0">
      <alignment horizontal="general" vertical="bottom" textRotation="0" wrapText="false" shrinkToFit="false"/>
    </xf>
    <xf xfId="0" fontId="2" numFmtId="22" fillId="3" borderId="0" applyFont="1" applyNumberFormat="1" applyFill="1" applyBorder="0" applyAlignment="1">
      <alignment horizontal="center" vertical="bottom" textRotation="0" wrapText="false" shrinkToFit="false"/>
    </xf>
    <xf xfId="0" fontId="2" numFmtId="0" fillId="4" borderId="0" applyFont="1" applyNumberFormat="0" applyFill="1" applyBorder="0" applyAlignment="1">
      <alignment horizontal="center" vertical="bottom" textRotation="0" wrapText="false" shrinkToFit="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right" vertical="bottom" textRotation="0" wrapText="false" shrinkToFit="false"/>
    </xf>
    <xf xfId="0" fontId="0" numFmtId="0" fillId="5" borderId="0" applyFont="0" applyNumberFormat="0" applyFill="1" applyBorder="0" applyAlignment="0">
      <alignment horizontal="general" vertical="bottom" textRotation="0" wrapText="false" shrinkToFit="false"/>
    </xf>
    <xf xfId="0" fontId="3" numFmtId="0" fillId="6" borderId="0" applyFont="1" applyNumberFormat="0" applyFill="1" applyBorder="0" applyAlignment="1">
      <alignment horizontal="right" vertical="bottom" textRotation="0" wrapText="false" shrinkToFit="false"/>
    </xf>
    <xf xfId="0" fontId="2" numFmtId="0" fillId="6" borderId="0" applyFont="1" applyNumberFormat="0" applyFill="1" applyBorder="0" applyAlignment="1">
      <alignment horizontal="center" vertical="bottom" textRotation="0" wrapText="false" shrinkToFit="false"/>
    </xf>
    <xf xfId="0" fontId="0" numFmtId="0" fillId="6" borderId="0" applyFont="0" applyNumberFormat="0" applyFill="1" applyBorder="0" applyAlignment="0">
      <alignment horizontal="general" vertical="bottom" textRotation="0" wrapText="false" shrinkToFit="false"/>
    </xf>
    <xf xfId="0" fontId="4" numFmtId="0" fillId="0" borderId="0" applyFont="1" applyNumberFormat="0" applyFill="0" applyBorder="0" applyAlignment="0">
      <alignment horizontal="general" vertical="bottom" textRotation="0" wrapText="false" shrinkToFit="false"/>
    </xf>
    <xf xfId="0" fontId="2" numFmtId="0" fillId="6" borderId="0" applyFont="1" applyNumberFormat="0" applyFill="1" applyBorder="0" applyAlignment="1">
      <alignment horizontal="right" vertical="bottom" textRotation="0" wrapText="false" shrinkToFit="false"/>
    </xf>
    <xf xfId="0" fontId="0" numFmtId="0" fillId="7" borderId="0" applyFont="0" applyNumberFormat="0" applyFill="1" applyBorder="0" applyAlignment="0">
      <alignment horizontal="general" vertical="bottom" textRotation="0" wrapText="false" shrinkToFit="false"/>
    </xf>
    <xf xfId="0" fontId="0" numFmtId="0" fillId="8" borderId="0" applyFont="0"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left" vertical="bottom" textRotation="0" wrapText="false" shrinkToFit="false"/>
    </xf>
    <xf xfId="0" fontId="0" numFmtId="0" fillId="9" borderId="0" applyFont="0" applyNumberFormat="0" applyFill="1" applyBorder="0" applyAlignment="0">
      <alignment horizontal="general" vertical="bottom" textRotation="0" wrapText="false" shrinkToFit="false"/>
    </xf>
    <xf xfId="0" fontId="0" numFmtId="0" fillId="0" borderId="1" applyFont="0" applyNumberFormat="0" applyFill="0" applyBorder="1" applyAlignment="0">
      <alignment horizontal="general" vertical="bottom" textRotation="0" wrapText="false" shrinkToFit="false"/>
    </xf>
    <xf xfId="0" fontId="5" numFmtId="0" fillId="10" borderId="0" applyFont="1" applyNumberFormat="0" applyFill="1" applyBorder="0" applyAlignment="0">
      <alignment horizontal="general" vertical="bottom" textRotation="0" wrapText="false" shrinkToFit="false"/>
    </xf>
    <xf xfId="0" fontId="0" numFmtId="0" fillId="11" borderId="0" applyFont="0" applyNumberFormat="0" applyFill="1" applyBorder="0" applyAlignment="0">
      <alignment horizontal="general" vertical="bottom" textRotation="0" wrapText="false" shrinkToFit="false"/>
    </xf>
    <xf xfId="0" fontId="2" numFmtId="0" fillId="7" borderId="2" applyFont="1" applyNumberFormat="0" applyFill="1" applyBorder="1" applyAlignment="1" applyProtection="true">
      <alignment horizontal="center" vertical="center" textRotation="0" wrapText="false" shrinkToFit="false"/>
      <protection locked="false"/>
    </xf>
    <xf xfId="0" fontId="6" numFmtId="0" fillId="7" borderId="2" applyFont="1" applyNumberFormat="0" applyFill="1" applyBorder="1" applyAlignment="1" applyProtection="true">
      <alignment horizontal="general" vertical="center" textRotation="0" wrapText="true" shrinkToFit="false"/>
      <protection locked="false"/>
    </xf>
    <xf xfId="0" fontId="2" numFmtId="0" fillId="7" borderId="3" applyFont="1" applyNumberFormat="0" applyFill="1" applyBorder="1" applyAlignment="1" applyProtection="true">
      <alignment horizontal="center" vertical="center" textRotation="0" wrapText="false" shrinkToFit="false"/>
      <protection locked="false"/>
    </xf>
    <xf xfId="0" fontId="6" numFmtId="0" fillId="7" borderId="4" applyFont="1" applyNumberFormat="0" applyFill="1" applyBorder="1" applyAlignment="1" applyProtection="true">
      <alignment horizontal="general" vertical="center" textRotation="0" wrapText="true" shrinkToFit="false"/>
      <protection locked="false"/>
    </xf>
    <xf xfId="0" fontId="2" numFmtId="0" fillId="8" borderId="2" applyFont="1" applyNumberFormat="0" applyFill="1" applyBorder="1" applyAlignment="1" applyProtection="true">
      <alignment horizontal="center" vertical="center" textRotation="0" wrapText="false" shrinkToFit="false"/>
      <protection locked="false"/>
    </xf>
    <xf xfId="0" fontId="6" numFmtId="0" fillId="8" borderId="3" applyFont="1" applyNumberFormat="0" applyFill="1" applyBorder="1" applyAlignment="1" applyProtection="true">
      <alignment horizontal="general" vertical="center" textRotation="0" wrapText="true" shrinkToFit="false"/>
      <protection locked="false"/>
    </xf>
    <xf xfId="0" fontId="2" numFmtId="0" fillId="4" borderId="0" applyFont="1" applyNumberFormat="0" applyFill="1" applyBorder="0" applyAlignment="0">
      <alignment horizontal="general" vertical="bottom" textRotation="0" wrapText="false" shrinkToFit="false"/>
    </xf>
    <xf xfId="0" fontId="2" numFmtId="0" fillId="4" borderId="0" applyFont="1" applyNumberFormat="0" applyFill="1" applyBorder="0" applyAlignment="1">
      <alignment horizontal="general" vertical="bottom" textRotation="0" wrapText="true" shrinkToFit="false"/>
    </xf>
    <xf xfId="0" fontId="7" numFmtId="0" fillId="4" borderId="0" applyFont="1" applyNumberFormat="0" applyFill="1" applyBorder="0" applyAlignment="1">
      <alignment horizontal="general" vertical="center" textRotation="0" wrapText="false" shrinkToFit="false"/>
    </xf>
    <xf xfId="0" fontId="8"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bottom" textRotation="0" wrapText="true" shrinkToFit="false"/>
    </xf>
    <xf xfId="0" fontId="9" numFmtId="0" fillId="12" borderId="5" applyFont="1" applyNumberFormat="0" applyFill="1" applyBorder="1" applyAlignment="1">
      <alignment horizontal="center" vertical="bottom" textRotation="0" wrapText="false" shrinkToFit="false"/>
    </xf>
    <xf xfId="0" fontId="2" numFmtId="0" fillId="4" borderId="5" applyFont="1" applyNumberFormat="0" applyFill="1" applyBorder="1" applyAlignment="1">
      <alignment horizontal="general" vertical="top" textRotation="0" wrapText="true" shrinkToFit="false"/>
    </xf>
    <xf xfId="0" fontId="3" numFmtId="0" fillId="4" borderId="0" applyFont="1" applyNumberFormat="0" applyFill="1" applyBorder="0" applyAlignment="0">
      <alignment horizontal="general" vertical="bottom" textRotation="0" wrapText="false" shrinkToFit="false"/>
    </xf>
    <xf xfId="0" fontId="9" numFmtId="0" fillId="4" borderId="0" applyFont="1" applyNumberFormat="0" applyFill="1" applyBorder="0" applyAlignment="1">
      <alignment horizontal="center" vertical="bottom" textRotation="0" wrapText="false" shrinkToFit="false"/>
    </xf>
    <xf xfId="0" fontId="6" numFmtId="0" fillId="8" borderId="0" applyFont="1" applyNumberFormat="0" applyFill="1" applyBorder="0" applyAlignment="1" applyProtection="true">
      <alignment horizontal="left" vertical="top" textRotation="0" wrapText="true" shrinkToFit="false"/>
      <protection locked="false"/>
    </xf>
    <xf xfId="0" fontId="2" numFmtId="0" fillId="4" borderId="0" applyFont="1" applyNumberFormat="0" applyFill="1" applyBorder="0" applyAlignment="1">
      <alignment horizontal="general" vertical="bottom" textRotation="0" wrapText="true" shrinkToFit="false"/>
    </xf>
    <xf xfId="0" fontId="2" numFmtId="1" fillId="7" borderId="2" applyFont="1" applyNumberFormat="1" applyFill="1" applyBorder="1" applyAlignment="1" applyProtection="true">
      <alignment horizontal="center" vertical="center" textRotation="0" wrapText="false" shrinkToFit="false"/>
      <protection locked="false"/>
    </xf>
    <xf xfId="0" fontId="2" numFmtId="1" fillId="8" borderId="2" applyFont="1" applyNumberFormat="1" applyFill="1" applyBorder="1" applyAlignment="1" applyProtection="true">
      <alignment horizontal="center" vertical="center" textRotation="0" wrapText="false" shrinkToFit="false"/>
      <protection locked="false"/>
    </xf>
    <xf xfId="0" fontId="9" numFmtId="0" fillId="4" borderId="0" applyFont="1" applyNumberFormat="0" applyFill="1" applyBorder="0" applyAlignment="1" applyProtection="true">
      <alignment horizontal="center" vertical="bottom" textRotation="0" wrapText="false" shrinkToFit="false"/>
      <protection locked="true"/>
    </xf>
    <xf xfId="0" fontId="10" numFmtId="0" fillId="4" borderId="0" applyFont="1" applyNumberFormat="0" applyFill="1" applyBorder="0" applyAlignment="1" applyProtection="true">
      <alignment horizontal="center" vertical="center" textRotation="0" wrapText="false" shrinkToFit="false"/>
      <protection locked="true"/>
    </xf>
    <xf xfId="0" fontId="10" numFmtId="0" fillId="4" borderId="0" applyFont="1" applyNumberFormat="0" applyFill="1" applyBorder="0" applyAlignment="1" applyProtection="true">
      <alignment horizontal="center" vertical="bottom" textRotation="0" wrapText="false" shrinkToFit="false"/>
      <protection locked="true"/>
    </xf>
    <xf xfId="0" fontId="11" numFmtId="0" fillId="4" borderId="0" applyFont="1" applyNumberFormat="0" applyFill="1" applyBorder="0" applyAlignment="1" applyProtection="true">
      <alignment horizontal="left" vertical="center" textRotation="0" wrapText="fals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true"/>
    </xf>
    <xf xfId="0" fontId="12" numFmtId="0" fillId="4" borderId="0" applyFont="1" applyNumberFormat="0" applyFill="1" applyBorder="0" applyAlignment="1" applyProtection="true">
      <alignment horizontal="left" vertical="bottom" textRotation="0" wrapText="false" shrinkToFit="false"/>
      <protection locked="true"/>
    </xf>
    <xf xfId="0" fontId="13" numFmtId="0" fillId="10" borderId="0" applyFont="1" applyNumberFormat="0" applyFill="1" applyBorder="0" applyAlignment="1" applyProtection="true">
      <alignment horizontal="center" vertical="center" textRotation="0" wrapText="true" shrinkToFit="false"/>
      <protection locked="true"/>
    </xf>
    <xf xfId="0" fontId="2" numFmtId="0" fillId="7" borderId="2" applyFont="1" applyNumberFormat="0" applyFill="1" applyBorder="1" applyAlignment="1" applyProtection="true">
      <alignment horizontal="center" vertical="center" textRotation="0" wrapText="false" shrinkToFit="false"/>
      <protection locked="true"/>
    </xf>
    <xf xfId="0" fontId="13" numFmtId="0" fillId="10" borderId="0" applyFont="1" applyNumberFormat="0" applyFill="1" applyBorder="0" applyAlignment="1" applyProtection="true">
      <alignment horizontal="left" vertical="center" textRotation="0" wrapText="false" shrinkToFit="false"/>
      <protection locked="true"/>
    </xf>
    <xf xfId="0" fontId="6" numFmtId="0" fillId="8" borderId="0" applyFont="1" applyNumberFormat="0" applyFill="1" applyBorder="0" applyAlignment="1" applyProtection="true">
      <alignment horizontal="left" vertical="top" textRotation="0" wrapText="true" shrinkToFit="false"/>
      <protection locked="true"/>
    </xf>
    <xf xfId="0" fontId="2" numFmtId="0" fillId="4" borderId="0" applyFont="1" applyNumberFormat="0" applyFill="1" applyBorder="0" applyAlignment="0" applyProtection="true">
      <alignment horizontal="general" vertical="bottom" textRotation="0" wrapText="false" shrinkToFit="false"/>
      <protection locked="true"/>
    </xf>
    <xf xfId="0" fontId="13" numFmtId="0" fillId="10" borderId="0" applyFont="1" applyNumberFormat="0" applyFill="1" applyBorder="0" applyAlignment="1" applyProtection="true">
      <alignment horizontal="general" vertical="center" textRotation="0" wrapText="true" shrinkToFit="false"/>
      <protection locked="true"/>
    </xf>
    <xf xfId="0" fontId="6" numFmtId="0" fillId="7" borderId="2" applyFont="1" applyNumberFormat="0" applyFill="1" applyBorder="1" applyAlignment="1" applyProtection="true">
      <alignment horizontal="general" vertical="center" textRotation="0" wrapText="true" shrinkToFit="false"/>
      <protection locked="true"/>
    </xf>
    <xf xfId="0" fontId="2" numFmtId="1" fillId="7" borderId="2" applyFont="1" applyNumberFormat="1" applyFill="1" applyBorder="1" applyAlignment="1" applyProtection="true">
      <alignment horizontal="center" vertical="center" textRotation="0" wrapText="false" shrinkToFit="false"/>
      <protection locked="true"/>
    </xf>
    <xf xfId="0" fontId="2" numFmtId="0" fillId="7" borderId="3" applyFont="1" applyNumberFormat="0" applyFill="1" applyBorder="1" applyAlignment="1" applyProtection="true">
      <alignment horizontal="center" vertical="center" textRotation="0" wrapText="false" shrinkToFit="false"/>
      <protection locked="true"/>
    </xf>
    <xf xfId="0" fontId="6" numFmtId="0" fillId="7" borderId="4" applyFont="1" applyNumberFormat="0" applyFill="1" applyBorder="1" applyAlignment="1" applyProtection="true">
      <alignment horizontal="general" vertical="center" textRotation="0" wrapText="true" shrinkToFit="false"/>
      <protection locked="true"/>
    </xf>
    <xf xfId="0" fontId="2" numFmtId="1" fillId="8" borderId="2" applyFont="1" applyNumberFormat="1" applyFill="1" applyBorder="1" applyAlignment="1" applyProtection="true">
      <alignment horizontal="center" vertical="center" textRotation="0" wrapText="false" shrinkToFit="false"/>
      <protection locked="true"/>
    </xf>
    <xf xfId="0" fontId="2" numFmtId="0" fillId="0" borderId="0" applyFont="1" applyNumberFormat="0" applyFill="0" applyBorder="0" applyAlignment="1" applyProtection="true">
      <alignment horizontal="center" vertical="bottom" textRotation="0" wrapText="false" shrinkToFit="false"/>
      <protection locked="true"/>
    </xf>
    <xf xfId="0" fontId="2" numFmtId="0" fillId="8" borderId="2" applyFont="1" applyNumberFormat="0" applyFill="1" applyBorder="1" applyAlignment="1" applyProtection="true">
      <alignment horizontal="center" vertical="center" textRotation="0" wrapText="false" shrinkToFit="false"/>
      <protection locked="true"/>
    </xf>
    <xf xfId="0" fontId="6" numFmtId="0" fillId="8" borderId="3" applyFont="1" applyNumberFormat="0" applyFill="1" applyBorder="1" applyAlignment="1" applyProtection="true">
      <alignment horizontal="general" vertical="center" textRotation="0" wrapText="true" shrinkToFit="false"/>
      <protection locked="true"/>
    </xf>
    <xf xfId="0" fontId="2" numFmtId="0" fillId="4" borderId="0" applyFont="1" applyNumberFormat="0" applyFill="1" applyBorder="0" applyAlignment="1" applyProtection="true">
      <alignment horizontal="center" vertical="bottom" textRotation="0" wrapText="false" shrinkToFit="false"/>
      <protection locked="false"/>
    </xf>
    <xf xfId="0" fontId="2" numFmtId="0" fillId="4" borderId="0" applyFont="1" applyNumberFormat="0" applyFill="1" applyBorder="0" applyAlignment="0" applyProtection="true">
      <alignment horizontal="general" vertical="bottom" textRotation="0" wrapText="false" shrinkToFit="false"/>
      <protection locked="false"/>
    </xf>
  </cellXfs>
  <cellStyles count="1">
    <cellStyle name="Normal" xfId="0" builtinId="0"/>
  </cellStyles>
  <dxfs count="10">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fill>
        <patternFill patternType="solid">
          <fgColor rgb="FF000000"/>
          <bgColor rgb="FFC00000"/>
        </patternFill>
      </fill>
      <alignment/>
      <border/>
    </dxf>
    <dxf>
      <font>
        <sz val="10"/>
        <color rgb="FF9C0006"/>
        <name val="Calibri"/>
      </font>
      <fill>
        <patternFill patternType="solid">
          <fgColor rgb="FF000000"/>
          <bgColor rgb="FFFFC7CE"/>
        </patternFill>
      </fill>
      <alignment/>
      <border/>
    </dxf>
  </dxfs>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I12"/>
  <sheetViews>
    <sheetView tabSelected="0" workbookViewId="0" zoomScale="10" zoomScaleNormal="10" showGridLines="true" showRowColHeaders="1">
      <selection activeCell="D12" sqref="D12"/>
    </sheetView>
  </sheetViews>
  <sheetFormatPr defaultRowHeight="14.4" outlineLevelRow="0" outlineLevelCol="0"/>
  <sheetData>
    <row r="1" spans="1:9">
      <c r="A1" s="1" t="s">
        <v>0</v>
      </c>
      <c r="G1" t="s">
        <v>1</v>
      </c>
      <c r="H1" t="s">
        <v>2</v>
      </c>
      <c r="I1" t="s">
        <v>3</v>
      </c>
    </row>
    <row r="2" spans="1:9">
      <c r="A2" s="3"/>
      <c r="B2" t="s">
        <v>4</v>
      </c>
      <c r="G2" t="s">
        <v>5</v>
      </c>
      <c r="H2" t="s">
        <v>5</v>
      </c>
      <c r="I2" t="s">
        <v>5</v>
      </c>
    </row>
    <row r="3" spans="1:9">
      <c r="A3" s="5"/>
      <c r="B3" t="s">
        <v>6</v>
      </c>
      <c r="G3">
        <v>1</v>
      </c>
      <c r="H3" t="s">
        <v>7</v>
      </c>
      <c r="I3" t="s">
        <v>8</v>
      </c>
    </row>
    <row r="4" spans="1:9">
      <c r="A4" s="10"/>
      <c r="B4" t="s">
        <v>9</v>
      </c>
      <c r="G4">
        <v>2</v>
      </c>
      <c r="H4" t="s">
        <v>10</v>
      </c>
      <c r="I4" t="s">
        <v>11</v>
      </c>
    </row>
    <row r="5" spans="1:9">
      <c r="A5" s="14" t="s">
        <v>12</v>
      </c>
      <c r="B5" t="s">
        <v>13</v>
      </c>
      <c r="G5">
        <v>3</v>
      </c>
      <c r="H5" t="s">
        <v>14</v>
      </c>
    </row>
    <row r="6" spans="1:9">
      <c r="A6" s="13" t="s">
        <v>15</v>
      </c>
      <c r="B6" t="s">
        <v>16</v>
      </c>
      <c r="G6">
        <v>4</v>
      </c>
      <c r="H6" t="s">
        <v>17</v>
      </c>
    </row>
    <row r="7" spans="1:9">
      <c r="A7" s="16"/>
      <c r="B7" t="s">
        <v>18</v>
      </c>
      <c r="H7" t="s">
        <v>19</v>
      </c>
    </row>
    <row r="8" spans="1:9">
      <c r="A8" s="17"/>
      <c r="B8" t="s">
        <v>20</v>
      </c>
    </row>
    <row r="9" spans="1:9">
      <c r="A9" s="19"/>
      <c r="B9" t="s">
        <v>21</v>
      </c>
    </row>
    <row r="10" spans="1:9" customHeight="1" ht="15.75">
      <c r="A10" s="22"/>
      <c r="B10" t="s">
        <v>22</v>
      </c>
    </row>
    <row r="11" spans="1:9" customHeight="1" ht="15.75">
      <c r="A11" s="20"/>
      <c r="B11" t="s">
        <v>23</v>
      </c>
    </row>
    <row r="12" spans="1:9">
      <c r="A12" s="21" t="s">
        <v>24</v>
      </c>
      <c r="B12" t="s">
        <v>24</v>
      </c>
    </row>
  </sheetData>
  <sheetProtection algorithmName="SHA-512" hashValue="WOf0LQsboE6wZUxhTrp6vWUPTX/PxW+vApAM6zdPOcGfqvqNuFNYmJEfEBPc31Vp+JEs0x9YELJOz7LGwIuUbA==" saltValue="ss5ASBCr8o3o1bhwu9U1Vw==" spinCount="100000" sheet="true" objects="true" scenarios="true" formatCells="false" formatColumns="false" formatRows="false" insertColumns="false" insertRows="false" insertHyperlinks="false" deleteColumns="false" deleteRows="false" selectLockedCells="true" sort="false" autoFilter="false" pivotTables="false" selectUnlockedCells="true"/>
  <printOptions gridLines="false" gridLinesSet="true"/>
  <pageMargins left="0.7" right="0.7" top="0.75" bottom="0.75" header="0.3" footer="0.3"/>
  <pageSetup paperSize="1" orientation="default" scale="100" fitToHeight="1" fitToWidth="1" pageOrder="downThenOver"/>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C31"/>
  <sheetViews>
    <sheetView tabSelected="1" workbookViewId="0" zoomScale="160" zoomScaleNormal="160" showGridLines="true" showRowColHeaders="1">
      <selection activeCell="B2" sqref="B2"/>
    </sheetView>
  </sheetViews>
  <sheetFormatPr defaultRowHeight="14.4" outlineLevelRow="0" outlineLevelCol="0"/>
  <cols>
    <col min="1" max="1" width="3.28515625" customWidth="true" style="8"/>
    <col min="2" max="2" width="95.140625" customWidth="true" style="8"/>
    <col min="3" max="3" width="9.140625" customWidth="true" style="8"/>
  </cols>
  <sheetData>
    <row r="1" spans="1:3">
      <c r="B1" s="34" t="s">
        <v>25</v>
      </c>
    </row>
    <row r="2" spans="1:3" customHeight="1" ht="74.25">
      <c r="B2" s="35" t="s">
        <v>26</v>
      </c>
    </row>
    <row r="3" spans="1:3">
      <c r="B3" s="32" t="s">
        <v>27</v>
      </c>
    </row>
    <row r="4" spans="1:3" customHeight="1" ht="106.5">
      <c r="B4" s="35" t="s">
        <v>28</v>
      </c>
    </row>
    <row r="5" spans="1:3">
      <c r="B5" s="32" t="s">
        <v>29</v>
      </c>
    </row>
    <row r="6" spans="1:3" customHeight="1" ht="161.25">
      <c r="B6" s="35" t="s">
        <v>30</v>
      </c>
    </row>
    <row r="7" spans="1:3">
      <c r="B7" s="34" t="s">
        <v>31</v>
      </c>
    </row>
    <row r="8" spans="1:3" customHeight="1" ht="107.25">
      <c r="B8" s="35" t="s">
        <v>32</v>
      </c>
    </row>
    <row r="9" spans="1:3">
      <c r="B9" s="32" t="s">
        <v>33</v>
      </c>
    </row>
    <row r="10" spans="1:3" customHeight="1" ht="34.5">
      <c r="A10" s="31" t="s">
        <v>34</v>
      </c>
      <c r="B10" s="33" t="s">
        <v>35</v>
      </c>
    </row>
    <row r="11" spans="1:3" customHeight="1" ht="67.5" s="29" customFormat="1">
      <c r="A11" s="31" t="s">
        <v>34</v>
      </c>
      <c r="B11" s="33" t="s">
        <v>36</v>
      </c>
    </row>
    <row r="12" spans="1:3" customHeight="1" ht="51.75">
      <c r="A12" s="31" t="s">
        <v>34</v>
      </c>
      <c r="B12" s="33" t="s">
        <v>37</v>
      </c>
    </row>
    <row r="13" spans="1:3" customHeight="1" ht="34.5">
      <c r="A13" s="31" t="s">
        <v>34</v>
      </c>
      <c r="B13" s="33" t="s">
        <v>38</v>
      </c>
    </row>
    <row r="14" spans="1:3" customHeight="1" ht="34.5">
      <c r="A14" s="31" t="s">
        <v>34</v>
      </c>
      <c r="B14" s="39" t="s">
        <v>39</v>
      </c>
    </row>
    <row r="15" spans="1:3" customHeight="1" ht="25.5">
      <c r="A15" s="31" t="s">
        <v>34</v>
      </c>
      <c r="B15" s="30" t="s">
        <v>40</v>
      </c>
    </row>
    <row r="16" spans="1:3">
      <c r="B16" s="30"/>
    </row>
    <row r="17" spans="1:3">
      <c r="B17" s="30"/>
    </row>
    <row r="18" spans="1:3">
      <c r="B18" s="30"/>
    </row>
    <row r="19" spans="1:3">
      <c r="B19" s="30"/>
    </row>
    <row r="20" spans="1:3">
      <c r="B20" s="30"/>
    </row>
    <row r="21" spans="1:3">
      <c r="B21" s="30"/>
    </row>
    <row r="22" spans="1:3">
      <c r="B22" s="30"/>
    </row>
    <row r="23" spans="1:3">
      <c r="B23" s="30"/>
    </row>
    <row r="24" spans="1:3">
      <c r="B24" s="30"/>
    </row>
    <row r="25" spans="1:3">
      <c r="B25" s="30"/>
    </row>
    <row r="26" spans="1:3">
      <c r="B26" s="30"/>
    </row>
    <row r="27" spans="1:3">
      <c r="B27" s="30"/>
    </row>
    <row r="28" spans="1:3">
      <c r="B28" s="30"/>
    </row>
    <row r="29" spans="1:3">
      <c r="B29" s="30"/>
    </row>
    <row r="30" spans="1:3">
      <c r="B30" s="30"/>
    </row>
    <row r="31" spans="1:3">
      <c r="B31" s="30"/>
    </row>
  </sheetData>
  <sheetProtection algorithmName="SHA-512" hashValue="d3VswOBugDSEcxizlCATwXTFi6niRv28FXqfpcai5ufO11YVowrXNjWqvWMa6vNZE7UYAIjZmiJwrdm2DCGv8g==" saltValue="ZguTsVH23F+wBjJXMNYuDw=="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P26" sqref="P26"/>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M3 (cohort 2020 - 2021)</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NASK2 leerlaag M3 (schooljaar 2020 - 2021)</v>
      </c>
      <c r="H4" s="52"/>
      <c r="I4" s="46"/>
      <c r="J4" s="46"/>
      <c r="K4" s="52"/>
      <c r="L4" s="46"/>
      <c r="M4" s="46"/>
      <c r="N4" s="46"/>
      <c r="O4" s="46"/>
      <c r="P4" s="52"/>
      <c r="Q4" s="52"/>
    </row>
    <row r="5" spans="1:32" customHeight="1" ht="34.5" hidden="true">
      <c r="A5" s="9" t="s">
        <v>48</v>
      </c>
      <c r="B5" s="2">
        <v>18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2020</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291</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2021</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44346.429108796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0</v>
      </c>
      <c r="C13" s="9" t="s">
        <v>47</v>
      </c>
      <c r="D13" s="2">
        <v>704</v>
      </c>
      <c r="F13" s="42"/>
      <c r="G13" s="50" t="str">
        <f>CONCATENATE("Algemene opmerkingen bij het jaarprogramma van  ",G4)</f>
        <v>Algemene opmerkingen bij het jaarprogramma van  NASK2 leerlaag M3 (schooljaar 2020 - 2021)</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3</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NASK2 leerlaag M4 (schooljaar 2021 - 2022)</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909</v>
      </c>
      <c r="E18" s="2"/>
      <c r="F18" s="42"/>
      <c r="G18" s="23">
        <v>1</v>
      </c>
      <c r="H18" s="24" t="s">
        <v>72</v>
      </c>
      <c r="I18" s="40">
        <v>2</v>
      </c>
      <c r="J18" s="25" t="s">
        <v>7</v>
      </c>
      <c r="K18" s="26"/>
      <c r="L18" s="40">
        <v>100</v>
      </c>
      <c r="M18" s="23" t="s">
        <v>8</v>
      </c>
      <c r="N18" s="41">
        <v>2</v>
      </c>
      <c r="O18" s="27" t="s">
        <v>8</v>
      </c>
      <c r="P18" s="28"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910</v>
      </c>
      <c r="E19" s="2"/>
      <c r="F19" s="42"/>
      <c r="G19" s="23">
        <v>2</v>
      </c>
      <c r="H19" s="24" t="s">
        <v>74</v>
      </c>
      <c r="I19" s="40">
        <v>2</v>
      </c>
      <c r="J19" s="25" t="s">
        <v>7</v>
      </c>
      <c r="K19" s="26"/>
      <c r="L19" s="40">
        <v>100</v>
      </c>
      <c r="M19" s="23" t="s">
        <v>8</v>
      </c>
      <c r="N19" s="41">
        <v>2</v>
      </c>
      <c r="O19" s="27" t="s">
        <v>8</v>
      </c>
      <c r="P19" s="28"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911</v>
      </c>
      <c r="E20" s="2"/>
      <c r="F20" s="42"/>
      <c r="G20" s="23">
        <v>3</v>
      </c>
      <c r="H20" s="24" t="s">
        <v>76</v>
      </c>
      <c r="I20" s="40">
        <v>2</v>
      </c>
      <c r="J20" s="25" t="s">
        <v>7</v>
      </c>
      <c r="K20" s="26"/>
      <c r="L20" s="40">
        <v>100</v>
      </c>
      <c r="M20" s="23" t="s">
        <v>8</v>
      </c>
      <c r="N20" s="41">
        <v>2</v>
      </c>
      <c r="O20" s="27" t="s">
        <v>8</v>
      </c>
      <c r="P20" s="28"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912</v>
      </c>
      <c r="E21" s="2"/>
      <c r="F21" s="42"/>
      <c r="G21" s="23">
        <v>3</v>
      </c>
      <c r="H21" s="24" t="s">
        <v>78</v>
      </c>
      <c r="I21" s="40">
        <v>2</v>
      </c>
      <c r="J21" s="25" t="s">
        <v>19</v>
      </c>
      <c r="K21" s="26"/>
      <c r="L21" s="40">
        <v>100</v>
      </c>
      <c r="M21" s="23" t="s">
        <v>8</v>
      </c>
      <c r="N21" s="41">
        <v>2</v>
      </c>
      <c r="O21" s="27" t="s">
        <v>8</v>
      </c>
      <c r="P21" s="28"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23" t="s">
        <v>5</v>
      </c>
      <c r="H22" s="24"/>
      <c r="I22" s="40"/>
      <c r="J22" s="25" t="s">
        <v>5</v>
      </c>
      <c r="K22" s="26"/>
      <c r="L22" s="40"/>
      <c r="M22" s="23" t="s">
        <v>5</v>
      </c>
      <c r="N22" s="41"/>
      <c r="O22" s="27" t="s">
        <v>5</v>
      </c>
      <c r="P22" s="28"/>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23" t="s">
        <v>5</v>
      </c>
      <c r="H23" s="24"/>
      <c r="I23" s="40"/>
      <c r="J23" s="25" t="s">
        <v>5</v>
      </c>
      <c r="K23" s="26"/>
      <c r="L23" s="40"/>
      <c r="M23" s="23" t="s">
        <v>5</v>
      </c>
      <c r="N23" s="41"/>
      <c r="O23" s="27" t="s">
        <v>5</v>
      </c>
      <c r="P23" s="28"/>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705</v>
      </c>
      <c r="F25" s="42"/>
      <c r="G25" s="50" t="str">
        <f>CONCATENATE("Algemene opmerkingen bij het jaarprogramma van  ",G16)</f>
        <v>Algemene opmerkingen bij het jaarprogramma van  NASK2 leerlaag M4 (schooljaar 2021 - 2022)</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38"/>
      <c r="H26" s="38"/>
      <c r="I26" s="38"/>
      <c r="J26" s="38"/>
      <c r="K26" s="38"/>
      <c r="L26" s="38"/>
      <c r="M26" s="38"/>
      <c r="N26" s="62"/>
      <c r="O26" s="62"/>
      <c r="P26" s="63"/>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NASK2 leerlaag M5 (schooljaar 2022 - 2021)</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NASK2 leerlaag M5 (schooljaar 2022 - 2021)</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F38"/>
  <sheetViews>
    <sheetView tabSelected="0" workbookViewId="0" zoomScale="85" zoomScaleNormal="85" showGridLines="true" showRowColHeaders="1">
      <pane ySplit="2" topLeftCell="A3" activePane="bottomLeft" state="frozen"/>
      <selection pane="bottomLeft" activeCell="Q38" sqref="Q38"/>
    </sheetView>
  </sheetViews>
  <sheetFormatPr defaultRowHeight="14.4" outlineLevelRow="0" outlineLevelCol="0"/>
  <cols>
    <col min="1" max="1" width="18.28515625" hidden="true" customWidth="true" style="9"/>
    <col min="2" max="2" width="19.7109375" hidden="true" customWidth="true" style="7"/>
    <col min="3" max="3" width="9.140625" hidden="true" customWidth="true" style="9"/>
    <col min="4" max="4" width="9.140625" hidden="true" customWidth="true" style="7"/>
    <col min="5" max="5" width="9.140625" hidden="true" customWidth="true" style="7"/>
    <col min="6" max="6" width="9.140625" customWidth="true" style="37"/>
    <col min="7" max="7" width="9.5703125" customWidth="true" style="7"/>
    <col min="8" max="8" width="64.7109375" customWidth="true" style="8"/>
    <col min="9" max="9" width="9.140625" customWidth="true" style="7"/>
    <col min="10" max="10" width="9.140625" customWidth="true" style="7"/>
    <col min="11" max="11" width="32.7109375" customWidth="true" style="8"/>
    <col min="12" max="12" width="9.140625" customWidth="true" style="7"/>
    <col min="13" max="13" width="9.140625" customWidth="true" style="7"/>
    <col min="14" max="14" width="9.140625" customWidth="true" style="7"/>
    <col min="15" max="15" width="9.28515625" customWidth="true" style="7"/>
    <col min="16" max="16" width="32.7109375" customWidth="true" style="8"/>
    <col min="17" max="17" width="9.140625" customWidth="true" style="8"/>
    <col min="18" max="18" width="9.10" hidden="true" style="0"/>
    <col min="19" max="19" width="9.10" hidden="true" style="0"/>
    <col min="20" max="20" width="9.10" hidden="true" style="0"/>
    <col min="21" max="21" width="9.10" hidden="true" style="0"/>
    <col min="22" max="22" width="9.10" hidden="true" style="0"/>
    <col min="23" max="23" width="9.10" hidden="true" style="0"/>
    <col min="24" max="24" width="9.10" hidden="true" style="0"/>
    <col min="25" max="25" width="9.10" hidden="true" style="0"/>
    <col min="26" max="26" width="9.10" hidden="true" style="0"/>
    <col min="27" max="27" width="9.10" hidden="true" style="0"/>
    <col min="28" max="28" width="9.10" hidden="true" style="0"/>
    <col min="29" max="29" width="9.10" hidden="true" style="0"/>
    <col min="30" max="30" width="9.10" hidden="true" style="0"/>
    <col min="31" max="31" width="9.10" hidden="true" style="0"/>
    <col min="32" max="32" width="9.10" hidden="true" style="0"/>
  </cols>
  <sheetData>
    <row r="1" spans="1:32">
      <c r="A1" s="11"/>
      <c r="B1" s="12"/>
      <c r="C1" s="15"/>
      <c r="D1" s="12"/>
      <c r="E1" s="12"/>
      <c r="F1" s="42"/>
      <c r="G1" s="44" t="s">
        <v>41</v>
      </c>
      <c r="H1" s="52"/>
      <c r="I1" s="46"/>
      <c r="J1" s="46"/>
      <c r="K1" s="52"/>
      <c r="L1" s="46"/>
      <c r="M1" s="46"/>
      <c r="N1" s="46"/>
      <c r="O1" s="46"/>
      <c r="P1" s="52"/>
      <c r="Q1" s="52"/>
    </row>
    <row r="2" spans="1:32" customHeight="1" ht="48">
      <c r="A2" s="9" t="s">
        <v>42</v>
      </c>
      <c r="B2" s="2" t="s">
        <v>43</v>
      </c>
      <c r="F2" s="43">
        <f>SUM(AF6:AF35)</f>
        <v>1</v>
      </c>
      <c r="G2" s="45" t="str">
        <f>IF(B14&gt;6,"verouderd PTA",CONCATENATE("Dit is het programma van de huidige ",B6,B14," (cohort ",B7," - ",B9,")"))</f>
        <v>Dit is het programma van de huidige M4 (cohort 2019 - 2020)</v>
      </c>
      <c r="H2" s="45"/>
      <c r="I2" s="45"/>
      <c r="J2" s="45"/>
      <c r="K2" s="45"/>
      <c r="L2" s="45"/>
      <c r="M2" s="45"/>
      <c r="N2" s="46"/>
      <c r="O2" s="59"/>
      <c r="P2" s="52"/>
      <c r="Q2" s="52"/>
    </row>
    <row r="3" spans="1:32" hidden="true">
      <c r="A3" s="9" t="s">
        <v>44</v>
      </c>
      <c r="B3" s="4">
        <v>0</v>
      </c>
      <c r="F3" s="42"/>
      <c r="G3" s="46"/>
      <c r="H3" s="52"/>
      <c r="I3" s="46"/>
      <c r="J3" s="46"/>
      <c r="K3" s="52"/>
      <c r="L3" s="46"/>
      <c r="M3" s="46"/>
      <c r="N3" s="46"/>
      <c r="O3" s="46"/>
      <c r="P3" s="52"/>
      <c r="Q3" s="52"/>
    </row>
    <row r="4" spans="1:32" customHeight="1" ht="30" hidden="true">
      <c r="A4" s="9" t="s">
        <v>45</v>
      </c>
      <c r="B4" s="2" t="s">
        <v>46</v>
      </c>
      <c r="C4" s="9" t="s">
        <v>47</v>
      </c>
      <c r="D4" s="2"/>
      <c r="F4" s="42"/>
      <c r="G4" s="47" t="str">
        <f>CONCATENATE(B4," leerlaag ",B6,B15," (schooljaar ",B7," - ",B7+1,")")</f>
        <v>NASK2 leerlaag M3 (schooljaar 2019 - 2020)</v>
      </c>
      <c r="H4" s="52"/>
      <c r="I4" s="46"/>
      <c r="J4" s="46"/>
      <c r="K4" s="52"/>
      <c r="L4" s="46"/>
      <c r="M4" s="46"/>
      <c r="N4" s="46"/>
      <c r="O4" s="46"/>
      <c r="P4" s="52"/>
      <c r="Q4" s="52"/>
    </row>
    <row r="5" spans="1:32" customHeight="1" ht="34.5" hidden="true">
      <c r="A5" s="9" t="s">
        <v>48</v>
      </c>
      <c r="B5" s="2">
        <v>18</v>
      </c>
      <c r="D5" s="7" t="s">
        <v>49</v>
      </c>
      <c r="E5" s="18" t="s">
        <v>50</v>
      </c>
      <c r="F5" s="42"/>
      <c r="G5" s="48" t="s">
        <v>1</v>
      </c>
      <c r="H5" s="53" t="s">
        <v>51</v>
      </c>
      <c r="I5" s="48" t="s">
        <v>52</v>
      </c>
      <c r="J5" s="48" t="s">
        <v>53</v>
      </c>
      <c r="K5" s="53" t="s">
        <v>54</v>
      </c>
      <c r="L5" s="48" t="s">
        <v>55</v>
      </c>
      <c r="M5" s="48" t="s">
        <v>56</v>
      </c>
      <c r="N5" s="48" t="s">
        <v>57</v>
      </c>
      <c r="O5" s="48" t="s">
        <v>58</v>
      </c>
      <c r="P5" s="53" t="s">
        <v>59</v>
      </c>
      <c r="Q5" s="52"/>
      <c r="R5" s="7" t="str">
        <f>G5</f>
        <v>periode</v>
      </c>
      <c r="S5" s="7" t="str">
        <f>I5</f>
        <v>weging VD</v>
      </c>
      <c r="T5" s="7" t="str">
        <f>J5</f>
        <v>soort toets</v>
      </c>
      <c r="U5" s="7" t="str">
        <f>J5</f>
        <v>soort toets</v>
      </c>
      <c r="V5" s="7" t="str">
        <f>L5</f>
        <v>duur (min)</v>
      </c>
      <c r="W5" s="7" t="str">
        <f>M5</f>
        <v>SE?</v>
      </c>
      <c r="X5" s="7" t="str">
        <f>M5</f>
        <v>SE?</v>
      </c>
      <c r="Y5" s="7" t="str">
        <f>N5</f>
        <v>weging SE</v>
      </c>
      <c r="Z5" s="7" t="str">
        <f>N5</f>
        <v>weging SE</v>
      </c>
      <c r="AA5" s="7" t="str">
        <f>O5</f>
        <v>herkans-baar?</v>
      </c>
      <c r="AB5" s="7" t="str">
        <f>O5</f>
        <v>herkans-baar?</v>
      </c>
      <c r="AC5" s="7" t="str">
        <f>O5</f>
        <v>herkans-baar?</v>
      </c>
      <c r="AD5" s="7" t="str">
        <f>P5</f>
        <v>verplichte SE-domeinen</v>
      </c>
      <c r="AE5" s="7" t="str">
        <f>P5</f>
        <v>verplichte SE-domeinen</v>
      </c>
      <c r="AF5" s="36" t="s">
        <v>60</v>
      </c>
    </row>
    <row r="6" spans="1:32" customHeight="1" ht="72" hidden="true">
      <c r="A6" s="9" t="s">
        <v>61</v>
      </c>
      <c r="B6" s="2" t="s">
        <v>62</v>
      </c>
      <c r="D6" s="2"/>
      <c r="E6" s="2"/>
      <c r="F6" s="42"/>
      <c r="G6" s="49" t="s">
        <v>5</v>
      </c>
      <c r="H6" s="54"/>
      <c r="I6" s="55"/>
      <c r="J6" s="56" t="s">
        <v>5</v>
      </c>
      <c r="K6" s="57"/>
      <c r="L6" s="55"/>
      <c r="M6" s="49" t="s">
        <v>5</v>
      </c>
      <c r="N6" s="58"/>
      <c r="O6" s="60" t="s">
        <v>5</v>
      </c>
      <c r="P6" s="61"/>
      <c r="Q6" s="52"/>
      <c r="R6" s="7">
        <f>IF(OR(AND($G6&lt;&gt;instellingen!$G$2,ISBLANK($H6)),AND($G6=instellingen!$G$2,$H6&lt;&gt;"")),1,0)</f>
        <v>0</v>
      </c>
      <c r="S6" s="7">
        <f>IF(AND(ISBLANK($I18),AND($H18&lt;&gt;"",$G18&lt;&gt;instellingen!$G$2),AND(ISBLANK($N18))),1,0)</f>
        <v>0</v>
      </c>
      <c r="T6" s="7">
        <f>IF(ISBLANK($J6),1,0)</f>
        <v>0</v>
      </c>
      <c r="U6" s="7">
        <f>IF(AND($J6=instellingen!$H$2,AND($H6&lt;&gt;"",$G6&lt;&gt;instellingen!$G$2)),1,0)</f>
        <v>0</v>
      </c>
      <c r="V6" s="7">
        <f>IF(OR(AND($L6&lt;&gt;"",OR($J6=instellingen!$H$5,$J6=instellingen!$H$6,,$J6=instellingen!$H$7)),AND(ISBLANK($L6),OR($J6=instellingen!$H$3,$J6=instellingen!$H$4,))),1,0)</f>
        <v>0</v>
      </c>
      <c r="W6" s="7">
        <f>IF(ISBLANK($M6),1,0)</f>
        <v>0</v>
      </c>
      <c r="X6" s="7">
        <f>IF(AND($M6=instellingen!$I$2,AND($H6&lt;&gt;"",$G6&lt;&gt;instellingen!$G$2)),1,0)</f>
        <v>0</v>
      </c>
      <c r="Y6" s="7">
        <f>IF(AND($N6&lt;&gt;"",OR($M6=instellingen!$I$2,$M6=instellingen!$I$4)),1,0)</f>
        <v>0</v>
      </c>
      <c r="Z6" s="7">
        <f>IF(AND(ISBLANK($N6),$M6=instellingen!$I$3),1,0)</f>
        <v>0</v>
      </c>
      <c r="AA6" s="7">
        <f>IF(ISBLANK($O6),1,0)</f>
        <v>0</v>
      </c>
      <c r="AB6" s="7">
        <f>IF(AND(OR($O6=instellingen!$I$3,$O6=instellingen!$I$4),OR($M6=instellingen!$I$2,$M6=instellingen!$I$4)),1,0)</f>
        <v>0</v>
      </c>
      <c r="AC6" s="7">
        <f>IF(AND($O6=instellingen!$I$2,$M6=instellingen!$I$3),1,0)</f>
        <v>0</v>
      </c>
      <c r="AD6" s="7">
        <f>IF(AND($P6&lt;&gt;"",OR($M6=instellingen!$I$2,$M6=instellingen!$I$4)),1,0)</f>
        <v>0</v>
      </c>
      <c r="AE6" s="7">
        <f>IF(AND(ISBLANK($P6),$M6=instellingen!$I$3),1,0)</f>
        <v>0</v>
      </c>
      <c r="AF6" s="8">
        <f>SUM(R6:AE6)</f>
        <v>0</v>
      </c>
    </row>
    <row r="7" spans="1:32" customHeight="1" ht="72" hidden="true">
      <c r="A7" s="9" t="s">
        <v>63</v>
      </c>
      <c r="B7" s="2">
        <v>2019</v>
      </c>
      <c r="D7" s="2"/>
      <c r="E7" s="2"/>
      <c r="F7" s="42"/>
      <c r="G7" s="49" t="s">
        <v>5</v>
      </c>
      <c r="H7" s="54"/>
      <c r="I7" s="55"/>
      <c r="J7" s="56" t="s">
        <v>5</v>
      </c>
      <c r="K7" s="57"/>
      <c r="L7" s="55"/>
      <c r="M7" s="49" t="s">
        <v>5</v>
      </c>
      <c r="N7" s="58"/>
      <c r="O7" s="60" t="s">
        <v>5</v>
      </c>
      <c r="P7" s="61"/>
      <c r="Q7" s="52"/>
      <c r="R7" s="7">
        <f>IF(OR(AND($G7&lt;&gt;instellingen!$G$2,ISBLANK($H7)),AND($G7=instellingen!$G$2,$H7&lt;&gt;"")),1,0)</f>
        <v>0</v>
      </c>
      <c r="S7" s="7">
        <f>IF(AND(ISBLANK($I19),AND($H19&lt;&gt;"",$G19&lt;&gt;instellingen!$G$2),AND(ISBLANK($N19))),1,0)</f>
        <v>0</v>
      </c>
      <c r="T7" s="7">
        <f>IF(ISBLANK($J7),1,0)</f>
        <v>0</v>
      </c>
      <c r="U7" s="7">
        <f>IF(AND($J7=instellingen!$H$2,AND($H7&lt;&gt;"",$G7&lt;&gt;instellingen!$G$2)),1,0)</f>
        <v>0</v>
      </c>
      <c r="V7" s="7">
        <f>IF(OR(AND($L7&lt;&gt;"",OR($J7=instellingen!$H$5,$J7=instellingen!$H$6,,$J7=instellingen!$H$7)),AND(ISBLANK($L7),OR($J7=instellingen!$H$3,$J7=instellingen!$H$4,))),1,0)</f>
        <v>0</v>
      </c>
      <c r="W7" s="7">
        <f>IF(ISBLANK($M7),1,0)</f>
        <v>0</v>
      </c>
      <c r="X7" s="7">
        <f>IF(AND($M7=instellingen!$I$2,AND($H7&lt;&gt;"",$G7&lt;&gt;instellingen!$G$2)),1,0)</f>
        <v>0</v>
      </c>
      <c r="Y7" s="7">
        <f>IF(AND($N7&lt;&gt;"",OR($M7=instellingen!$I$2,$M7=instellingen!$I$4)),1,0)</f>
        <v>0</v>
      </c>
      <c r="Z7" s="7">
        <f>IF(AND(ISBLANK($N7),$M7=instellingen!$I$3),1,0)</f>
        <v>0</v>
      </c>
      <c r="AA7" s="7">
        <f>IF(ISBLANK($O7),1,0)</f>
        <v>0</v>
      </c>
      <c r="AB7" s="7">
        <f>IF(AND(OR($O7=instellingen!$I$3,$O7=instellingen!$I$4),OR($M7=instellingen!$I$2,$M7=instellingen!$I$4)),1,0)</f>
        <v>0</v>
      </c>
      <c r="AC7" s="7">
        <f>IF(AND($O7=instellingen!$I$2,$M7=instellingen!$I$3),1,0)</f>
        <v>0</v>
      </c>
      <c r="AD7" s="7">
        <f>IF(AND($P7&lt;&gt;"",OR($M7=instellingen!$I$2,$M7=instellingen!$I$4)),1,0)</f>
        <v>0</v>
      </c>
      <c r="AE7" s="7">
        <f>IF(AND(ISBLANK($P7),$M7=instellingen!$I$3),1,0)</f>
        <v>0</v>
      </c>
      <c r="AF7" s="8">
        <f>SUM(R7:AE7)</f>
        <v>0</v>
      </c>
    </row>
    <row r="8" spans="1:32" customHeight="1" ht="72" hidden="true">
      <c r="A8" s="9" t="s">
        <v>64</v>
      </c>
      <c r="B8" s="2">
        <v>55</v>
      </c>
      <c r="D8" s="2"/>
      <c r="E8" s="2"/>
      <c r="F8" s="42"/>
      <c r="G8" s="49" t="s">
        <v>5</v>
      </c>
      <c r="H8" s="54"/>
      <c r="I8" s="55"/>
      <c r="J8" s="56" t="s">
        <v>5</v>
      </c>
      <c r="K8" s="57"/>
      <c r="L8" s="55"/>
      <c r="M8" s="49" t="s">
        <v>5</v>
      </c>
      <c r="N8" s="58"/>
      <c r="O8" s="60" t="s">
        <v>5</v>
      </c>
      <c r="P8" s="61"/>
      <c r="Q8" s="52"/>
      <c r="R8" s="7">
        <f>IF(OR(AND($G8&lt;&gt;instellingen!$G$2,ISBLANK($H8)),AND($G8=instellingen!$G$2,$H8&lt;&gt;"")),1,0)</f>
        <v>0</v>
      </c>
      <c r="S8" s="7">
        <f>IF(AND(ISBLANK($I20),AND($H20&lt;&gt;"",$G20&lt;&gt;instellingen!$G$2),AND(ISBLANK($N20))),1,0)</f>
        <v>0</v>
      </c>
      <c r="T8" s="7">
        <f>IF(ISBLANK($J8),1,0)</f>
        <v>0</v>
      </c>
      <c r="U8" s="7">
        <f>IF(AND($J8=instellingen!$H$2,AND($H8&lt;&gt;"",$G8&lt;&gt;instellingen!$G$2)),1,0)</f>
        <v>0</v>
      </c>
      <c r="V8" s="7">
        <f>IF(OR(AND($L8&lt;&gt;"",OR($J8=instellingen!$H$5,$J8=instellingen!$H$6,,$J8=instellingen!$H$7)),AND(ISBLANK($L8),OR($J8=instellingen!$H$3,$J8=instellingen!$H$4,))),1,0)</f>
        <v>0</v>
      </c>
      <c r="W8" s="7">
        <f>IF(ISBLANK($M8),1,0)</f>
        <v>0</v>
      </c>
      <c r="X8" s="7">
        <f>IF(AND($M8=instellingen!$I$2,AND($H8&lt;&gt;"",$G8&lt;&gt;instellingen!$G$2)),1,0)</f>
        <v>0</v>
      </c>
      <c r="Y8" s="7">
        <f>IF(AND($N8&lt;&gt;"",OR($M8=instellingen!$I$2,$M8=instellingen!$I$4)),1,0)</f>
        <v>0</v>
      </c>
      <c r="Z8" s="7">
        <f>IF(AND(ISBLANK($N8),$M8=instellingen!$I$3),1,0)</f>
        <v>0</v>
      </c>
      <c r="AA8" s="7">
        <f>IF(ISBLANK($O8),1,0)</f>
        <v>0</v>
      </c>
      <c r="AB8" s="7">
        <f>IF(AND(OR($O8=instellingen!$I$3,$O8=instellingen!$I$4),OR($M8=instellingen!$I$2,$M8=instellingen!$I$4)),1,0)</f>
        <v>0</v>
      </c>
      <c r="AC8" s="7">
        <f>IF(AND($O8=instellingen!$I$2,$M8=instellingen!$I$3),1,0)</f>
        <v>0</v>
      </c>
      <c r="AD8" s="7">
        <f>IF(AND($P8&lt;&gt;"",OR($M8=instellingen!$I$2,$M8=instellingen!$I$4)),1,0)</f>
        <v>0</v>
      </c>
      <c r="AE8" s="7">
        <f>IF(AND(ISBLANK($P8),$M8=instellingen!$I$3),1,0)</f>
        <v>0</v>
      </c>
      <c r="AF8" s="8">
        <f>SUM(R8:AE8)</f>
        <v>0</v>
      </c>
    </row>
    <row r="9" spans="1:32" customHeight="1" ht="72" hidden="true">
      <c r="A9" s="9" t="s">
        <v>65</v>
      </c>
      <c r="B9" s="4">
        <f>IF(B6="A",B7+3,IF(B6="H",B7+2,B7+1))</f>
        <v>2020</v>
      </c>
      <c r="D9" s="2"/>
      <c r="E9" s="2"/>
      <c r="F9" s="42"/>
      <c r="G9" s="49" t="s">
        <v>5</v>
      </c>
      <c r="H9" s="54"/>
      <c r="I9" s="55"/>
      <c r="J9" s="56" t="s">
        <v>5</v>
      </c>
      <c r="K9" s="57"/>
      <c r="L9" s="55"/>
      <c r="M9" s="49" t="s">
        <v>5</v>
      </c>
      <c r="N9" s="58"/>
      <c r="O9" s="60" t="s">
        <v>5</v>
      </c>
      <c r="P9" s="61"/>
      <c r="Q9" s="52"/>
      <c r="R9" s="7">
        <f>IF(OR(AND($G9&lt;&gt;instellingen!$G$2,ISBLANK($H9)),AND($G9=instellingen!$G$2,$H9&lt;&gt;"")),1,0)</f>
        <v>0</v>
      </c>
      <c r="S9" s="7">
        <f>IF(AND(ISBLANK($I21),AND($H21&lt;&gt;"",$G21&lt;&gt;instellingen!$G$2),AND(ISBLANK($N21))),1,0)</f>
        <v>0</v>
      </c>
      <c r="T9" s="7">
        <f>IF(ISBLANK($J9),1,0)</f>
        <v>0</v>
      </c>
      <c r="U9" s="7">
        <f>IF(AND($J9=instellingen!$H$2,AND($H9&lt;&gt;"",$G9&lt;&gt;instellingen!$G$2)),1,0)</f>
        <v>0</v>
      </c>
      <c r="V9" s="7">
        <f>IF(OR(AND($L9&lt;&gt;"",OR($J9=instellingen!$H$5,$J9=instellingen!$H$6,,$J9=instellingen!$H$7)),AND(ISBLANK($L9),OR($J9=instellingen!$H$3,$J9=instellingen!$H$4,))),1,0)</f>
        <v>0</v>
      </c>
      <c r="W9" s="7">
        <f>IF(ISBLANK($M9),1,0)</f>
        <v>0</v>
      </c>
      <c r="X9" s="7">
        <f>IF(AND($M9=instellingen!$I$2,AND($H9&lt;&gt;"",$G9&lt;&gt;instellingen!$G$2)),1,0)</f>
        <v>0</v>
      </c>
      <c r="Y9" s="7">
        <f>IF(AND($N9&lt;&gt;"",OR($M9=instellingen!$I$2,$M9=instellingen!$I$4)),1,0)</f>
        <v>0</v>
      </c>
      <c r="Z9" s="7">
        <f>IF(AND(ISBLANK($N9),$M9=instellingen!$I$3),1,0)</f>
        <v>0</v>
      </c>
      <c r="AA9" s="7">
        <f>IF(ISBLANK($O9),1,0)</f>
        <v>0</v>
      </c>
      <c r="AB9" s="7">
        <f>IF(AND(OR($O9=instellingen!$I$3,$O9=instellingen!$I$4),OR($M9=instellingen!$I$2,$M9=instellingen!$I$4)),1,0)</f>
        <v>0</v>
      </c>
      <c r="AC9" s="7">
        <f>IF(AND($O9=instellingen!$I$2,$M9=instellingen!$I$3),1,0)</f>
        <v>0</v>
      </c>
      <c r="AD9" s="7">
        <f>IF(AND($P9&lt;&gt;"",OR($M9=instellingen!$I$2,$M9=instellingen!$I$4)),1,0)</f>
        <v>0</v>
      </c>
      <c r="AE9" s="7">
        <f>IF(AND(ISBLANK($P9),$M9=instellingen!$I$3),1,0)</f>
        <v>0</v>
      </c>
      <c r="AF9" s="8">
        <f>SUM(R9:AE9)</f>
        <v>0</v>
      </c>
    </row>
    <row r="10" spans="1:32" customHeight="1" ht="72" hidden="true">
      <c r="A10" s="9" t="s">
        <v>66</v>
      </c>
      <c r="B10" s="6">
        <f>NOW()</f>
        <v>44346.429108796</v>
      </c>
      <c r="D10" s="2"/>
      <c r="E10" s="2"/>
      <c r="F10" s="42"/>
      <c r="G10" s="49" t="s">
        <v>5</v>
      </c>
      <c r="H10" s="54"/>
      <c r="I10" s="55"/>
      <c r="J10" s="56" t="s">
        <v>5</v>
      </c>
      <c r="K10" s="57"/>
      <c r="L10" s="55"/>
      <c r="M10" s="49" t="s">
        <v>5</v>
      </c>
      <c r="N10" s="58"/>
      <c r="O10" s="60" t="s">
        <v>5</v>
      </c>
      <c r="P10" s="61"/>
      <c r="Q10" s="52"/>
      <c r="R10" s="7">
        <f>IF(OR(AND($G10&lt;&gt;instellingen!$G$2,ISBLANK($H10)),AND($G10=instellingen!$G$2,$H10&lt;&gt;"")),1,0)</f>
        <v>0</v>
      </c>
      <c r="S10" s="7">
        <f>IF(AND(ISBLANK($I22),AND($H22&lt;&gt;"",$G22&lt;&gt;instellingen!$G$2),AND(ISBLANK($N22))),1,0)</f>
        <v>0</v>
      </c>
      <c r="T10" s="7">
        <f>IF(ISBLANK($J10),1,0)</f>
        <v>0</v>
      </c>
      <c r="U10" s="7">
        <f>IF(AND($J10=instellingen!$H$2,AND($H10&lt;&gt;"",$G10&lt;&gt;instellingen!$G$2)),1,0)</f>
        <v>0</v>
      </c>
      <c r="V10" s="7">
        <f>IF(OR(AND($L10&lt;&gt;"",OR($J10=instellingen!$H$5,$J10=instellingen!$H$6,,$J10=instellingen!$H$7)),AND(ISBLANK($L10),OR($J10=instellingen!$H$3,$J10=instellingen!$H$4,))),1,0)</f>
        <v>0</v>
      </c>
      <c r="W10" s="7">
        <f>IF(ISBLANK($M10),1,0)</f>
        <v>0</v>
      </c>
      <c r="X10" s="7">
        <f>IF(AND($M10=instellingen!$I$2,AND($H10&lt;&gt;"",$G10&lt;&gt;instellingen!$G$2)),1,0)</f>
        <v>0</v>
      </c>
      <c r="Y10" s="7">
        <f>IF(AND($N10&lt;&gt;"",OR($M10=instellingen!$I$2,$M10=instellingen!$I$4)),1,0)</f>
        <v>0</v>
      </c>
      <c r="Z10" s="7">
        <f>IF(AND(ISBLANK($N10),$M10=instellingen!$I$3),1,0)</f>
        <v>0</v>
      </c>
      <c r="AA10" s="7">
        <f>IF(ISBLANK($O10),1,0)</f>
        <v>0</v>
      </c>
      <c r="AB10" s="7">
        <f>IF(AND(OR($O10=instellingen!$I$3,$O10=instellingen!$I$4),OR($M10=instellingen!$I$2,$M10=instellingen!$I$4)),1,0)</f>
        <v>0</v>
      </c>
      <c r="AC10" s="7">
        <f>IF(AND($O10=instellingen!$I$2,$M10=instellingen!$I$3),1,0)</f>
        <v>0</v>
      </c>
      <c r="AD10" s="7">
        <f>IF(AND($P10&lt;&gt;"",OR($M10=instellingen!$I$2,$M10=instellingen!$I$4)),1,0)</f>
        <v>0</v>
      </c>
      <c r="AE10" s="7">
        <f>IF(AND(ISBLANK($P10),$M10=instellingen!$I$3),1,0)</f>
        <v>0</v>
      </c>
      <c r="AF10" s="8">
        <f>SUM(R10:AE10)</f>
        <v>0</v>
      </c>
    </row>
    <row r="11" spans="1:32" customHeight="1" ht="72" hidden="true">
      <c r="A11" s="9" t="s">
        <v>67</v>
      </c>
      <c r="B11" s="4">
        <f>IF(MONTH(NOW())&gt;7,YEAR(NOW()),YEAR(NOW())-1)</f>
        <v>2020</v>
      </c>
      <c r="D11" s="2"/>
      <c r="E11" s="2"/>
      <c r="F11" s="42"/>
      <c r="G11" s="49" t="s">
        <v>5</v>
      </c>
      <c r="H11" s="54"/>
      <c r="I11" s="55"/>
      <c r="J11" s="56" t="s">
        <v>5</v>
      </c>
      <c r="K11" s="57"/>
      <c r="L11" s="55"/>
      <c r="M11" s="49" t="s">
        <v>5</v>
      </c>
      <c r="N11" s="58"/>
      <c r="O11" s="60" t="s">
        <v>5</v>
      </c>
      <c r="P11" s="61"/>
      <c r="Q11" s="52"/>
      <c r="R11" s="7">
        <f>IF(OR(AND($G11&lt;&gt;instellingen!$G$2,ISBLANK($H11)),AND($G11=instellingen!$G$2,$H11&lt;&gt;"")),1,0)</f>
        <v>0</v>
      </c>
      <c r="S11" s="7">
        <f>IF(AND(ISBLANK($I23),AND($H23&lt;&gt;"",$G23&lt;&gt;instellingen!$G$2),AND(ISBLANK($N23))),1,0)</f>
        <v>0</v>
      </c>
      <c r="T11" s="7">
        <f>IF(ISBLANK($J11),1,0)</f>
        <v>0</v>
      </c>
      <c r="U11" s="7">
        <f>IF(AND($J11=instellingen!$H$2,AND($H11&lt;&gt;"",$G11&lt;&gt;instellingen!$G$2)),1,0)</f>
        <v>0</v>
      </c>
      <c r="V11" s="7">
        <f>IF(OR(AND($L11&lt;&gt;"",OR($J11=instellingen!$H$5,$J11=instellingen!$H$6,,$J11=instellingen!$H$7)),AND(ISBLANK($L11),OR($J11=instellingen!$H$3,$J11=instellingen!$H$4,))),1,0)</f>
        <v>0</v>
      </c>
      <c r="W11" s="7">
        <f>IF(ISBLANK($M11),1,0)</f>
        <v>0</v>
      </c>
      <c r="X11" s="7">
        <f>IF(AND($M11=instellingen!$I$2,AND($H11&lt;&gt;"",$G11&lt;&gt;instellingen!$G$2)),1,0)</f>
        <v>0</v>
      </c>
      <c r="Y11" s="7">
        <f>IF(AND($N11&lt;&gt;"",OR($M11=instellingen!$I$2,$M11=instellingen!$I$4)),1,0)</f>
        <v>0</v>
      </c>
      <c r="Z11" s="7">
        <f>IF(AND(ISBLANK($N11),$M11=instellingen!$I$3),1,0)</f>
        <v>0</v>
      </c>
      <c r="AA11" s="7">
        <f>IF(ISBLANK($O11),1,0)</f>
        <v>0</v>
      </c>
      <c r="AB11" s="7">
        <f>IF(AND(OR($O11=instellingen!$I$3,$O11=instellingen!$I$4),OR($M11=instellingen!$I$2,$M11=instellingen!$I$4)),1,0)</f>
        <v>0</v>
      </c>
      <c r="AC11" s="7">
        <f>IF(AND($O11=instellingen!$I$2,$M11=instellingen!$I$3),1,0)</f>
        <v>0</v>
      </c>
      <c r="AD11" s="7">
        <f>IF(AND($P11&lt;&gt;"",OR($M11=instellingen!$I$2,$M11=instellingen!$I$4)),1,0)</f>
        <v>0</v>
      </c>
      <c r="AE11" s="7">
        <f>IF(AND(ISBLANK($P11),$M11=instellingen!$I$3),1,0)</f>
        <v>0</v>
      </c>
      <c r="AF11" s="8">
        <f>SUM(R11:AE11)</f>
        <v>0</v>
      </c>
    </row>
    <row r="12" spans="1:32" hidden="true">
      <c r="A12" s="9" t="s">
        <v>68</v>
      </c>
      <c r="B12" s="4" t="str">
        <f>CONCATENATE(B11," - ",B11+1)</f>
        <v>2020 - 2021</v>
      </c>
      <c r="F12" s="42"/>
      <c r="G12" s="46"/>
      <c r="H12" s="52"/>
      <c r="I12" s="46"/>
      <c r="J12" s="46"/>
      <c r="K12" s="52"/>
      <c r="L12" s="46"/>
      <c r="M12" s="46"/>
      <c r="N12" s="46"/>
      <c r="O12" s="46"/>
      <c r="P12" s="52"/>
      <c r="Q12" s="52"/>
      <c r="R12" s="7"/>
      <c r="S12" s="7"/>
      <c r="T12" s="7"/>
      <c r="U12" s="7"/>
      <c r="V12" s="7"/>
      <c r="W12" s="7"/>
      <c r="X12" s="7"/>
      <c r="Y12" s="7"/>
      <c r="Z12" s="7"/>
      <c r="AA12" s="7"/>
      <c r="AB12" s="7"/>
      <c r="AC12" s="7"/>
      <c r="AD12" s="7"/>
      <c r="AE12" s="7"/>
    </row>
    <row r="13" spans="1:32" hidden="true">
      <c r="A13" s="9" t="s">
        <v>69</v>
      </c>
      <c r="B13" s="4">
        <f>B7-B11</f>
        <v>-1</v>
      </c>
      <c r="C13" s="9" t="s">
        <v>47</v>
      </c>
      <c r="D13" s="2">
        <v>136</v>
      </c>
      <c r="F13" s="42"/>
      <c r="G13" s="50" t="str">
        <f>CONCATENATE("Algemene opmerkingen bij het jaarprogramma van  ",G4)</f>
        <v>Algemene opmerkingen bij het jaarprogramma van  NASK2 leerlaag M3 (schooljaar 2019 - 2020)</v>
      </c>
      <c r="H13" s="50"/>
      <c r="I13" s="50"/>
      <c r="J13" s="50"/>
      <c r="K13" s="50"/>
      <c r="L13" s="50"/>
      <c r="M13" s="50"/>
      <c r="N13" s="46"/>
      <c r="O13" s="46"/>
      <c r="P13" s="52"/>
      <c r="Q13" s="52"/>
      <c r="R13" s="7"/>
      <c r="S13" s="7"/>
      <c r="T13" s="7"/>
      <c r="U13" s="7"/>
      <c r="V13" s="7"/>
      <c r="W13" s="7"/>
      <c r="X13" s="7"/>
      <c r="Y13" s="7"/>
      <c r="Z13" s="7"/>
      <c r="AA13" s="7"/>
      <c r="AB13" s="7"/>
      <c r="AC13" s="7"/>
      <c r="AD13" s="7"/>
      <c r="AE13" s="7"/>
    </row>
    <row r="14" spans="1:32" customHeight="1" ht="72" hidden="true">
      <c r="A14" s="9" t="s">
        <v>70</v>
      </c>
      <c r="B14" s="7">
        <f>B15+B11-B7</f>
        <v>4</v>
      </c>
      <c r="F14" s="42"/>
      <c r="G14" s="51"/>
      <c r="H14" s="51"/>
      <c r="I14" s="51"/>
      <c r="J14" s="51"/>
      <c r="K14" s="51"/>
      <c r="L14" s="51"/>
      <c r="M14" s="51"/>
      <c r="N14" s="46"/>
      <c r="O14" s="46"/>
      <c r="P14" s="52"/>
      <c r="Q14" s="52"/>
      <c r="R14" s="7"/>
      <c r="S14" s="7"/>
      <c r="T14" s="7"/>
      <c r="U14" s="7"/>
      <c r="V14" s="7"/>
      <c r="W14" s="7"/>
      <c r="X14" s="7"/>
      <c r="Y14" s="7"/>
      <c r="Z14" s="7"/>
      <c r="AA14" s="7"/>
      <c r="AB14" s="7"/>
      <c r="AC14" s="7"/>
      <c r="AD14" s="7"/>
      <c r="AE14" s="7"/>
    </row>
    <row r="15" spans="1:32" hidden="true">
      <c r="A15" s="9" t="s">
        <v>71</v>
      </c>
      <c r="B15" s="7">
        <f>IF(B6="M",3,4)</f>
        <v>3</v>
      </c>
      <c r="F15" s="42"/>
      <c r="G15" s="46"/>
      <c r="H15" s="52"/>
      <c r="I15" s="46"/>
      <c r="J15" s="46"/>
      <c r="K15" s="52"/>
      <c r="L15" s="46"/>
      <c r="M15" s="46"/>
      <c r="N15" s="46"/>
      <c r="O15" s="46"/>
      <c r="P15" s="52"/>
      <c r="Q15" s="52"/>
      <c r="R15" s="7"/>
      <c r="S15" s="7"/>
      <c r="T15" s="7"/>
      <c r="U15" s="7"/>
      <c r="V15" s="7"/>
      <c r="W15" s="7"/>
      <c r="X15" s="7"/>
      <c r="Y15" s="7"/>
      <c r="Z15" s="7"/>
      <c r="AA15" s="7"/>
      <c r="AB15" s="7"/>
      <c r="AC15" s="7"/>
      <c r="AD15" s="7"/>
      <c r="AE15" s="7"/>
    </row>
    <row r="16" spans="1:32" customHeight="1" ht="30.75">
      <c r="C16" s="9" t="s">
        <v>47</v>
      </c>
      <c r="D16" s="2"/>
      <c r="F16" s="42"/>
      <c r="G16" s="47" t="str">
        <f>CONCATENATE(B4," leerlaag ",B6,B15+1," (schooljaar ",B7+1," - ",B7+2,")")</f>
        <v>NASK2 leerlaag M4 (schooljaar 2020 - 2021)</v>
      </c>
      <c r="H16" s="52"/>
      <c r="I16" s="46"/>
      <c r="J16" s="46"/>
      <c r="K16" s="52"/>
      <c r="L16" s="46"/>
      <c r="M16" s="46"/>
      <c r="N16" s="46"/>
      <c r="O16" s="46"/>
      <c r="P16" s="52"/>
      <c r="Q16" s="52"/>
      <c r="R16" s="7"/>
      <c r="S16" s="7"/>
      <c r="T16" s="7"/>
      <c r="U16" s="7"/>
      <c r="V16" s="7"/>
      <c r="W16" s="7"/>
      <c r="X16" s="7"/>
      <c r="Y16" s="7"/>
      <c r="Z16" s="7"/>
      <c r="AA16" s="7"/>
      <c r="AB16" s="7"/>
      <c r="AC16" s="7"/>
      <c r="AD16" s="7"/>
      <c r="AE16" s="7"/>
    </row>
    <row r="17" spans="1:32" customHeight="1" ht="34.5">
      <c r="D17" s="7" t="s">
        <v>49</v>
      </c>
      <c r="E17" s="18" t="s">
        <v>50</v>
      </c>
      <c r="F17" s="42"/>
      <c r="G17" s="48" t="s">
        <v>1</v>
      </c>
      <c r="H17" s="53" t="s">
        <v>51</v>
      </c>
      <c r="I17" s="48" t="s">
        <v>52</v>
      </c>
      <c r="J17" s="48" t="s">
        <v>53</v>
      </c>
      <c r="K17" s="53" t="s">
        <v>54</v>
      </c>
      <c r="L17" s="48" t="s">
        <v>55</v>
      </c>
      <c r="M17" s="48" t="s">
        <v>56</v>
      </c>
      <c r="N17" s="48" t="s">
        <v>57</v>
      </c>
      <c r="O17" s="48" t="s">
        <v>58</v>
      </c>
      <c r="P17" s="53" t="s">
        <v>59</v>
      </c>
      <c r="Q17" s="52"/>
      <c r="R17" s="7"/>
      <c r="S17" s="7"/>
      <c r="T17" s="7"/>
      <c r="U17" s="7"/>
      <c r="V17" s="7"/>
      <c r="W17" s="7"/>
      <c r="X17" s="7"/>
      <c r="Y17" s="7"/>
      <c r="Z17" s="7"/>
      <c r="AA17" s="7"/>
      <c r="AB17" s="7"/>
      <c r="AC17" s="7"/>
      <c r="AD17" s="7"/>
      <c r="AE17" s="7"/>
    </row>
    <row r="18" spans="1:32" customHeight="1" ht="72">
      <c r="D18" s="2">
        <v>206</v>
      </c>
      <c r="E18" s="2"/>
      <c r="F18" s="42"/>
      <c r="G18" s="49">
        <v>1</v>
      </c>
      <c r="H18" s="54" t="s">
        <v>72</v>
      </c>
      <c r="I18" s="55">
        <v>2</v>
      </c>
      <c r="J18" s="56" t="s">
        <v>7</v>
      </c>
      <c r="K18" s="57"/>
      <c r="L18" s="55">
        <v>100</v>
      </c>
      <c r="M18" s="49" t="s">
        <v>8</v>
      </c>
      <c r="N18" s="58">
        <v>2</v>
      </c>
      <c r="O18" s="60" t="s">
        <v>8</v>
      </c>
      <c r="P18" s="61" t="s">
        <v>73</v>
      </c>
      <c r="Q18" s="52"/>
      <c r="R18" s="7">
        <f>IF(OR(AND($G18&lt;&gt;instellingen!$G$2,ISBLANK($H18)),AND($G18=instellingen!$G$2,$H18&lt;&gt;"")),1,0)</f>
        <v>0</v>
      </c>
      <c r="S18" s="7">
        <f>IF(AND(ISBLANK($I30),AND($H30&lt;&gt;"",$G30&lt;&gt;instellingen!$G$2),AND(ISBLANK($N30))),1,0)</f>
        <v>0</v>
      </c>
      <c r="T18" s="7">
        <f>IF(ISBLANK($J18),1,0)</f>
        <v>0</v>
      </c>
      <c r="U18" s="7">
        <f>IF(AND($J18=instellingen!$H$2,AND($H18&lt;&gt;"",$G18&lt;&gt;instellingen!$G$2)),1,0)</f>
        <v>0</v>
      </c>
      <c r="V18" s="7">
        <f>IF(OR(AND($L18&lt;&gt;"",OR($J18=instellingen!$H$5,$J18=instellingen!$H$6,,$J18=instellingen!$H$7)),AND(ISBLANK($L18),OR($J18=instellingen!$H$3,$J18=instellingen!$H$4,))),1,0)</f>
        <v>0</v>
      </c>
      <c r="W18" s="7">
        <f>IF(ISBLANK($M18),1,0)</f>
        <v>0</v>
      </c>
      <c r="X18" s="7">
        <f>IF(AND($M18=instellingen!$I$2,AND($H18&lt;&gt;"",$G18&lt;&gt;instellingen!$G$2)),1,0)</f>
        <v>0</v>
      </c>
      <c r="Y18" s="7">
        <f>IF(AND($N18&lt;&gt;"",OR($M18=instellingen!$I$2,$M18=instellingen!$I$4)),1,0)</f>
        <v>0</v>
      </c>
      <c r="Z18" s="7">
        <f>IF(AND(ISBLANK($N18),$M18=instellingen!$I$3),1,0)</f>
        <v>0</v>
      </c>
      <c r="AA18" s="7">
        <f>IF(ISBLANK($O18),1,0)</f>
        <v>0</v>
      </c>
      <c r="AB18" s="7">
        <f>IF(AND(OR($O18=instellingen!$I$3,$O18=instellingen!$I$4),OR($M18=instellingen!$I$2,$M18=instellingen!$I$4)),1,0)</f>
        <v>0</v>
      </c>
      <c r="AC18" s="7">
        <f>IF(AND($O18=instellingen!$I$2,$M18=instellingen!$I$3),1,0)</f>
        <v>0</v>
      </c>
      <c r="AD18" s="7">
        <f>IF(AND($P18&lt;&gt;"",OR($M18=instellingen!$I$2,$M18=instellingen!$I$4)),1,0)</f>
        <v>0</v>
      </c>
      <c r="AE18" s="7">
        <f>IF(AND(ISBLANK($P18),$M18=instellingen!$I$3),1,0)</f>
        <v>0</v>
      </c>
      <c r="AF18" s="8">
        <f>SUM(R18:AE18)</f>
        <v>0</v>
      </c>
    </row>
    <row r="19" spans="1:32" customHeight="1" ht="72">
      <c r="D19" s="2">
        <v>207</v>
      </c>
      <c r="E19" s="2"/>
      <c r="F19" s="42"/>
      <c r="G19" s="49">
        <v>2</v>
      </c>
      <c r="H19" s="54" t="s">
        <v>74</v>
      </c>
      <c r="I19" s="55">
        <v>2</v>
      </c>
      <c r="J19" s="56" t="s">
        <v>7</v>
      </c>
      <c r="K19" s="57"/>
      <c r="L19" s="55">
        <v>100</v>
      </c>
      <c r="M19" s="49" t="s">
        <v>8</v>
      </c>
      <c r="N19" s="58">
        <v>2</v>
      </c>
      <c r="O19" s="60" t="s">
        <v>8</v>
      </c>
      <c r="P19" s="61" t="s">
        <v>75</v>
      </c>
      <c r="Q19" s="52"/>
      <c r="R19" s="7">
        <f>IF(OR(AND($G19&lt;&gt;instellingen!$G$2,ISBLANK($H19)),AND($G19=instellingen!$G$2,$H19&lt;&gt;"")),1,0)</f>
        <v>0</v>
      </c>
      <c r="S19" s="7">
        <f>IF(AND(ISBLANK($I31),AND($H31&lt;&gt;"",$G31&lt;&gt;instellingen!$G$2),AND(ISBLANK($N31))),1,0)</f>
        <v>0</v>
      </c>
      <c r="T19" s="7">
        <f>IF(ISBLANK($J19),1,0)</f>
        <v>0</v>
      </c>
      <c r="U19" s="7">
        <f>IF(AND($J19=instellingen!$H$2,AND($H19&lt;&gt;"",$G19&lt;&gt;instellingen!$G$2)),1,0)</f>
        <v>0</v>
      </c>
      <c r="V19" s="7">
        <f>IF(OR(AND($L19&lt;&gt;"",OR($J19=instellingen!$H$5,$J19=instellingen!$H$6,,$J19=instellingen!$H$7)),AND(ISBLANK($L19),OR($J19=instellingen!$H$3,$J19=instellingen!$H$4,))),1,0)</f>
        <v>0</v>
      </c>
      <c r="W19" s="7">
        <f>IF(ISBLANK($M19),1,0)</f>
        <v>0</v>
      </c>
      <c r="X19" s="7">
        <f>IF(AND($M19=instellingen!$I$2,AND($H19&lt;&gt;"",$G19&lt;&gt;instellingen!$G$2)),1,0)</f>
        <v>0</v>
      </c>
      <c r="Y19" s="7">
        <f>IF(AND($N19&lt;&gt;"",OR($M19=instellingen!$I$2,$M19=instellingen!$I$4)),1,0)</f>
        <v>0</v>
      </c>
      <c r="Z19" s="7">
        <f>IF(AND(ISBLANK($N19),$M19=instellingen!$I$3),1,0)</f>
        <v>0</v>
      </c>
      <c r="AA19" s="7">
        <f>IF(ISBLANK($O19),1,0)</f>
        <v>0</v>
      </c>
      <c r="AB19" s="7">
        <f>IF(AND(OR($O19=instellingen!$I$3,$O19=instellingen!$I$4),OR($M19=instellingen!$I$2,$M19=instellingen!$I$4)),1,0)</f>
        <v>0</v>
      </c>
      <c r="AC19" s="7">
        <f>IF(AND($O19=instellingen!$I$2,$M19=instellingen!$I$3),1,0)</f>
        <v>0</v>
      </c>
      <c r="AD19" s="7">
        <f>IF(AND($P19&lt;&gt;"",OR($M19=instellingen!$I$2,$M19=instellingen!$I$4)),1,0)</f>
        <v>0</v>
      </c>
      <c r="AE19" s="7">
        <f>IF(AND(ISBLANK($P19),$M19=instellingen!$I$3),1,0)</f>
        <v>0</v>
      </c>
      <c r="AF19" s="8">
        <f>SUM(R19:AE19)</f>
        <v>0</v>
      </c>
    </row>
    <row r="20" spans="1:32" customHeight="1" ht="72">
      <c r="D20" s="2">
        <v>208</v>
      </c>
      <c r="E20" s="2"/>
      <c r="F20" s="42"/>
      <c r="G20" s="49">
        <v>3</v>
      </c>
      <c r="H20" s="54" t="s">
        <v>76</v>
      </c>
      <c r="I20" s="55">
        <v>2</v>
      </c>
      <c r="J20" s="56" t="s">
        <v>7</v>
      </c>
      <c r="K20" s="57"/>
      <c r="L20" s="55">
        <v>100</v>
      </c>
      <c r="M20" s="49" t="s">
        <v>8</v>
      </c>
      <c r="N20" s="58">
        <v>2</v>
      </c>
      <c r="O20" s="60" t="s">
        <v>8</v>
      </c>
      <c r="P20" s="61" t="s">
        <v>77</v>
      </c>
      <c r="Q20" s="52"/>
      <c r="R20" s="7">
        <f>IF(OR(AND($G20&lt;&gt;instellingen!$G$2,ISBLANK($H20)),AND($G20=instellingen!$G$2,$H20&lt;&gt;"")),1,0)</f>
        <v>0</v>
      </c>
      <c r="S20" s="7">
        <f>IF(AND(ISBLANK($I32),AND($H32&lt;&gt;"",$G32&lt;&gt;instellingen!$G$2),AND(ISBLANK($N32))),1,0)</f>
        <v>0</v>
      </c>
      <c r="T20" s="7">
        <f>IF(ISBLANK($J20),1,0)</f>
        <v>0</v>
      </c>
      <c r="U20" s="7">
        <f>IF(AND($J20=instellingen!$H$2,AND($H20&lt;&gt;"",$G20&lt;&gt;instellingen!$G$2)),1,0)</f>
        <v>0</v>
      </c>
      <c r="V20" s="7">
        <f>IF(OR(AND($L20&lt;&gt;"",OR($J20=instellingen!$H$5,$J20=instellingen!$H$6,,$J20=instellingen!$H$7)),AND(ISBLANK($L20),OR($J20=instellingen!$H$3,$J20=instellingen!$H$4,))),1,0)</f>
        <v>0</v>
      </c>
      <c r="W20" s="7">
        <f>IF(ISBLANK($M20),1,0)</f>
        <v>0</v>
      </c>
      <c r="X20" s="7">
        <f>IF(AND($M20=instellingen!$I$2,AND($H20&lt;&gt;"",$G20&lt;&gt;instellingen!$G$2)),1,0)</f>
        <v>0</v>
      </c>
      <c r="Y20" s="7">
        <f>IF(AND($N20&lt;&gt;"",OR($M20=instellingen!$I$2,$M20=instellingen!$I$4)),1,0)</f>
        <v>0</v>
      </c>
      <c r="Z20" s="7">
        <f>IF(AND(ISBLANK($N20),$M20=instellingen!$I$3),1,0)</f>
        <v>0</v>
      </c>
      <c r="AA20" s="7">
        <f>IF(ISBLANK($O20),1,0)</f>
        <v>0</v>
      </c>
      <c r="AB20" s="7">
        <f>IF(AND(OR($O20=instellingen!$I$3,$O20=instellingen!$I$4),OR($M20=instellingen!$I$2,$M20=instellingen!$I$4)),1,0)</f>
        <v>0</v>
      </c>
      <c r="AC20" s="7">
        <f>IF(AND($O20=instellingen!$I$2,$M20=instellingen!$I$3),1,0)</f>
        <v>0</v>
      </c>
      <c r="AD20" s="7">
        <f>IF(AND($P20&lt;&gt;"",OR($M20=instellingen!$I$2,$M20=instellingen!$I$4)),1,0)</f>
        <v>0</v>
      </c>
      <c r="AE20" s="7">
        <f>IF(AND(ISBLANK($P20),$M20=instellingen!$I$3),1,0)</f>
        <v>0</v>
      </c>
      <c r="AF20" s="8">
        <f>SUM(R20:AE20)</f>
        <v>0</v>
      </c>
    </row>
    <row r="21" spans="1:32" customHeight="1" ht="72">
      <c r="D21" s="2">
        <v>209</v>
      </c>
      <c r="E21" s="2"/>
      <c r="F21" s="42"/>
      <c r="G21" s="49">
        <v>3</v>
      </c>
      <c r="H21" s="54" t="s">
        <v>78</v>
      </c>
      <c r="I21" s="55">
        <v>2</v>
      </c>
      <c r="J21" s="56" t="s">
        <v>19</v>
      </c>
      <c r="K21" s="57"/>
      <c r="L21" s="55">
        <v>100</v>
      </c>
      <c r="M21" s="49" t="s">
        <v>8</v>
      </c>
      <c r="N21" s="58">
        <v>2</v>
      </c>
      <c r="O21" s="60" t="s">
        <v>8</v>
      </c>
      <c r="P21" s="61" t="s">
        <v>79</v>
      </c>
      <c r="Q21" s="52"/>
      <c r="R21" s="7">
        <f>IF(OR(AND($G21&lt;&gt;instellingen!$G$2,ISBLANK($H21)),AND($G21=instellingen!$G$2,$H21&lt;&gt;"")),1,0)</f>
        <v>0</v>
      </c>
      <c r="S21" s="7">
        <f>IF(AND(ISBLANK($I33),AND($H33&lt;&gt;"",$G33&lt;&gt;instellingen!$G$2),AND(ISBLANK($N33))),1,0)</f>
        <v>0</v>
      </c>
      <c r="T21" s="7">
        <f>IF(ISBLANK($J21),1,0)</f>
        <v>0</v>
      </c>
      <c r="U21" s="7">
        <f>IF(AND($J21=instellingen!$H$2,AND($H21&lt;&gt;"",$G21&lt;&gt;instellingen!$G$2)),1,0)</f>
        <v>0</v>
      </c>
      <c r="V21" s="7">
        <f>IF(OR(AND($L21&lt;&gt;"",OR($J21=instellingen!$H$5,$J21=instellingen!$H$6,,$J21=instellingen!$H$7)),AND(ISBLANK($L21),OR($J21=instellingen!$H$3,$J21=instellingen!$H$4,))),1,0)</f>
        <v>1</v>
      </c>
      <c r="W21" s="7">
        <f>IF(ISBLANK($M21),1,0)</f>
        <v>0</v>
      </c>
      <c r="X21" s="7">
        <f>IF(AND($M21=instellingen!$I$2,AND($H21&lt;&gt;"",$G21&lt;&gt;instellingen!$G$2)),1,0)</f>
        <v>0</v>
      </c>
      <c r="Y21" s="7">
        <f>IF(AND($N21&lt;&gt;"",OR($M21=instellingen!$I$2,$M21=instellingen!$I$4)),1,0)</f>
        <v>0</v>
      </c>
      <c r="Z21" s="7">
        <f>IF(AND(ISBLANK($N21),$M21=instellingen!$I$3),1,0)</f>
        <v>0</v>
      </c>
      <c r="AA21" s="7">
        <f>IF(ISBLANK($O21),1,0)</f>
        <v>0</v>
      </c>
      <c r="AB21" s="7">
        <f>IF(AND(OR($O21=instellingen!$I$3,$O21=instellingen!$I$4),OR($M21=instellingen!$I$2,$M21=instellingen!$I$4)),1,0)</f>
        <v>0</v>
      </c>
      <c r="AC21" s="7">
        <f>IF(AND($O21=instellingen!$I$2,$M21=instellingen!$I$3),1,0)</f>
        <v>0</v>
      </c>
      <c r="AD21" s="7">
        <f>IF(AND($P21&lt;&gt;"",OR($M21=instellingen!$I$2,$M21=instellingen!$I$4)),1,0)</f>
        <v>0</v>
      </c>
      <c r="AE21" s="7">
        <f>IF(AND(ISBLANK($P21),$M21=instellingen!$I$3),1,0)</f>
        <v>0</v>
      </c>
      <c r="AF21" s="8">
        <f>SUM(R21:AE21)</f>
        <v>1</v>
      </c>
    </row>
    <row r="22" spans="1:32" customHeight="1" ht="72">
      <c r="D22" s="2"/>
      <c r="E22" s="2"/>
      <c r="F22" s="42"/>
      <c r="G22" s="49" t="s">
        <v>5</v>
      </c>
      <c r="H22" s="54"/>
      <c r="I22" s="55"/>
      <c r="J22" s="56" t="s">
        <v>5</v>
      </c>
      <c r="K22" s="57"/>
      <c r="L22" s="55"/>
      <c r="M22" s="49" t="s">
        <v>5</v>
      </c>
      <c r="N22" s="58"/>
      <c r="O22" s="60" t="s">
        <v>5</v>
      </c>
      <c r="P22" s="61"/>
      <c r="Q22" s="52"/>
      <c r="R22" s="7">
        <f>IF(OR(AND($G22&lt;&gt;instellingen!$G$2,ISBLANK($H22)),AND($G22=instellingen!$G$2,$H22&lt;&gt;"")),1,0)</f>
        <v>0</v>
      </c>
      <c r="S22" s="7">
        <f>IF(AND(ISBLANK($I34),AND($H34&lt;&gt;"",$G34&lt;&gt;instellingen!$G$2),AND(ISBLANK($N34))),1,0)</f>
        <v>0</v>
      </c>
      <c r="T22" s="7">
        <f>IF(ISBLANK($J22),1,0)</f>
        <v>0</v>
      </c>
      <c r="U22" s="7">
        <f>IF(AND($J22=instellingen!$H$2,AND($H22&lt;&gt;"",$G22&lt;&gt;instellingen!$G$2)),1,0)</f>
        <v>0</v>
      </c>
      <c r="V22" s="7">
        <f>IF(OR(AND($L22&lt;&gt;"",OR($J22=instellingen!$H$5,$J22=instellingen!$H$6,,$J22=instellingen!$H$7)),AND(ISBLANK($L22),OR($J22=instellingen!$H$3,$J22=instellingen!$H$4,))),1,0)</f>
        <v>0</v>
      </c>
      <c r="W22" s="7">
        <f>IF(ISBLANK($M22),1,0)</f>
        <v>0</v>
      </c>
      <c r="X22" s="7">
        <f>IF(AND($M22=instellingen!$I$2,AND($H22&lt;&gt;"",$G22&lt;&gt;instellingen!$G$2)),1,0)</f>
        <v>0</v>
      </c>
      <c r="Y22" s="7">
        <f>IF(AND($N22&lt;&gt;"",OR($M22=instellingen!$I$2,$M22=instellingen!$I$4)),1,0)</f>
        <v>0</v>
      </c>
      <c r="Z22" s="7">
        <f>IF(AND(ISBLANK($N22),$M22=instellingen!$I$3),1,0)</f>
        <v>0</v>
      </c>
      <c r="AA22" s="7">
        <f>IF(ISBLANK($O22),1,0)</f>
        <v>0</v>
      </c>
      <c r="AB22" s="7">
        <f>IF(AND(OR($O22=instellingen!$I$3,$O22=instellingen!$I$4),OR($M22=instellingen!$I$2,$M22=instellingen!$I$4)),1,0)</f>
        <v>0</v>
      </c>
      <c r="AC22" s="7">
        <f>IF(AND($O22=instellingen!$I$2,$M22=instellingen!$I$3),1,0)</f>
        <v>0</v>
      </c>
      <c r="AD22" s="7">
        <f>IF(AND($P22&lt;&gt;"",OR($M22=instellingen!$I$2,$M22=instellingen!$I$4)),1,0)</f>
        <v>0</v>
      </c>
      <c r="AE22" s="7">
        <f>IF(AND(ISBLANK($P22),$M22=instellingen!$I$3),1,0)</f>
        <v>0</v>
      </c>
      <c r="AF22" s="8">
        <f>SUM(R22:AE22)</f>
        <v>0</v>
      </c>
    </row>
    <row r="23" spans="1:32" customHeight="1" ht="72">
      <c r="D23" s="2"/>
      <c r="E23" s="2"/>
      <c r="F23" s="42"/>
      <c r="G23" s="49" t="s">
        <v>5</v>
      </c>
      <c r="H23" s="54"/>
      <c r="I23" s="55"/>
      <c r="J23" s="56" t="s">
        <v>5</v>
      </c>
      <c r="K23" s="57"/>
      <c r="L23" s="55"/>
      <c r="M23" s="49" t="s">
        <v>5</v>
      </c>
      <c r="N23" s="58"/>
      <c r="O23" s="60" t="s">
        <v>5</v>
      </c>
      <c r="P23" s="61"/>
      <c r="Q23" s="52"/>
      <c r="R23" s="7">
        <f>IF(OR(AND($G23&lt;&gt;instellingen!$G$2,ISBLANK($H23)),AND($G23=instellingen!$G$2,$H23&lt;&gt;"")),1,0)</f>
        <v>0</v>
      </c>
      <c r="S23" s="7">
        <f>IF(AND(ISBLANK($I35),AND($H35&lt;&gt;"",$G35&lt;&gt;instellingen!$G$2),AND(ISBLANK($N35))),1,0)</f>
        <v>0</v>
      </c>
      <c r="T23" s="7">
        <f>IF(ISBLANK($J23),1,0)</f>
        <v>0</v>
      </c>
      <c r="U23" s="7">
        <f>IF(AND($J23=instellingen!$H$2,AND($H23&lt;&gt;"",$G23&lt;&gt;instellingen!$G$2)),1,0)</f>
        <v>0</v>
      </c>
      <c r="V23" s="7">
        <f>IF(OR(AND($L23&lt;&gt;"",OR($J23=instellingen!$H$5,$J23=instellingen!$H$6,,$J23=instellingen!$H$7)),AND(ISBLANK($L23),OR($J23=instellingen!$H$3,$J23=instellingen!$H$4,))),1,0)</f>
        <v>0</v>
      </c>
      <c r="W23" s="7">
        <f>IF(ISBLANK($M23),1,0)</f>
        <v>0</v>
      </c>
      <c r="X23" s="7">
        <f>IF(AND($M23=instellingen!$I$2,AND($H23&lt;&gt;"",$G23&lt;&gt;instellingen!$G$2)),1,0)</f>
        <v>0</v>
      </c>
      <c r="Y23" s="7">
        <f>IF(AND($N23&lt;&gt;"",OR($M23=instellingen!$I$2,$M23=instellingen!$I$4)),1,0)</f>
        <v>0</v>
      </c>
      <c r="Z23" s="7">
        <f>IF(AND(ISBLANK($N23),$M23=instellingen!$I$3),1,0)</f>
        <v>0</v>
      </c>
      <c r="AA23" s="7">
        <f>IF(ISBLANK($O23),1,0)</f>
        <v>0</v>
      </c>
      <c r="AB23" s="7">
        <f>IF(AND(OR($O23=instellingen!$I$3,$O23=instellingen!$I$4),OR($M23=instellingen!$I$2,$M23=instellingen!$I$4)),1,0)</f>
        <v>0</v>
      </c>
      <c r="AC23" s="7">
        <f>IF(AND($O23=instellingen!$I$2,$M23=instellingen!$I$3),1,0)</f>
        <v>0</v>
      </c>
      <c r="AD23" s="7">
        <f>IF(AND($P23&lt;&gt;"",OR($M23=instellingen!$I$2,$M23=instellingen!$I$4)),1,0)</f>
        <v>0</v>
      </c>
      <c r="AE23" s="7">
        <f>IF(AND(ISBLANK($P23),$M23=instellingen!$I$3),1,0)</f>
        <v>0</v>
      </c>
      <c r="AF23" s="8">
        <f>SUM(R23:AE23)</f>
        <v>0</v>
      </c>
    </row>
    <row r="24" spans="1:32">
      <c r="F24" s="42"/>
      <c r="G24" s="46"/>
      <c r="H24" s="52"/>
      <c r="I24" s="46"/>
      <c r="J24" s="46"/>
      <c r="K24" s="52"/>
      <c r="L24" s="46"/>
      <c r="M24" s="46"/>
      <c r="N24" s="46"/>
      <c r="O24" s="46"/>
      <c r="P24" s="52"/>
      <c r="Q24" s="52"/>
      <c r="R24" s="7"/>
      <c r="S24" s="7"/>
      <c r="T24" s="7"/>
      <c r="U24" s="7"/>
      <c r="V24" s="7"/>
      <c r="W24" s="7"/>
      <c r="X24" s="7"/>
      <c r="Y24" s="7"/>
      <c r="Z24" s="7"/>
      <c r="AA24" s="7"/>
      <c r="AB24" s="7"/>
      <c r="AC24" s="7"/>
      <c r="AD24" s="7"/>
      <c r="AE24" s="7"/>
    </row>
    <row r="25" spans="1:32">
      <c r="C25" s="9" t="s">
        <v>47</v>
      </c>
      <c r="D25" s="2">
        <v>137</v>
      </c>
      <c r="F25" s="42"/>
      <c r="G25" s="50" t="str">
        <f>CONCATENATE("Algemene opmerkingen bij het jaarprogramma van  ",G16)</f>
        <v>Algemene opmerkingen bij het jaarprogramma van  NASK2 leerlaag M4 (schooljaar 2020 - 2021)</v>
      </c>
      <c r="H25" s="50"/>
      <c r="I25" s="50"/>
      <c r="J25" s="50"/>
      <c r="K25" s="50"/>
      <c r="L25" s="50"/>
      <c r="M25" s="50"/>
      <c r="N25" s="46"/>
      <c r="O25" s="46"/>
      <c r="P25" s="52"/>
      <c r="Q25" s="52"/>
      <c r="R25" s="7"/>
      <c r="S25" s="7"/>
      <c r="T25" s="7"/>
      <c r="U25" s="7"/>
      <c r="V25" s="7"/>
      <c r="W25" s="7"/>
      <c r="X25" s="7"/>
      <c r="Y25" s="7"/>
      <c r="Z25" s="7"/>
      <c r="AA25" s="7"/>
      <c r="AB25" s="7"/>
      <c r="AC25" s="7"/>
      <c r="AD25" s="7"/>
      <c r="AE25" s="7"/>
    </row>
    <row r="26" spans="1:32" customHeight="1" ht="72">
      <c r="F26" s="42"/>
      <c r="G26" s="51" t="s">
        <v>80</v>
      </c>
      <c r="H26" s="51"/>
      <c r="I26" s="51"/>
      <c r="J26" s="51"/>
      <c r="K26" s="51"/>
      <c r="L26" s="51"/>
      <c r="M26" s="51"/>
      <c r="N26" s="46"/>
      <c r="O26" s="46"/>
      <c r="P26" s="52"/>
      <c r="Q26" s="52"/>
      <c r="R26" s="7"/>
      <c r="S26" s="7"/>
      <c r="T26" s="7"/>
      <c r="U26" s="7"/>
      <c r="V26" s="7"/>
      <c r="W26" s="7"/>
      <c r="X26" s="7"/>
      <c r="Y26" s="7"/>
      <c r="Z26" s="7"/>
      <c r="AA26" s="7"/>
      <c r="AB26" s="7"/>
      <c r="AC26" s="7"/>
      <c r="AD26" s="7"/>
      <c r="AE26" s="7"/>
    </row>
    <row r="27" spans="1:32">
      <c r="F27" s="42"/>
      <c r="G27" s="46"/>
      <c r="H27" s="52"/>
      <c r="I27" s="46"/>
      <c r="J27" s="46"/>
      <c r="K27" s="52"/>
      <c r="L27" s="46"/>
      <c r="M27" s="46"/>
      <c r="N27" s="46"/>
      <c r="O27" s="46"/>
      <c r="P27" s="52"/>
      <c r="Q27" s="52"/>
      <c r="R27" s="7"/>
      <c r="S27" s="7"/>
      <c r="T27" s="7"/>
      <c r="U27" s="7"/>
      <c r="V27" s="7"/>
      <c r="W27" s="7"/>
      <c r="X27" s="7"/>
      <c r="Y27" s="7"/>
      <c r="Z27" s="7"/>
      <c r="AA27" s="7"/>
      <c r="AB27" s="7"/>
      <c r="AC27" s="7"/>
      <c r="AD27" s="7"/>
      <c r="AE27" s="7"/>
    </row>
    <row r="28" spans="1:32" customHeight="1" ht="30.75" hidden="true">
      <c r="C28" s="9" t="s">
        <v>47</v>
      </c>
      <c r="D28" s="2"/>
      <c r="F28" s="42"/>
      <c r="G28" s="47" t="str">
        <f>CONCATENATE(B4," leerlaag ",B6,B15+2," (schooljaar ",B7+2," - ",B9,")")</f>
        <v>NASK2 leerlaag M5 (schooljaar 2021 - 2020)</v>
      </c>
      <c r="H28" s="52"/>
      <c r="I28" s="46"/>
      <c r="J28" s="46"/>
      <c r="K28" s="52"/>
      <c r="L28" s="46"/>
      <c r="M28" s="46"/>
      <c r="N28" s="46"/>
      <c r="O28" s="46"/>
      <c r="P28" s="52"/>
      <c r="Q28" s="52"/>
      <c r="R28" s="7"/>
      <c r="S28" s="7"/>
      <c r="T28" s="7"/>
      <c r="U28" s="7"/>
      <c r="V28" s="7"/>
      <c r="W28" s="7"/>
      <c r="X28" s="7"/>
      <c r="Y28" s="7"/>
      <c r="Z28" s="7"/>
      <c r="AA28" s="7"/>
      <c r="AB28" s="7"/>
      <c r="AC28" s="7"/>
      <c r="AD28" s="7"/>
      <c r="AE28" s="7"/>
    </row>
    <row r="29" spans="1:32" customHeight="1" ht="34.5" hidden="true">
      <c r="D29" s="7" t="s">
        <v>49</v>
      </c>
      <c r="E29" s="18" t="s">
        <v>50</v>
      </c>
      <c r="F29" s="42"/>
      <c r="G29" s="48" t="s">
        <v>1</v>
      </c>
      <c r="H29" s="53" t="s">
        <v>51</v>
      </c>
      <c r="I29" s="48" t="s">
        <v>52</v>
      </c>
      <c r="J29" s="48" t="s">
        <v>53</v>
      </c>
      <c r="K29" s="53" t="s">
        <v>54</v>
      </c>
      <c r="L29" s="48" t="s">
        <v>55</v>
      </c>
      <c r="M29" s="48" t="s">
        <v>56</v>
      </c>
      <c r="N29" s="48" t="s">
        <v>57</v>
      </c>
      <c r="O29" s="48" t="s">
        <v>58</v>
      </c>
      <c r="P29" s="53" t="s">
        <v>59</v>
      </c>
      <c r="Q29" s="52"/>
      <c r="R29" s="7"/>
      <c r="S29" s="7"/>
      <c r="T29" s="7"/>
      <c r="U29" s="7"/>
      <c r="V29" s="7"/>
      <c r="W29" s="7"/>
      <c r="X29" s="7"/>
      <c r="Y29" s="7"/>
      <c r="Z29" s="7"/>
      <c r="AA29" s="7"/>
      <c r="AB29" s="7"/>
      <c r="AC29" s="7"/>
      <c r="AD29" s="7"/>
      <c r="AE29" s="7"/>
    </row>
    <row r="30" spans="1:32" customHeight="1" ht="72" hidden="true">
      <c r="D30" s="2"/>
      <c r="E30" s="2"/>
      <c r="F30" s="42"/>
      <c r="G30" s="49" t="s">
        <v>5</v>
      </c>
      <c r="H30" s="54"/>
      <c r="I30" s="55"/>
      <c r="J30" s="56" t="s">
        <v>5</v>
      </c>
      <c r="K30" s="57"/>
      <c r="L30" s="55"/>
      <c r="M30" s="49" t="s">
        <v>5</v>
      </c>
      <c r="N30" s="58"/>
      <c r="O30" s="60" t="s">
        <v>5</v>
      </c>
      <c r="P30" s="61"/>
      <c r="Q30" s="52"/>
      <c r="R30" s="7">
        <f>IF(OR(AND($G30&lt;&gt;instellingen!$G$2,ISBLANK($H30)),AND($G30=instellingen!$G$2,$H30&lt;&gt;"")),1,0)</f>
        <v>0</v>
      </c>
      <c r="S30" s="7">
        <f>IF(AND(ISBLANK($I42),AND($H42&lt;&gt;"",$G42&lt;&gt;instellingen!$G$2),AND(ISBLANK($N42))),1,0)</f>
        <v>0</v>
      </c>
      <c r="T30" s="7">
        <f>IF(ISBLANK($J30),1,0)</f>
        <v>0</v>
      </c>
      <c r="U30" s="7">
        <f>IF(AND($J30=instellingen!$H$2,AND($H30&lt;&gt;"",$G30&lt;&gt;instellingen!$G$2)),1,0)</f>
        <v>0</v>
      </c>
      <c r="V30" s="7">
        <f>IF(OR(AND($L30&lt;&gt;"",OR($J30=instellingen!$H$5,$J30=instellingen!$H$6,,$J30=instellingen!$H$7)),AND(ISBLANK($L30),OR($J30=instellingen!$H$3,$J30=instellingen!$H$4,))),1,0)</f>
        <v>0</v>
      </c>
      <c r="W30" s="7">
        <f>IF(ISBLANK($M30),1,0)</f>
        <v>0</v>
      </c>
      <c r="X30" s="7">
        <f>IF(AND($M30=instellingen!$I$2,AND($H30&lt;&gt;"",$G30&lt;&gt;instellingen!$G$2)),1,0)</f>
        <v>0</v>
      </c>
      <c r="Y30" s="7">
        <f>IF(AND($N30&lt;&gt;"",OR($M30=instellingen!$I$2,$M30=instellingen!$I$4)),1,0)</f>
        <v>0</v>
      </c>
      <c r="Z30" s="7">
        <f>IF(AND(ISBLANK($N30),$M30=instellingen!$I$3),1,0)</f>
        <v>0</v>
      </c>
      <c r="AA30" s="7">
        <f>IF(ISBLANK($O30),1,0)</f>
        <v>0</v>
      </c>
      <c r="AB30" s="7">
        <f>IF(AND(OR($O30=instellingen!$I$3,$O30=instellingen!$I$4),OR($M30=instellingen!$I$2,$M30=instellingen!$I$4)),1,0)</f>
        <v>0</v>
      </c>
      <c r="AC30" s="7">
        <f>IF(AND($O30=instellingen!$I$2,$M30=instellingen!$I$3),1,0)</f>
        <v>0</v>
      </c>
      <c r="AD30" s="7">
        <f>IF(AND($P30&lt;&gt;"",OR($M30=instellingen!$I$2,$M30=instellingen!$I$4)),1,0)</f>
        <v>0</v>
      </c>
      <c r="AE30" s="7">
        <f>IF(AND(ISBLANK($P30),$M30=instellingen!$I$3),1,0)</f>
        <v>0</v>
      </c>
      <c r="AF30" s="8">
        <f>SUM(R30:AE30)</f>
        <v>0</v>
      </c>
    </row>
    <row r="31" spans="1:32" customHeight="1" ht="72" hidden="true">
      <c r="D31" s="2"/>
      <c r="E31" s="2"/>
      <c r="F31" s="42"/>
      <c r="G31" s="49" t="s">
        <v>5</v>
      </c>
      <c r="H31" s="54"/>
      <c r="I31" s="55"/>
      <c r="J31" s="56" t="s">
        <v>5</v>
      </c>
      <c r="K31" s="57"/>
      <c r="L31" s="55"/>
      <c r="M31" s="49" t="s">
        <v>5</v>
      </c>
      <c r="N31" s="58"/>
      <c r="O31" s="60" t="s">
        <v>5</v>
      </c>
      <c r="P31" s="61"/>
      <c r="Q31" s="52"/>
      <c r="R31" s="7">
        <f>IF(OR(AND($G31&lt;&gt;instellingen!$G$2,ISBLANK($H31)),AND($G31=instellingen!$G$2,$H31&lt;&gt;"")),1,0)</f>
        <v>0</v>
      </c>
      <c r="S31" s="7">
        <f>IF(AND(ISBLANK($I43),AND($H43&lt;&gt;"",$G43&lt;&gt;instellingen!$G$2),AND(ISBLANK($N43))),1,0)</f>
        <v>0</v>
      </c>
      <c r="T31" s="7">
        <f>IF(ISBLANK($J31),1,0)</f>
        <v>0</v>
      </c>
      <c r="U31" s="7">
        <f>IF(AND($J31=instellingen!$H$2,AND($H31&lt;&gt;"",$G31&lt;&gt;instellingen!$G$2)),1,0)</f>
        <v>0</v>
      </c>
      <c r="V31" s="7">
        <f>IF(OR(AND($L31&lt;&gt;"",OR($J31=instellingen!$H$5,$J31=instellingen!$H$6,,$J31=instellingen!$H$7)),AND(ISBLANK($L31),OR($J31=instellingen!$H$3,$J31=instellingen!$H$4,))),1,0)</f>
        <v>0</v>
      </c>
      <c r="W31" s="7">
        <f>IF(ISBLANK($M31),1,0)</f>
        <v>0</v>
      </c>
      <c r="X31" s="7">
        <f>IF(AND($M31=instellingen!$I$2,AND($H31&lt;&gt;"",$G31&lt;&gt;instellingen!$G$2)),1,0)</f>
        <v>0</v>
      </c>
      <c r="Y31" s="7">
        <f>IF(AND($N31&lt;&gt;"",OR($M31=instellingen!$I$2,$M31=instellingen!$I$4)),1,0)</f>
        <v>0</v>
      </c>
      <c r="Z31" s="7">
        <f>IF(AND(ISBLANK($N31),$M31=instellingen!$I$3),1,0)</f>
        <v>0</v>
      </c>
      <c r="AA31" s="7">
        <f>IF(ISBLANK($O31),1,0)</f>
        <v>0</v>
      </c>
      <c r="AB31" s="7">
        <f>IF(AND(OR($O31=instellingen!$I$3,$O31=instellingen!$I$4),OR($M31=instellingen!$I$2,$M31=instellingen!$I$4)),1,0)</f>
        <v>0</v>
      </c>
      <c r="AC31" s="7">
        <f>IF(AND($O31=instellingen!$I$2,$M31=instellingen!$I$3),1,0)</f>
        <v>0</v>
      </c>
      <c r="AD31" s="7">
        <f>IF(AND($P31&lt;&gt;"",OR($M31=instellingen!$I$2,$M31=instellingen!$I$4)),1,0)</f>
        <v>0</v>
      </c>
      <c r="AE31" s="7">
        <f>IF(AND(ISBLANK($P31),$M31=instellingen!$I$3),1,0)</f>
        <v>0</v>
      </c>
      <c r="AF31" s="8">
        <f>SUM(R31:AE31)</f>
        <v>0</v>
      </c>
    </row>
    <row r="32" spans="1:32" customHeight="1" ht="72" hidden="true">
      <c r="D32" s="2"/>
      <c r="E32" s="2"/>
      <c r="F32" s="42"/>
      <c r="G32" s="49" t="s">
        <v>5</v>
      </c>
      <c r="H32" s="54"/>
      <c r="I32" s="55"/>
      <c r="J32" s="56" t="s">
        <v>5</v>
      </c>
      <c r="K32" s="57"/>
      <c r="L32" s="55"/>
      <c r="M32" s="49" t="s">
        <v>5</v>
      </c>
      <c r="N32" s="58"/>
      <c r="O32" s="60" t="s">
        <v>5</v>
      </c>
      <c r="P32" s="61"/>
      <c r="Q32" s="52"/>
      <c r="R32" s="7">
        <f>IF(OR(AND($G32&lt;&gt;instellingen!$G$2,ISBLANK($H32)),AND($G32=instellingen!$G$2,$H32&lt;&gt;"")),1,0)</f>
        <v>0</v>
      </c>
      <c r="S32" s="7">
        <f>IF(AND(ISBLANK($I44),AND($H44&lt;&gt;"",$G44&lt;&gt;instellingen!$G$2),AND(ISBLANK($N44))),1,0)</f>
        <v>0</v>
      </c>
      <c r="T32" s="7">
        <f>IF(ISBLANK($J32),1,0)</f>
        <v>0</v>
      </c>
      <c r="U32" s="7">
        <f>IF(AND($J32=instellingen!$H$2,AND($H32&lt;&gt;"",$G32&lt;&gt;instellingen!$G$2)),1,0)</f>
        <v>0</v>
      </c>
      <c r="V32" s="7">
        <f>IF(OR(AND($L32&lt;&gt;"",OR($J32=instellingen!$H$5,$J32=instellingen!$H$6,,$J32=instellingen!$H$7)),AND(ISBLANK($L32),OR($J32=instellingen!$H$3,$J32=instellingen!$H$4,))),1,0)</f>
        <v>0</v>
      </c>
      <c r="W32" s="7">
        <f>IF(ISBLANK($M32),1,0)</f>
        <v>0</v>
      </c>
      <c r="X32" s="7">
        <f>IF(AND($M32=instellingen!$I$2,AND($H32&lt;&gt;"",$G32&lt;&gt;instellingen!$G$2)),1,0)</f>
        <v>0</v>
      </c>
      <c r="Y32" s="7">
        <f>IF(AND($N32&lt;&gt;"",OR($M32=instellingen!$I$2,$M32=instellingen!$I$4)),1,0)</f>
        <v>0</v>
      </c>
      <c r="Z32" s="7">
        <f>IF(AND(ISBLANK($N32),$M32=instellingen!$I$3),1,0)</f>
        <v>0</v>
      </c>
      <c r="AA32" s="7">
        <f>IF(ISBLANK($O32),1,0)</f>
        <v>0</v>
      </c>
      <c r="AB32" s="7">
        <f>IF(AND(OR($O32=instellingen!$I$3,$O32=instellingen!$I$4),OR($M32=instellingen!$I$2,$M32=instellingen!$I$4)),1,0)</f>
        <v>0</v>
      </c>
      <c r="AC32" s="7">
        <f>IF(AND($O32=instellingen!$I$2,$M32=instellingen!$I$3),1,0)</f>
        <v>0</v>
      </c>
      <c r="AD32" s="7">
        <f>IF(AND($P32&lt;&gt;"",OR($M32=instellingen!$I$2,$M32=instellingen!$I$4)),1,0)</f>
        <v>0</v>
      </c>
      <c r="AE32" s="7">
        <f>IF(AND(ISBLANK($P32),$M32=instellingen!$I$3),1,0)</f>
        <v>0</v>
      </c>
      <c r="AF32" s="8">
        <f>SUM(R32:AE32)</f>
        <v>0</v>
      </c>
    </row>
    <row r="33" spans="1:32" customHeight="1" ht="72" hidden="true">
      <c r="D33" s="2"/>
      <c r="E33" s="2"/>
      <c r="F33" s="42"/>
      <c r="G33" s="49" t="s">
        <v>5</v>
      </c>
      <c r="H33" s="54"/>
      <c r="I33" s="55"/>
      <c r="J33" s="56" t="s">
        <v>5</v>
      </c>
      <c r="K33" s="57"/>
      <c r="L33" s="55"/>
      <c r="M33" s="49" t="s">
        <v>5</v>
      </c>
      <c r="N33" s="58"/>
      <c r="O33" s="60" t="s">
        <v>5</v>
      </c>
      <c r="P33" s="61"/>
      <c r="Q33" s="52"/>
      <c r="R33" s="7">
        <f>IF(OR(AND($G33&lt;&gt;instellingen!$G$2,ISBLANK($H33)),AND($G33=instellingen!$G$2,$H33&lt;&gt;"")),1,0)</f>
        <v>0</v>
      </c>
      <c r="S33" s="7">
        <f>IF(AND(ISBLANK($I45),AND($H45&lt;&gt;"",$G45&lt;&gt;instellingen!$G$2),AND(ISBLANK($N45))),1,0)</f>
        <v>0</v>
      </c>
      <c r="T33" s="7">
        <f>IF(ISBLANK($J33),1,0)</f>
        <v>0</v>
      </c>
      <c r="U33" s="7">
        <f>IF(AND($J33=instellingen!$H$2,AND($H33&lt;&gt;"",$G33&lt;&gt;instellingen!$G$2)),1,0)</f>
        <v>0</v>
      </c>
      <c r="V33" s="7">
        <f>IF(OR(AND($L33&lt;&gt;"",OR($J33=instellingen!$H$5,$J33=instellingen!$H$6,,$J33=instellingen!$H$7)),AND(ISBLANK($L33),OR($J33=instellingen!$H$3,$J33=instellingen!$H$4,))),1,0)</f>
        <v>0</v>
      </c>
      <c r="W33" s="7">
        <f>IF(ISBLANK($M33),1,0)</f>
        <v>0</v>
      </c>
      <c r="X33" s="7">
        <f>IF(AND($M33=instellingen!$I$2,AND($H33&lt;&gt;"",$G33&lt;&gt;instellingen!$G$2)),1,0)</f>
        <v>0</v>
      </c>
      <c r="Y33" s="7">
        <f>IF(AND($N33&lt;&gt;"",OR($M33=instellingen!$I$2,$M33=instellingen!$I$4)),1,0)</f>
        <v>0</v>
      </c>
      <c r="Z33" s="7">
        <f>IF(AND(ISBLANK($N33),$M33=instellingen!$I$3),1,0)</f>
        <v>0</v>
      </c>
      <c r="AA33" s="7">
        <f>IF(ISBLANK($O33),1,0)</f>
        <v>0</v>
      </c>
      <c r="AB33" s="7">
        <f>IF(AND(OR($O33=instellingen!$I$3,$O33=instellingen!$I$4),OR($M33=instellingen!$I$2,$M33=instellingen!$I$4)),1,0)</f>
        <v>0</v>
      </c>
      <c r="AC33" s="7">
        <f>IF(AND($O33=instellingen!$I$2,$M33=instellingen!$I$3),1,0)</f>
        <v>0</v>
      </c>
      <c r="AD33" s="7">
        <f>IF(AND($P33&lt;&gt;"",OR($M33=instellingen!$I$2,$M33=instellingen!$I$4)),1,0)</f>
        <v>0</v>
      </c>
      <c r="AE33" s="7">
        <f>IF(AND(ISBLANK($P33),$M33=instellingen!$I$3),1,0)</f>
        <v>0</v>
      </c>
      <c r="AF33" s="8">
        <f>SUM(R33:AE33)</f>
        <v>0</v>
      </c>
    </row>
    <row r="34" spans="1:32" customHeight="1" ht="72" hidden="true">
      <c r="D34" s="2"/>
      <c r="E34" s="2"/>
      <c r="F34" s="42"/>
      <c r="G34" s="49" t="s">
        <v>5</v>
      </c>
      <c r="H34" s="54"/>
      <c r="I34" s="55"/>
      <c r="J34" s="56" t="s">
        <v>5</v>
      </c>
      <c r="K34" s="57"/>
      <c r="L34" s="55"/>
      <c r="M34" s="49" t="s">
        <v>5</v>
      </c>
      <c r="N34" s="58"/>
      <c r="O34" s="60" t="s">
        <v>5</v>
      </c>
      <c r="P34" s="61"/>
      <c r="Q34" s="52"/>
      <c r="R34" s="7">
        <f>IF(OR(AND($G34&lt;&gt;instellingen!$G$2,ISBLANK($H34)),AND($G34=instellingen!$G$2,$H34&lt;&gt;"")),1,0)</f>
        <v>0</v>
      </c>
      <c r="S34" s="7">
        <f>IF(AND(ISBLANK($I46),AND($H46&lt;&gt;"",$G46&lt;&gt;instellingen!$G$2),AND(ISBLANK($N46))),1,0)</f>
        <v>0</v>
      </c>
      <c r="T34" s="7">
        <f>IF(ISBLANK($J34),1,0)</f>
        <v>0</v>
      </c>
      <c r="U34" s="7">
        <f>IF(AND($J34=instellingen!$H$2,AND($H34&lt;&gt;"",$G34&lt;&gt;instellingen!$G$2)),1,0)</f>
        <v>0</v>
      </c>
      <c r="V34" s="7">
        <f>IF(OR(AND($L34&lt;&gt;"",OR($J34=instellingen!$H$5,$J34=instellingen!$H$6,,$J34=instellingen!$H$7)),AND(ISBLANK($L34),OR($J34=instellingen!$H$3,$J34=instellingen!$H$4,))),1,0)</f>
        <v>0</v>
      </c>
      <c r="W34" s="7">
        <f>IF(ISBLANK($M34),1,0)</f>
        <v>0</v>
      </c>
      <c r="X34" s="7">
        <f>IF(AND($M34=instellingen!$I$2,AND($H34&lt;&gt;"",$G34&lt;&gt;instellingen!$G$2)),1,0)</f>
        <v>0</v>
      </c>
      <c r="Y34" s="7">
        <f>IF(AND($N34&lt;&gt;"",OR($M34=instellingen!$I$2,$M34=instellingen!$I$4)),1,0)</f>
        <v>0</v>
      </c>
      <c r="Z34" s="7">
        <f>IF(AND(ISBLANK($N34),$M34=instellingen!$I$3),1,0)</f>
        <v>0</v>
      </c>
      <c r="AA34" s="7">
        <f>IF(ISBLANK($O34),1,0)</f>
        <v>0</v>
      </c>
      <c r="AB34" s="7">
        <f>IF(AND(OR($O34=instellingen!$I$3,$O34=instellingen!$I$4),OR($M34=instellingen!$I$2,$M34=instellingen!$I$4)),1,0)</f>
        <v>0</v>
      </c>
      <c r="AC34" s="7">
        <f>IF(AND($O34=instellingen!$I$2,$M34=instellingen!$I$3),1,0)</f>
        <v>0</v>
      </c>
      <c r="AD34" s="7">
        <f>IF(AND($P34&lt;&gt;"",OR($M34=instellingen!$I$2,$M34=instellingen!$I$4)),1,0)</f>
        <v>0</v>
      </c>
      <c r="AE34" s="7">
        <f>IF(AND(ISBLANK($P34),$M34=instellingen!$I$3),1,0)</f>
        <v>0</v>
      </c>
      <c r="AF34" s="8">
        <f>SUM(R34:AE34)</f>
        <v>0</v>
      </c>
    </row>
    <row r="35" spans="1:32" customHeight="1" ht="72" hidden="true">
      <c r="D35" s="2"/>
      <c r="E35" s="2"/>
      <c r="F35" s="42"/>
      <c r="G35" s="49" t="s">
        <v>5</v>
      </c>
      <c r="H35" s="54"/>
      <c r="I35" s="55"/>
      <c r="J35" s="56" t="s">
        <v>5</v>
      </c>
      <c r="K35" s="57"/>
      <c r="L35" s="55"/>
      <c r="M35" s="49" t="s">
        <v>5</v>
      </c>
      <c r="N35" s="58"/>
      <c r="O35" s="60" t="s">
        <v>5</v>
      </c>
      <c r="P35" s="61"/>
      <c r="Q35" s="52"/>
      <c r="R35" s="7">
        <f>IF(OR(AND($G35&lt;&gt;instellingen!$G$2,ISBLANK($H35)),AND($G35=instellingen!$G$2,$H35&lt;&gt;"")),1,0)</f>
        <v>0</v>
      </c>
      <c r="S35" s="7">
        <f>IF(AND(ISBLANK($I47),AND($H47&lt;&gt;"",$G47&lt;&gt;instellingen!$G$2),AND(ISBLANK($N47))),1,0)</f>
        <v>0</v>
      </c>
      <c r="T35" s="7">
        <f>IF(ISBLANK($J35),1,0)</f>
        <v>0</v>
      </c>
      <c r="U35" s="7">
        <f>IF(AND($J35=instellingen!$H$2,AND($H35&lt;&gt;"",$G35&lt;&gt;instellingen!$G$2)),1,0)</f>
        <v>0</v>
      </c>
      <c r="V35" s="7">
        <f>IF(OR(AND($L35&lt;&gt;"",OR($J35=instellingen!$H$5,$J35=instellingen!$H$6,,$J35=instellingen!$H$7)),AND(ISBLANK($L35),OR($J35=instellingen!$H$3,$J35=instellingen!$H$4,))),1,0)</f>
        <v>0</v>
      </c>
      <c r="W35" s="7">
        <f>IF(ISBLANK($M35),1,0)</f>
        <v>0</v>
      </c>
      <c r="X35" s="7">
        <f>IF(AND($M35=instellingen!$I$2,AND($H35&lt;&gt;"",$G35&lt;&gt;instellingen!$G$2)),1,0)</f>
        <v>0</v>
      </c>
      <c r="Y35" s="7">
        <f>IF(AND($N35&lt;&gt;"",OR($M35=instellingen!$I$2,$M35=instellingen!$I$4)),1,0)</f>
        <v>0</v>
      </c>
      <c r="Z35" s="7">
        <f>IF(AND(ISBLANK($N35),$M35=instellingen!$I$3),1,0)</f>
        <v>0</v>
      </c>
      <c r="AA35" s="7">
        <f>IF(ISBLANK($O35),1,0)</f>
        <v>0</v>
      </c>
      <c r="AB35" s="7">
        <f>IF(AND(OR($O35=instellingen!$I$3,$O35=instellingen!$I$4),OR($M35=instellingen!$I$2,$M35=instellingen!$I$4)),1,0)</f>
        <v>0</v>
      </c>
      <c r="AC35" s="7">
        <f>IF(AND($O35=instellingen!$I$2,$M35=instellingen!$I$3),1,0)</f>
        <v>0</v>
      </c>
      <c r="AD35" s="7">
        <f>IF(AND($P35&lt;&gt;"",OR($M35=instellingen!$I$2,$M35=instellingen!$I$4)),1,0)</f>
        <v>0</v>
      </c>
      <c r="AE35" s="7">
        <f>IF(AND(ISBLANK($P35),$M35=instellingen!$I$3),1,0)</f>
        <v>0</v>
      </c>
      <c r="AF35" s="8">
        <f>SUM(R35:AE35)</f>
        <v>0</v>
      </c>
    </row>
    <row r="36" spans="1:32" hidden="true">
      <c r="F36" s="42"/>
      <c r="G36" s="46"/>
      <c r="H36" s="52"/>
      <c r="I36" s="46"/>
      <c r="J36" s="46"/>
      <c r="K36" s="52"/>
      <c r="L36" s="46"/>
      <c r="M36" s="46"/>
      <c r="N36" s="46"/>
      <c r="O36" s="46"/>
      <c r="P36" s="52"/>
      <c r="Q36" s="52"/>
    </row>
    <row r="37" spans="1:32" hidden="true">
      <c r="C37" s="9" t="s">
        <v>47</v>
      </c>
      <c r="D37" s="2"/>
      <c r="F37" s="42"/>
      <c r="G37" s="50" t="str">
        <f>CONCATENATE("Algemene opmerkingen bij het jaarprogramma van  ",G28)</f>
        <v>Algemene opmerkingen bij het jaarprogramma van  NASK2 leerlaag M5 (schooljaar 2021 - 2020)</v>
      </c>
      <c r="H37" s="50"/>
      <c r="I37" s="50"/>
      <c r="J37" s="50"/>
      <c r="K37" s="50"/>
      <c r="L37" s="50"/>
      <c r="M37" s="50"/>
      <c r="N37" s="46"/>
      <c r="O37" s="46"/>
      <c r="P37" s="52"/>
      <c r="Q37" s="52"/>
    </row>
    <row r="38" spans="1:32" customHeight="1" ht="72" hidden="true">
      <c r="F38" s="42"/>
      <c r="G38" s="51"/>
      <c r="H38" s="51"/>
      <c r="I38" s="51"/>
      <c r="J38" s="51"/>
      <c r="K38" s="51"/>
      <c r="L38" s="51"/>
      <c r="M38" s="51"/>
      <c r="N38" s="46"/>
      <c r="O38" s="46"/>
      <c r="P38" s="52"/>
      <c r="Q38" s="52"/>
    </row>
  </sheetData>
  <sheetProtection algorithmName="SHA-512" hashValue="cNb6knNTpaV7D1mf7Iu/lgYj9kXwfXjOtkhAQEWDHFVwb8oqXWtXWieJjx8ezWiH4NKu/Y6gcKPG2XrRP9UI3Q==" saltValue="htMrYuTnwu2LK4yRq/X2Wg==" spinCount="100000" sheet="true" objects="true" scenarios="true" formatCells="false" formatColumns="false" formatRows="false" insertColumns="false" insertRows="false" insertHyperlinks="false" deleteColumns="false" deleteRows="false" selectLockedCells="false" sort="false" autoFilter="false" pivotTables="false" selectUnlockedCells="false"/>
  <mergeCells>
    <mergeCell ref="G37:M37"/>
    <mergeCell ref="G38:M38"/>
    <mergeCell ref="G14:M14"/>
    <mergeCell ref="G2:M2"/>
    <mergeCell ref="G13:M13"/>
    <mergeCell ref="G25:M25"/>
    <mergeCell ref="G26:M26"/>
  </mergeCells>
  <conditionalFormatting sqref="J6:J11">
    <cfRule type="expression" dxfId="0" priority="1">
      <formula>ISBLANK($J6)</formula>
    </cfRule>
  </conditionalFormatting>
  <conditionalFormatting sqref="J18:J23">
    <cfRule type="expression" dxfId="1" priority="2">
      <formula>ISBLANK($J18)</formula>
    </cfRule>
  </conditionalFormatting>
  <conditionalFormatting sqref="J30:J35">
    <cfRule type="expression" dxfId="2" priority="3">
      <formula>ISBLANK($J30)</formula>
    </cfRule>
  </conditionalFormatting>
  <conditionalFormatting sqref="M6:M11">
    <cfRule type="expression" dxfId="3" priority="4">
      <formula>ISBLANK($M6)</formula>
    </cfRule>
  </conditionalFormatting>
  <conditionalFormatting sqref="M18:M23">
    <cfRule type="expression" dxfId="4" priority="5">
      <formula>ISBLANK($M18)</formula>
    </cfRule>
  </conditionalFormatting>
  <conditionalFormatting sqref="M30:M35">
    <cfRule type="expression" dxfId="5" priority="6">
      <formula>ISBLANK($M30)</formula>
    </cfRule>
  </conditionalFormatting>
  <conditionalFormatting sqref="O6:O11">
    <cfRule type="expression" dxfId="6" priority="7">
      <formula>ISBLANK($O6)</formula>
    </cfRule>
  </conditionalFormatting>
  <conditionalFormatting sqref="O18:O23">
    <cfRule type="expression" dxfId="7" priority="8">
      <formula>ISBLANK($O18)</formula>
    </cfRule>
  </conditionalFormatting>
  <conditionalFormatting sqref="O30:O35">
    <cfRule type="expression" dxfId="8" priority="9">
      <formula>ISBLANK($O30)</formula>
    </cfRule>
  </conditionalFormatting>
  <conditionalFormatting sqref="R6:AE35">
    <cfRule type="cellIs" dxfId="9" priority="10" operator="equal">
      <formula>1</formula>
    </cfRule>
  </conditionalFormatting>
  <dataValidations count="21">
    <dataValidation type="list" errorStyle="information" operator="between" allowBlank="0" showDropDown="0" showInputMessage="1" showErrorMessage="1" errorTitle="ERROR" error="ongeldige waarde" sqref="G6:G11">
      <formula1>instellingen!$G$2:$G$6</formula1>
    </dataValidation>
    <dataValidation type="list" errorStyle="information" operator="between" allowBlank="0" showDropDown="0" showInputMessage="1" showErrorMessage="1" errorTitle="ERROR" error="ongeldige waarde" sqref="G18:G23">
      <formula1>instellingen!$G$2:$G$6</formula1>
    </dataValidation>
    <dataValidation type="list" errorStyle="information" operator="between" allowBlank="0" showDropDown="0" showInputMessage="1" showErrorMessage="1" errorTitle="ERROR" error="ongeldige waarde" sqref="G30:G35">
      <formula1>instellingen!$G$2:$G$6</formula1>
    </dataValidation>
    <dataValidation type="whole" allowBlank="1" showDropDown="0" showInputMessage="1" showErrorMessage="1" sqref="I6:I11">
      <formula1>0</formula1>
      <formula2>300</formula2>
    </dataValidation>
    <dataValidation type="whole" allowBlank="1" showDropDown="0" showInputMessage="1" showErrorMessage="1" sqref="I18:I23">
      <formula1>0</formula1>
      <formula2>300</formula2>
    </dataValidation>
    <dataValidation type="whole" allowBlank="1" showDropDown="0" showInputMessage="1" showErrorMessage="1" sqref="I30:I35">
      <formula1>0</formula1>
      <formula2>300</formula2>
    </dataValidation>
    <dataValidation type="list" errorStyle="information" operator="between" allowBlank="0" showDropDown="0" showInputMessage="1" showErrorMessage="1" errorTitle="ERROR" error="ongeldige waarde" sqref="J6:J11">
      <formula1>instellingen!$H$2:$H$7</formula1>
    </dataValidation>
    <dataValidation type="list" errorStyle="information" operator="between" allowBlank="0" showDropDown="0" showInputMessage="1" showErrorMessage="1" errorTitle="ERROR" error="ongeldige waarde" sqref="J18:J23">
      <formula1>instellingen!$H$2:$H$7</formula1>
    </dataValidation>
    <dataValidation type="list" errorStyle="information" operator="between" allowBlank="0" showDropDown="0" showInputMessage="1" showErrorMessage="1" errorTitle="ERROR" error="ongeldige waarde" sqref="J30:J35">
      <formula1>instellingen!$H$2:$H$7</formula1>
    </dataValidation>
    <dataValidation type="whole" allowBlank="1" showDropDown="0" showInputMessage="1" showErrorMessage="1" sqref="L6:L11">
      <formula1>0</formula1>
      <formula2>300</formula2>
    </dataValidation>
    <dataValidation type="whole" allowBlank="1" showDropDown="0" showInputMessage="1" showErrorMessage="1" sqref="L18:L23">
      <formula1>0</formula1>
      <formula2>300</formula2>
    </dataValidation>
    <dataValidation type="whole" allowBlank="1" showDropDown="0" showInputMessage="1" showErrorMessage="1" sqref="L30:L35">
      <formula1>0</formula1>
      <formula2>300</formula2>
    </dataValidation>
    <dataValidation type="list" errorStyle="information" operator="between" allowBlank="0" showDropDown="0" showInputMessage="1" showErrorMessage="1" errorTitle="ERROR" error="ongeldige waarde" sqref="M6:M11">
      <formula1>instellingen!$I$2:$I$4</formula1>
    </dataValidation>
    <dataValidation type="list" errorStyle="information" operator="between" allowBlank="0" showDropDown="0" showInputMessage="1" showErrorMessage="1" errorTitle="ERROR" error="ongeldige waarde" sqref="M18:M23">
      <formula1>instellingen!$I$2:$I$4</formula1>
    </dataValidation>
    <dataValidation type="list" errorStyle="information" operator="between" allowBlank="0" showDropDown="0" showInputMessage="1" showErrorMessage="1" errorTitle="ERROR" error="ongeldige waarde" sqref="M30:M35">
      <formula1>instellingen!$I$2:$I$4</formula1>
    </dataValidation>
    <dataValidation type="whole" allowBlank="1" showDropDown="0" showInputMessage="1" showErrorMessage="1" sqref="N6:N11">
      <formula1>0</formula1>
      <formula2>300</formula2>
    </dataValidation>
    <dataValidation type="whole" allowBlank="1" showDropDown="0" showInputMessage="1" showErrorMessage="1" sqref="N18:N23">
      <formula1>0</formula1>
      <formula2>300</formula2>
    </dataValidation>
    <dataValidation type="whole" allowBlank="1" showDropDown="0" showInputMessage="1" showErrorMessage="1" sqref="N30:N35">
      <formula1>0</formula1>
      <formula2>300</formula2>
    </dataValidation>
    <dataValidation type="list" errorStyle="information" operator="between" allowBlank="0" showDropDown="0" showInputMessage="1" showErrorMessage="1" errorTitle="ERROR" error="ongeldige waarde" sqref="O6:O11">
      <formula1>instellingen!$I$2:$I$4</formula1>
    </dataValidation>
    <dataValidation type="list" errorStyle="information" operator="between" allowBlank="0" showDropDown="0" showInputMessage="1" showErrorMessage="1" errorTitle="ERROR" error="ongeldige waarde" sqref="O18:O23">
      <formula1>instellingen!$I$2:$I$4</formula1>
    </dataValidation>
    <dataValidation type="list" errorStyle="information" operator="between" allowBlank="0" showDropDown="0" showInputMessage="1" showErrorMessage="1" errorTitle="ERROR" error="ongeldige waarde" sqref="O30:O35">
      <formula1>instellingen!$I$2:$I$4</formula1>
    </dataValidation>
  </dataValidations>
  <printOptions gridLines="false" gridLinesSet="true"/>
  <pageMargins left="0.7" right="0.7" top="0.75" bottom="0.75" header="0.3" footer="0.3"/>
  <pageSetup paperSize="9" orientation="portrait" scale="100" fitToHeight="1" fitToWidth="1" pageOrder="downThenOver" r:id="rId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instellingen</vt:lpstr>
      <vt:lpstr>instructie</vt:lpstr>
      <vt:lpstr>M 2020</vt:lpstr>
      <vt:lpstr>M 2019</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VNR@acomt</dc:creator>
  <cp:lastModifiedBy>René van der Veen</cp:lastModifiedBy>
  <dcterms:created xsi:type="dcterms:W3CDTF">2015-06-05T18:19:34+00:00</dcterms:created>
  <dcterms:modified xsi:type="dcterms:W3CDTF">2021-05-30T10:12:28+00:00</dcterms:modified>
  <dc:title>xlsx-pta-generator</dc:title>
  <dc:description>Dit bestand is eigendom van CSG Augustinus Groningen</dc:description>
  <dc:subject>acomt pta cohorten</dc:subject>
  <cp:keywords>acomt pta cohorten</cp:keywords>
  <cp:category>internal usage only</cp:category>
</cp:coreProperties>
</file>