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https://csgnl-my.sharepoint.com/personal/vnr_csg_nl/Documents/SCHOOLdocumenten/CORONA/PTO PTA/cohortproject/"/>
    </mc:Choice>
  </mc:AlternateContent>
  <xr:revisionPtr revIDLastSave="467" documentId="11_AD4D7A0C205A6B9A452FA84F5F1974425ADEDD8A" xr6:coauthVersionLast="47" xr6:coauthVersionMax="47" xr10:uidLastSave="{E0DEEC18-F72B-415A-B2C2-A62FADD8A3DC}"/>
  <workbookProtection workbookAlgorithmName="SHA-512" workbookHashValue="NPV7JcZeSFfrWOOMy4FktHSVBubHH+4NJ4Be5ufi+o9gamxBFI6SJ01p2gdR8GwJg2oz21Kq+F3mE5QILCpmpQ==" workbookSaltValue="di7nY9cM1u4+kMqKHFjvmw==" workbookSpinCount="100000" lockStructure="1"/>
  <bookViews>
    <workbookView xWindow="-120" yWindow="-120" windowWidth="29040" windowHeight="15840" activeTab="2" xr2:uid="{00000000-000D-0000-FFFF-FFFF00000000}"/>
  </bookViews>
  <sheets>
    <sheet name="instellingen" sheetId="3" r:id="rId1"/>
    <sheet name="instructie" sheetId="1" r:id="rId2"/>
    <sheet name="sjabloon" sheetId="2"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7" i="2" l="1"/>
  <c r="S8" i="2"/>
  <c r="S9" i="2"/>
  <c r="S10" i="2"/>
  <c r="S11" i="2"/>
  <c r="S18" i="2"/>
  <c r="AF18" i="2" s="1"/>
  <c r="S19" i="2"/>
  <c r="S20" i="2"/>
  <c r="S21" i="2"/>
  <c r="S22" i="2"/>
  <c r="AF22" i="2" s="1"/>
  <c r="S23" i="2"/>
  <c r="S30" i="2"/>
  <c r="AF30" i="2" s="1"/>
  <c r="S31" i="2"/>
  <c r="S32" i="2"/>
  <c r="S33" i="2"/>
  <c r="S34" i="2"/>
  <c r="S35" i="2"/>
  <c r="S6" i="2"/>
  <c r="AF7" i="2"/>
  <c r="AF8" i="2"/>
  <c r="AF9" i="2"/>
  <c r="AF10" i="2"/>
  <c r="AF11" i="2"/>
  <c r="AF19" i="2"/>
  <c r="AF20" i="2"/>
  <c r="AF21" i="2"/>
  <c r="AF23" i="2"/>
  <c r="AF31" i="2"/>
  <c r="AF32" i="2"/>
  <c r="AF33" i="2"/>
  <c r="AF34" i="2"/>
  <c r="AF35" i="2"/>
  <c r="R18" i="2"/>
  <c r="T18" i="2"/>
  <c r="U18" i="2"/>
  <c r="V18" i="2"/>
  <c r="W18" i="2"/>
  <c r="X18" i="2"/>
  <c r="Y18" i="2"/>
  <c r="Z18" i="2"/>
  <c r="AA18" i="2"/>
  <c r="AB18" i="2"/>
  <c r="AC18" i="2"/>
  <c r="AD18" i="2"/>
  <c r="AE18" i="2"/>
  <c r="R19" i="2"/>
  <c r="T19" i="2"/>
  <c r="U19" i="2"/>
  <c r="V19" i="2"/>
  <c r="W19" i="2"/>
  <c r="X19" i="2"/>
  <c r="Y19" i="2"/>
  <c r="Z19" i="2"/>
  <c r="AA19" i="2"/>
  <c r="AB19" i="2"/>
  <c r="AC19" i="2"/>
  <c r="AD19" i="2"/>
  <c r="AE19" i="2"/>
  <c r="R20" i="2"/>
  <c r="T20" i="2"/>
  <c r="U20" i="2"/>
  <c r="V20" i="2"/>
  <c r="W20" i="2"/>
  <c r="X20" i="2"/>
  <c r="Y20" i="2"/>
  <c r="Z20" i="2"/>
  <c r="AA20" i="2"/>
  <c r="AB20" i="2"/>
  <c r="AC20" i="2"/>
  <c r="AD20" i="2"/>
  <c r="AE20" i="2"/>
  <c r="R21" i="2"/>
  <c r="T21" i="2"/>
  <c r="U21" i="2"/>
  <c r="V21" i="2"/>
  <c r="W21" i="2"/>
  <c r="X21" i="2"/>
  <c r="Y21" i="2"/>
  <c r="Z21" i="2"/>
  <c r="AA21" i="2"/>
  <c r="AB21" i="2"/>
  <c r="AC21" i="2"/>
  <c r="AD21" i="2"/>
  <c r="AE21" i="2"/>
  <c r="R22" i="2"/>
  <c r="T22" i="2"/>
  <c r="U22" i="2"/>
  <c r="V22" i="2"/>
  <c r="W22" i="2"/>
  <c r="X22" i="2"/>
  <c r="Y22" i="2"/>
  <c r="Z22" i="2"/>
  <c r="AA22" i="2"/>
  <c r="AB22" i="2"/>
  <c r="AC22" i="2"/>
  <c r="AD22" i="2"/>
  <c r="AE22" i="2"/>
  <c r="R23" i="2"/>
  <c r="T23" i="2"/>
  <c r="U23" i="2"/>
  <c r="V23" i="2"/>
  <c r="W23" i="2"/>
  <c r="X23" i="2"/>
  <c r="Y23" i="2"/>
  <c r="Z23" i="2"/>
  <c r="AA23" i="2"/>
  <c r="AB23" i="2"/>
  <c r="AC23" i="2"/>
  <c r="AD23" i="2"/>
  <c r="AE23" i="2"/>
  <c r="R30" i="2"/>
  <c r="T30" i="2"/>
  <c r="U30" i="2"/>
  <c r="V30" i="2"/>
  <c r="W30" i="2"/>
  <c r="X30" i="2"/>
  <c r="Y30" i="2"/>
  <c r="Z30" i="2"/>
  <c r="AA30" i="2"/>
  <c r="AB30" i="2"/>
  <c r="AC30" i="2"/>
  <c r="AD30" i="2"/>
  <c r="AE30" i="2"/>
  <c r="R31" i="2"/>
  <c r="T31" i="2"/>
  <c r="U31" i="2"/>
  <c r="V31" i="2"/>
  <c r="W31" i="2"/>
  <c r="X31" i="2"/>
  <c r="Y31" i="2"/>
  <c r="Z31" i="2"/>
  <c r="AA31" i="2"/>
  <c r="AB31" i="2"/>
  <c r="AC31" i="2"/>
  <c r="AD31" i="2"/>
  <c r="AE31" i="2"/>
  <c r="R32" i="2"/>
  <c r="T32" i="2"/>
  <c r="U32" i="2"/>
  <c r="V32" i="2"/>
  <c r="W32" i="2"/>
  <c r="X32" i="2"/>
  <c r="Y32" i="2"/>
  <c r="Z32" i="2"/>
  <c r="AA32" i="2"/>
  <c r="AB32" i="2"/>
  <c r="AC32" i="2"/>
  <c r="AD32" i="2"/>
  <c r="AE32" i="2"/>
  <c r="R33" i="2"/>
  <c r="T33" i="2"/>
  <c r="U33" i="2"/>
  <c r="V33" i="2"/>
  <c r="W33" i="2"/>
  <c r="X33" i="2"/>
  <c r="Y33" i="2"/>
  <c r="Z33" i="2"/>
  <c r="AA33" i="2"/>
  <c r="AB33" i="2"/>
  <c r="AC33" i="2"/>
  <c r="AD33" i="2"/>
  <c r="AE33" i="2"/>
  <c r="R34" i="2"/>
  <c r="T34" i="2"/>
  <c r="U34" i="2"/>
  <c r="V34" i="2"/>
  <c r="W34" i="2"/>
  <c r="X34" i="2"/>
  <c r="Y34" i="2"/>
  <c r="Z34" i="2"/>
  <c r="AA34" i="2"/>
  <c r="AB34" i="2"/>
  <c r="AC34" i="2"/>
  <c r="AD34" i="2"/>
  <c r="AE34" i="2"/>
  <c r="R35" i="2"/>
  <c r="T35" i="2"/>
  <c r="U35" i="2"/>
  <c r="V35" i="2"/>
  <c r="W35" i="2"/>
  <c r="X35" i="2"/>
  <c r="Y35" i="2"/>
  <c r="Z35" i="2"/>
  <c r="AA35" i="2"/>
  <c r="AB35" i="2"/>
  <c r="AC35" i="2"/>
  <c r="AD35" i="2"/>
  <c r="AE35" i="2"/>
  <c r="T7" i="2"/>
  <c r="U7" i="2"/>
  <c r="V7" i="2"/>
  <c r="W7" i="2"/>
  <c r="X7" i="2"/>
  <c r="Y7" i="2"/>
  <c r="Z7" i="2"/>
  <c r="AA7" i="2"/>
  <c r="AB7" i="2"/>
  <c r="AC7" i="2"/>
  <c r="AD7" i="2"/>
  <c r="AE7" i="2"/>
  <c r="T8" i="2"/>
  <c r="U8" i="2"/>
  <c r="V8" i="2"/>
  <c r="W8" i="2"/>
  <c r="X8" i="2"/>
  <c r="Y8" i="2"/>
  <c r="Z8" i="2"/>
  <c r="AA8" i="2"/>
  <c r="AB8" i="2"/>
  <c r="AC8" i="2"/>
  <c r="AD8" i="2"/>
  <c r="AE8" i="2"/>
  <c r="T9" i="2"/>
  <c r="U9" i="2"/>
  <c r="V9" i="2"/>
  <c r="W9" i="2"/>
  <c r="X9" i="2"/>
  <c r="Y9" i="2"/>
  <c r="Z9" i="2"/>
  <c r="AA9" i="2"/>
  <c r="AB9" i="2"/>
  <c r="AC9" i="2"/>
  <c r="AD9" i="2"/>
  <c r="AE9" i="2"/>
  <c r="T10" i="2"/>
  <c r="U10" i="2"/>
  <c r="V10" i="2"/>
  <c r="W10" i="2"/>
  <c r="X10" i="2"/>
  <c r="Y10" i="2"/>
  <c r="Z10" i="2"/>
  <c r="AA10" i="2"/>
  <c r="AB10" i="2"/>
  <c r="AC10" i="2"/>
  <c r="AD10" i="2"/>
  <c r="AE10" i="2"/>
  <c r="T11" i="2"/>
  <c r="U11" i="2"/>
  <c r="V11" i="2"/>
  <c r="W11" i="2"/>
  <c r="X11" i="2"/>
  <c r="Y11" i="2"/>
  <c r="Z11" i="2"/>
  <c r="AA11" i="2"/>
  <c r="AB11" i="2"/>
  <c r="AC11" i="2"/>
  <c r="AD11" i="2"/>
  <c r="AE11" i="2"/>
  <c r="AE6" i="2"/>
  <c r="AE5" i="2"/>
  <c r="AD6" i="2"/>
  <c r="AD5" i="2"/>
  <c r="AC6" i="2"/>
  <c r="AB6" i="2"/>
  <c r="AA6" i="2"/>
  <c r="AC5" i="2"/>
  <c r="AB5" i="2"/>
  <c r="AA5" i="2"/>
  <c r="Z6" i="2"/>
  <c r="Z5" i="2"/>
  <c r="Y5" i="2"/>
  <c r="Y6" i="2"/>
  <c r="X6" i="2"/>
  <c r="X5" i="2"/>
  <c r="W5" i="2"/>
  <c r="W6" i="2"/>
  <c r="V5" i="2"/>
  <c r="V6" i="2"/>
  <c r="U6" i="2"/>
  <c r="U5" i="2"/>
  <c r="T6" i="2"/>
  <c r="T5" i="2"/>
  <c r="S5" i="2"/>
  <c r="R7" i="2"/>
  <c r="R8" i="2"/>
  <c r="R9" i="2"/>
  <c r="R10" i="2"/>
  <c r="R11" i="2"/>
  <c r="R5" i="2"/>
  <c r="R6" i="2"/>
  <c r="B15" i="2"/>
  <c r="AF6" i="2" l="1"/>
  <c r="F2" i="2" s="1"/>
  <c r="G4" i="2"/>
  <c r="G16" i="2"/>
  <c r="G25" i="2" s="1"/>
  <c r="G13" i="2"/>
  <c r="B11" i="2"/>
  <c r="B10" i="2"/>
  <c r="B9" i="2"/>
  <c r="G28" i="2" s="1"/>
  <c r="B12" i="2" l="1"/>
  <c r="B14" i="2"/>
  <c r="G2" i="2" s="1"/>
  <c r="G37" i="2"/>
  <c r="B13" i="2"/>
</calcChain>
</file>

<file path=xl/sharedStrings.xml><?xml version="1.0" encoding="utf-8"?>
<sst xmlns="http://schemas.openxmlformats.org/spreadsheetml/2006/main" count="178" uniqueCount="68">
  <si>
    <t>statusCode</t>
  </si>
  <si>
    <t>vak</t>
  </si>
  <si>
    <t>niveau</t>
  </si>
  <si>
    <t>vandaag</t>
  </si>
  <si>
    <t>huidigSchooljaar</t>
  </si>
  <si>
    <t>startJaar</t>
  </si>
  <si>
    <t>eindJaar</t>
  </si>
  <si>
    <t>fouten?</t>
  </si>
  <si>
    <t>vid</t>
  </si>
  <si>
    <t>cid</t>
  </si>
  <si>
    <t>betekenis kleuren</t>
  </si>
  <si>
    <t>veld wordt gevuld door PHP bij genereren file</t>
  </si>
  <si>
    <t>veld wordt gevuld door Excel</t>
  </si>
  <si>
    <t>huidigStartjaar</t>
  </si>
  <si>
    <t>zelf invoeren bij opbouw Excel</t>
  </si>
  <si>
    <t>positiePTA</t>
  </si>
  <si>
    <t>groep</t>
  </si>
  <si>
    <t>wit</t>
  </si>
  <si>
    <t>niet schrijfbaar</t>
  </si>
  <si>
    <t>rij of kolom verbergen</t>
  </si>
  <si>
    <t>1e veld</t>
  </si>
  <si>
    <t>cjid</t>
  </si>
  <si>
    <t>id</t>
  </si>
  <si>
    <t>periode</t>
  </si>
  <si>
    <t>leerstofomschrijving</t>
  </si>
  <si>
    <t>weging VD</t>
  </si>
  <si>
    <t>afname</t>
  </si>
  <si>
    <t>afwijkende hulpmiddelen / bijzonderheden</t>
  </si>
  <si>
    <t>SE?</t>
  </si>
  <si>
    <t>weging SE</t>
  </si>
  <si>
    <t>herkans-baar?</t>
  </si>
  <si>
    <t>verplichte SE-domeinen</t>
  </si>
  <si>
    <t>somCode</t>
  </si>
  <si>
    <t>kies…</t>
  </si>
  <si>
    <t>tt</t>
  </si>
  <si>
    <t>mt</t>
  </si>
  <si>
    <t>lt</t>
  </si>
  <si>
    <t>hd</t>
  </si>
  <si>
    <t>po</t>
  </si>
  <si>
    <t>ja/nee</t>
  </si>
  <si>
    <t>ja</t>
  </si>
  <si>
    <t>nee</t>
  </si>
  <si>
    <t>soort toets</t>
  </si>
  <si>
    <t>invullen</t>
  </si>
  <si>
    <t>invullen status SE</t>
  </si>
  <si>
    <t>geblokkeerd voor schrijven</t>
  </si>
  <si>
    <t>header</t>
  </si>
  <si>
    <t>duur (min)</t>
  </si>
  <si>
    <t>dropdown verplicht invullen / gegeven ontbreekt (logisch)</t>
  </si>
  <si>
    <t>hoeft niet gevuld (want geen SE)</t>
  </si>
  <si>
    <t>mavo?</t>
  </si>
  <si>
    <r>
      <rPr>
        <b/>
        <sz val="12"/>
        <color theme="0"/>
        <rFont val="Segoe UI"/>
        <family val="2"/>
      </rPr>
      <t xml:space="preserve">INSTRUCTIE </t>
    </r>
    <r>
      <rPr>
        <sz val="12"/>
        <color theme="0"/>
        <rFont val="Segoe UI"/>
        <family val="2"/>
      </rPr>
      <t>graag uw aandacht voor het volgende:</t>
    </r>
  </si>
  <si>
    <t>COHORTEN en COHORTJAREN</t>
  </si>
  <si>
    <t>SCHRIJFRECHT en leesrecht: CONTROLE</t>
  </si>
  <si>
    <r>
      <rPr>
        <b/>
        <sz val="12"/>
        <color theme="0"/>
        <rFont val="Segoe UI"/>
        <family val="2"/>
      </rPr>
      <t xml:space="preserve">HEEL BELANGRIJK: </t>
    </r>
    <r>
      <rPr>
        <sz val="12"/>
        <color theme="0"/>
        <rFont val="Segoe UI"/>
        <family val="2"/>
      </rPr>
      <t>do's &amp; don'ts</t>
    </r>
  </si>
  <si>
    <t>overzicht aandachtspunten bij het werken met dit document</t>
  </si>
  <si>
    <t>De groene velden zijn beschrijfbaar. De donkergroene velden hoef je alleen in te vullen als er sprake is van een PTA-onderdeel.</t>
  </si>
  <si>
    <r>
      <t xml:space="preserve">Wil je iets verplaatsen? Ga alsjeblieft </t>
    </r>
    <r>
      <rPr>
        <b/>
        <sz val="12"/>
        <color rgb="FFC00000"/>
        <rFont val="Segoe UI"/>
        <family val="2"/>
      </rPr>
      <t>niet knippen</t>
    </r>
    <r>
      <rPr>
        <sz val="12"/>
        <color theme="1"/>
        <rFont val="Segoe UI"/>
        <family val="2"/>
      </rPr>
      <t xml:space="preserve"> (geen Ctrl-x). Daarmee verwijder je namelijk ook voor jou onzichtbare onderdelen. In plaats daarvan: het meest veilig is even overschrijven, maar als je toch wilt kopiëren: kies dan in het nieuwe veld voor het </t>
    </r>
    <r>
      <rPr>
        <i/>
        <sz val="12"/>
        <color theme="1"/>
        <rFont val="Segoe UI"/>
        <family val="2"/>
      </rPr>
      <t>plakken van waarden</t>
    </r>
    <r>
      <rPr>
        <sz val="12"/>
        <color theme="1"/>
        <rFont val="Segoe UI"/>
        <family val="2"/>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</si>
  <si>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</si>
  <si>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i/>
        <sz val="12"/>
        <color theme="1"/>
        <rFont val="Segoe UI"/>
        <family val="2"/>
      </rPr>
      <t>weging VD</t>
    </r>
    <r>
      <rPr>
        <sz val="12"/>
        <color theme="1"/>
        <rFont val="Segoe UI"/>
        <family val="2"/>
      </rPr>
      <t xml:space="preserve">, </t>
    </r>
    <r>
      <rPr>
        <i/>
        <sz val="12"/>
        <color theme="1"/>
        <rFont val="Segoe UI"/>
        <family val="2"/>
      </rPr>
      <t>weging SE</t>
    </r>
    <r>
      <rPr>
        <sz val="12"/>
        <color theme="1"/>
        <rFont val="Segoe UI"/>
        <family val="2"/>
      </rPr>
      <t xml:space="preserve"> en </t>
    </r>
    <r>
      <rPr>
        <i/>
        <sz val="12"/>
        <color theme="1"/>
        <rFont val="Segoe UI"/>
        <family val="2"/>
      </rPr>
      <t>duur</t>
    </r>
    <r>
      <rPr>
        <sz val="12"/>
        <color theme="1"/>
        <rFont val="Segoe UI"/>
        <family val="2"/>
      </rPr>
      <t xml:space="preserve"> zijn </t>
    </r>
    <r>
      <rPr>
        <b/>
        <sz val="12"/>
        <color theme="1"/>
        <rFont val="Segoe UI"/>
        <family val="2"/>
      </rPr>
      <t>numeriek</t>
    </r>
    <r>
      <rPr>
        <sz val="12"/>
        <color theme="1"/>
        <rFont val="Segoe UI"/>
        <family val="2"/>
      </rPr>
      <t xml:space="preserve">. Vul hier alleen getallen in (en dus niet dingen als </t>
    </r>
    <r>
      <rPr>
        <i/>
        <sz val="12"/>
        <color theme="1"/>
        <rFont val="Segoe UI"/>
        <family val="2"/>
      </rPr>
      <t xml:space="preserve">100 </t>
    </r>
    <r>
      <rPr>
        <i/>
        <sz val="12"/>
        <color rgb="FFC00000"/>
        <rFont val="Segoe UI"/>
        <family val="2"/>
      </rPr>
      <t>min</t>
    </r>
    <r>
      <rPr>
        <sz val="12"/>
        <color theme="1"/>
        <rFont val="Segoe UI"/>
        <family val="2"/>
      </rPr>
      <t xml:space="preserve">, </t>
    </r>
    <r>
      <rPr>
        <i/>
        <sz val="12"/>
        <color theme="1"/>
        <rFont val="Segoe UI"/>
        <family val="2"/>
      </rPr>
      <t>15</t>
    </r>
    <r>
      <rPr>
        <i/>
        <sz val="12"/>
        <color rgb="FFC00000"/>
        <rFont val="Segoe UI"/>
        <family val="2"/>
      </rPr>
      <t>?</t>
    </r>
    <r>
      <rPr>
        <sz val="12"/>
        <color theme="1"/>
        <rFont val="Segoe UI"/>
        <family val="2"/>
      </rPr>
      <t>, etc.)</t>
    </r>
  </si>
  <si>
    <t>&gt;</t>
  </si>
  <si>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</si>
  <si>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r>
      <t xml:space="preserve">In dit document zie je tabbladen met namen als </t>
    </r>
    <r>
      <rPr>
        <b/>
        <sz val="12"/>
        <color theme="1"/>
        <rFont val="Segoe UI"/>
        <family val="2"/>
      </rPr>
      <t>A 2019</t>
    </r>
    <r>
      <rPr>
        <sz val="12"/>
        <color theme="1"/>
        <rFont val="Segoe UI"/>
        <family val="2"/>
      </rPr>
      <t xml:space="preserve"> of </t>
    </r>
    <r>
      <rPr>
        <b/>
        <sz val="12"/>
        <color theme="1"/>
        <rFont val="Segoe UI"/>
        <family val="2"/>
      </rPr>
      <t>H 2021</t>
    </r>
    <r>
      <rPr>
        <sz val="12"/>
        <color theme="1"/>
        <rFont val="Segoe UI"/>
        <family val="2"/>
      </rPr>
      <t xml:space="preserve">. Dat jaartal slaat op het kalenderjaar waarin een groep start met het schoolexamen (gerekend vanaf mavo-3, havo-4 of VWO-4). Voor </t>
    </r>
    <r>
      <rPr>
        <b/>
        <sz val="12"/>
        <color theme="1"/>
        <rFont val="Segoe UI"/>
        <family val="2"/>
      </rPr>
      <t>A 2019</t>
    </r>
    <r>
      <rPr>
        <sz val="12"/>
        <color theme="1"/>
        <rFont val="Segoe UI"/>
        <family val="2"/>
      </rPr>
      <t xml:space="preserve"> gaat het dus om de atheneumjaarlaag die in het schooljaar </t>
    </r>
    <r>
      <rPr>
        <i/>
        <sz val="12"/>
        <color theme="1"/>
        <rFont val="Segoe UI"/>
        <family val="2"/>
      </rPr>
      <t>2019-2020</t>
    </r>
    <r>
      <rPr>
        <sz val="12"/>
        <color theme="1"/>
        <rFont val="Segoe UI"/>
        <family val="2"/>
      </rPr>
      <t xml:space="preserve"> in klas 4 zat, in </t>
    </r>
    <r>
      <rPr>
        <i/>
        <sz val="12"/>
        <color theme="1"/>
        <rFont val="Segoe UI"/>
        <family val="2"/>
      </rPr>
      <t>2020-2021</t>
    </r>
    <r>
      <rPr>
        <sz val="12"/>
        <color theme="1"/>
        <rFont val="Segoe UI"/>
        <family val="2"/>
      </rPr>
      <t xml:space="preserve"> in klas 5 en in </t>
    </r>
    <r>
      <rPr>
        <i/>
        <sz val="12"/>
        <color theme="1"/>
        <rFont val="Segoe UI"/>
        <family val="2"/>
      </rPr>
      <t>2021-2022</t>
    </r>
    <r>
      <rPr>
        <sz val="12"/>
        <color theme="1"/>
        <rFont val="Segoe UI"/>
        <family val="2"/>
      </rPr>
      <t xml:space="preserve"> in klas 6. Het volledige </t>
    </r>
    <r>
      <rPr>
        <b/>
        <sz val="12"/>
        <color theme="1"/>
        <rFont val="Segoe UI"/>
        <family val="2"/>
      </rPr>
      <t>cohort</t>
    </r>
    <r>
      <rPr>
        <sz val="12"/>
        <color theme="1"/>
        <rFont val="Segoe UI"/>
        <family val="2"/>
      </rPr>
      <t xml:space="preserve"> is dan de periode 2019-2022. Het betreft hier dus de </t>
    </r>
    <r>
      <rPr>
        <i/>
        <sz val="12"/>
        <color theme="1"/>
        <rFont val="Segoe UI"/>
        <family val="2"/>
      </rPr>
      <t>huidige vwo-5</t>
    </r>
    <r>
      <rPr>
        <sz val="12"/>
        <color theme="1"/>
        <rFont val="Segoe UI"/>
        <family val="2"/>
      </rPr>
      <t>. Als je klikt op een tabblad wordt de bijbehorende groep vermeld.</t>
    </r>
  </si>
  <si>
    <r>
      <t xml:space="preserve">Voor de </t>
    </r>
    <r>
      <rPr>
        <i/>
        <sz val="12"/>
        <color theme="1"/>
        <rFont val="Segoe UI"/>
        <family val="2"/>
      </rPr>
      <t>huidige vwo-5</t>
    </r>
    <r>
      <rPr>
        <sz val="12"/>
        <color theme="1"/>
        <rFont val="Segoe UI"/>
        <family val="2"/>
      </rPr>
      <t xml:space="preserve"> liggen de leerjaren 4 en 5 van het PTA al achter ons. Daarom zijn de bijbehorende velden geblokkeerd. Wij hebben alle informatie van het huidige schooljaar overgenomen in dit nieuwe bestand. </t>
    </r>
    <r>
      <rPr>
        <b/>
        <sz val="12"/>
        <color theme="4"/>
        <rFont val="Segoe UI"/>
        <family val="2"/>
      </rPr>
      <t>Wil je controleren of de gegevens van het huidige schooljaar juist zijn?</t>
    </r>
    <r>
      <rPr>
        <b/>
        <sz val="12"/>
        <color theme="1"/>
        <rFont val="Segoe UI"/>
        <family val="2"/>
      </rPr>
      <t xml:space="preserve"> </t>
    </r>
    <r>
      <rPr>
        <sz val="12"/>
        <color theme="1"/>
        <rFont val="Segoe UI"/>
        <family val="2"/>
      </rPr>
      <t xml:space="preserve">Klopt er iets niet? Stuur dan een mailtje naar VNR. Velden voor het komende schooljaar zijn wel beschrijfbaar. Hier vul je het PTA verder in. Net als vorig jaar verwachten we het </t>
    </r>
    <r>
      <rPr>
        <i/>
        <sz val="12"/>
        <color theme="1"/>
        <rFont val="Segoe UI"/>
        <family val="2"/>
      </rPr>
      <t>volledige onderwijsprogramma</t>
    </r>
    <r>
      <rPr>
        <sz val="12"/>
        <color theme="1"/>
        <rFont val="Segoe UI"/>
        <family val="2"/>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</si>
  <si>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t xml:space="preserve">Lees dit gedeelte echt even goed door. Vorig jaar hebben we veel nawerk gehad door </t>
    </r>
    <r>
      <rPr>
        <i/>
        <sz val="12"/>
        <color theme="1"/>
        <rFont val="Segoe UI"/>
        <family val="2"/>
      </rPr>
      <t>afwijkende invoer</t>
    </r>
    <r>
      <rPr>
        <sz val="12"/>
        <color theme="1"/>
        <rFont val="Segoe UI"/>
        <family val="2"/>
      </rPr>
      <t xml:space="preserve"> in het Excelbestand, niet volledig ingevulde gegevens en niet kloppende gegevens. Allereerst: Open dit bestand niet in een verouderde Excel-versie. Openen hem op je schoollaptop of een werkstation op school </t>
    </r>
    <r>
      <rPr>
        <b/>
        <sz val="12"/>
        <color theme="1"/>
        <rFont val="Segoe UI"/>
        <family val="2"/>
      </rPr>
      <t>vanuit Teams</t>
    </r>
    <r>
      <rPr>
        <sz val="12"/>
        <color theme="1"/>
        <rFont val="Segoe UI"/>
        <family val="2"/>
      </rPr>
      <t xml:space="preserve">. Download het bestand dus </t>
    </r>
    <r>
      <rPr>
        <b/>
        <sz val="12"/>
        <color theme="1"/>
        <rFont val="Segoe UI"/>
        <family val="2"/>
      </rPr>
      <t>niet</t>
    </r>
    <r>
      <rPr>
        <sz val="12"/>
        <color theme="1"/>
        <rFont val="Segoe UI"/>
        <family val="2"/>
      </rPr>
      <t>. Dit leidt tot ongewenste dubbelingen en inconsistentie. Open in de Excel-applicatie kan gewoon, maar dan wel vanuit Teams. Let daarnaast bij de over op de volgende punten:</t>
    </r>
  </si>
  <si>
    <t>Tot slot: is er toch iets mis gegaan of twijfel je? Helemaal niet erg, maar geef het even aan!</t>
  </si>
  <si>
    <t>TOTAAL</t>
  </si>
  <si>
    <r>
      <t xml:space="preserve">De kolommen G, J, M en O bevatten zogenaamde </t>
    </r>
    <r>
      <rPr>
        <i/>
        <sz val="12"/>
        <color theme="1"/>
        <rFont val="Segoe UI"/>
        <family val="2"/>
      </rPr>
      <t>dropdown</t>
    </r>
    <r>
      <rPr>
        <sz val="12"/>
        <color theme="1"/>
        <rFont val="Segoe UI"/>
        <family val="2"/>
      </rPr>
      <t xml:space="preserve">-menu's. Gebruik deze voor de invoer. Dat klinkt als een open deur, maar: </t>
    </r>
    <r>
      <rPr>
        <b/>
        <sz val="12"/>
        <color theme="1"/>
        <rFont val="Segoe UI"/>
        <family val="2"/>
      </rPr>
      <t>niet</t>
    </r>
    <r>
      <rPr>
        <sz val="12"/>
        <color theme="1"/>
        <rFont val="Segoe UI"/>
        <family val="2"/>
      </rPr>
      <t xml:space="preserve"> handmatig overschrijven!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</si>
</sst>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sz val="12"/>
      <color theme="1"/>
      <name val="Segoe UI"/>
      <family val="2"/>
    </font>
    <font>
      <b/>
      <sz val="12"/>
      <color theme="1"/>
      <name val="Segoe UI"/>
      <family val="2"/>
    </font>
    <font>
      <sz val="11"/>
      <color theme="0" tint="-0.14999847407452621"/>
      <name val="Calibri"/>
      <family val="2"/>
      <scheme val="minor"/>
    </font>
    <font>
      <sz val="10"/>
      <color theme="1"/>
      <name val="Segoe UI"/>
      <family val="2"/>
    </font>
    <font>
      <sz val="26"/>
      <color theme="1"/>
      <name val="Segoe UI"/>
      <family val="2"/>
    </font>
    <font>
      <b/>
      <sz val="20"/>
      <color theme="1"/>
      <name val="Segoe UI"/>
      <family val="2"/>
    </font>
    <font>
      <sz val="12"/>
      <color theme="0" tint="-4.9989318521683403E-2"/>
      <name val="Segoe UI"/>
      <family val="2"/>
    </font>
    <font>
      <sz val="11"/>
      <color theme="0"/>
      <name val="Calibri"/>
      <family val="2"/>
      <scheme val="minor"/>
    </font>
    <font>
      <sz val="8"/>
      <name val="Calibri"/>
      <family val="2"/>
      <scheme val="minor"/>
    </font>
    <font>
      <sz val="12"/>
      <color theme="0" tint="-0.14999847407452621"/>
      <name val="Segoe UI"/>
      <family val="2"/>
    </font>
    <font>
      <sz val="12"/>
      <name val="Segoe UI"/>
      <family val="2"/>
    </font>
    <font>
      <sz val="12"/>
      <color theme="0"/>
      <name val="Segoe UI"/>
      <family val="2"/>
    </font>
    <font>
      <b/>
      <sz val="12"/>
      <color theme="0"/>
      <name val="Segoe UI"/>
      <family val="2"/>
    </font>
    <font>
      <i/>
      <sz val="12"/>
      <color theme="1"/>
      <name val="Segoe UI"/>
      <family val="2"/>
    </font>
    <font>
      <b/>
      <sz val="12"/>
      <color theme="4"/>
      <name val="Segoe UI"/>
      <family val="2"/>
    </font>
    <font>
      <b/>
      <sz val="12"/>
      <color rgb="FFC00000"/>
      <name val="Segoe UI"/>
      <family val="2"/>
    </font>
    <font>
      <i/>
      <sz val="12"/>
      <color rgb="FFC00000"/>
      <name val="Segoe UI"/>
      <family val="2"/>
    </font>
    <font>
      <b/>
      <sz val="16"/>
      <color theme="3"/>
      <name val="Segoe UI"/>
      <family val="2"/>
    </font>
  </fonts>
  <fills count="13">
    <fill>
      <patternFill patternType="none"/>
    </fill>
    <fill>
      <patternFill patternType="gray125"/>
    </fill>
    <fill>
      <patternFill patternType="solid">
        <fgColor theme="4"/>
        <bgColor indexed="64"/>
      </patternFill>
    </fill>
    <fill>
      <patternFill patternType="solid">
        <fgColor theme="7"/>
        <bgColor indexed="64"/>
      </patternFill>
    </fill>
    <fill>
      <patternFill patternType="solid">
        <fgColor theme="0"/>
        <bgColor indexed="64"/>
      </patternFill>
    </fill>
    <fill>
      <patternFill patternType="solid">
        <fgColor theme="6"/>
        <bgColor indexed="64"/>
      </patternFill>
    </fill>
    <fill>
      <patternFill patternType="solid">
        <fgColor rgb="FF7030A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8" tint="-0.499984740745262"/>
        <bgColor indexed="64"/>
      </patternFill>
    </fill>
    <fill>
      <patternFill patternType="solid">
        <fgColor theme="5"/>
        <bgColor indexed="64"/>
      </patternFill>
    </fill>
    <fill>
      <patternFill patternType="solid">
        <fgColor theme="0" tint="-0.14999847407452621"/>
        <bgColor indexed="64"/>
      </patternFill>
    </fill>
    <fill>
      <patternFill patternType="solid">
        <fgColor theme="3"/>
        <bgColor indexed="64"/>
      </patternFill>
    </fill>
  </fills>
  <borders count="6">
    <border>
      <left/>
      <right/>
      <top/>
      <bottom/>
      <diagonal/>
    </border>
    <border>
      <left/>
      <right/>
      <top/>
      <bottom style="hair">
        <color theme="9" tint="0.39997558519241921"/>
      </bottom>
      <diagonal/>
    </border>
    <border>
      <left/>
      <right style="hair">
        <color theme="0" tint="-4.9989318521683403E-2"/>
      </right>
      <top/>
      <bottom style="hair">
        <color theme="9" tint="0.39997558519241921"/>
      </bottom>
      <diagonal/>
    </border>
    <border>
      <left style="hair">
        <color theme="0" tint="-4.9989318521683403E-2"/>
      </left>
      <right style="hair">
        <color theme="0" tint="-4.9989318521683403E-2"/>
      </right>
      <top style="hair">
        <color theme="0" tint="-4.9989318521683403E-2"/>
      </top>
      <bottom style="hair">
        <color theme="9" tint="0.39997558519241921"/>
      </bottom>
      <diagonal/>
    </border>
    <border>
      <left style="medium">
        <color rgb="FFC00000"/>
      </left>
      <right style="medium">
        <color rgb="FFC00000"/>
      </right>
      <top style="medium">
        <color rgb="FFC00000"/>
      </top>
      <bottom style="medium">
        <color rgb="FFC00000"/>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s>
  <cellStyleXfs count="1">
    <xf numFmtId="0" fontId="0" fillId="0" borderId="0"/>
  </cellStyleXfs>
  <cellXfs count="50">
    <xf numFmtId="0" fontId="0" fillId="0" borderId="0" xfId="0"/>
    <xf numFmtId="0" fontId="1" fillId="0" borderId="0" xfId="0" applyFont="1"/>
    <xf numFmtId="0" fontId="2" fillId="2" borderId="0" xfId="0" applyFont="1" applyFill="1" applyAlignment="1">
      <alignment horizontal="center"/>
    </xf>
    <xf numFmtId="0" fontId="0" fillId="2" borderId="0" xfId="0" applyFill="1"/>
    <xf numFmtId="0" fontId="2" fillId="3" borderId="0" xfId="0" applyFont="1" applyFill="1" applyAlignment="1">
      <alignment horizontal="center"/>
    </xf>
    <xf numFmtId="0" fontId="0" fillId="3" borderId="0" xfId="0" applyFill="1"/>
    <xf numFmtId="22" fontId="2" fillId="3" borderId="0" xfId="0" applyNumberFormat="1" applyFont="1" applyFill="1" applyAlignment="1">
      <alignment horizontal="center"/>
    </xf>
    <xf numFmtId="0" fontId="2" fillId="4" borderId="0" xfId="0" applyFont="1" applyFill="1" applyAlignment="1">
      <alignment horizontal="center"/>
    </xf>
    <xf numFmtId="0" fontId="2" fillId="4" borderId="0" xfId="0" applyFont="1" applyFill="1"/>
    <xf numFmtId="0" fontId="2" fillId="4" borderId="0" xfId="0" applyFont="1" applyFill="1" applyAlignment="1">
      <alignment horizontal="right"/>
    </xf>
    <xf numFmtId="0" fontId="0" fillId="5" borderId="0" xfId="0" applyFill="1"/>
    <xf numFmtId="0" fontId="3" fillId="6" borderId="0" xfId="0" applyFont="1" applyFill="1" applyAlignment="1">
      <alignment horizontal="right"/>
    </xf>
    <xf numFmtId="0" fontId="2" fillId="6" borderId="0" xfId="0" applyFont="1" applyFill="1" applyAlignment="1">
      <alignment horizontal="center"/>
    </xf>
    <xf numFmtId="0" fontId="0" fillId="6" borderId="0" xfId="0" applyFill="1"/>
    <xf numFmtId="0" fontId="4" fillId="0" borderId="0" xfId="0" applyFont="1"/>
    <xf numFmtId="0" fontId="2" fillId="6" borderId="0" xfId="0" applyFont="1" applyFill="1" applyAlignment="1">
      <alignment horizontal="right"/>
    </xf>
    <xf numFmtId="0" fontId="0" fillId="7" borderId="0" xfId="0" applyFill="1"/>
    <xf numFmtId="0" fontId="7" fillId="4" borderId="0" xfId="0" applyFont="1" applyFill="1" applyAlignment="1">
      <alignment horizontal="left"/>
    </xf>
    <xf numFmtId="0" fontId="0" fillId="8" borderId="0" xfId="0" applyFill="1"/>
    <xf numFmtId="0" fontId="8" fillId="9" borderId="0" xfId="0" applyFont="1" applyFill="1" applyAlignment="1">
      <alignment horizontal="center" vertical="center" wrapText="1"/>
    </xf>
    <xf numFmtId="0" fontId="8" fillId="9" borderId="0" xfId="0" applyFont="1" applyFill="1" applyAlignment="1">
      <alignment vertical="center" wrapText="1"/>
    </xf>
    <xf numFmtId="0" fontId="2" fillId="4" borderId="0" xfId="0" applyFont="1" applyFill="1" applyAlignment="1">
      <alignment horizontal="left"/>
    </xf>
    <xf numFmtId="0" fontId="0" fillId="10" borderId="0" xfId="0" applyFill="1" applyBorder="1"/>
    <xf numFmtId="0" fontId="0" fillId="0" borderId="4" xfId="0" applyBorder="1"/>
    <xf numFmtId="0" fontId="9" fillId="9" borderId="0" xfId="0" applyFont="1" applyFill="1"/>
    <xf numFmtId="0" fontId="2" fillId="0" borderId="0" xfId="0" applyFont="1" applyFill="1" applyAlignment="1">
      <alignment horizontal="center"/>
    </xf>
    <xf numFmtId="0" fontId="0" fillId="11" borderId="0" xfId="0" applyFill="1" applyBorder="1"/>
    <xf numFmtId="0" fontId="2" fillId="7" borderId="2" xfId="0" applyFont="1" applyFill="1" applyBorder="1" applyAlignment="1" applyProtection="1">
      <alignment horizontal="center" vertical="center"/>
      <protection locked="0"/>
    </xf>
    <xf numFmtId="0" fontId="5" fillId="7" borderId="2" xfId="0" applyFont="1" applyFill="1" applyBorder="1" applyAlignment="1" applyProtection="1">
      <alignment vertical="center" wrapText="1"/>
      <protection locked="0"/>
    </xf>
    <xf numFmtId="0" fontId="2" fillId="7" borderId="1" xfId="0" applyFont="1" applyFill="1" applyBorder="1" applyAlignment="1" applyProtection="1">
      <alignment horizontal="center" vertical="center"/>
      <protection locked="0"/>
    </xf>
    <xf numFmtId="0" fontId="5" fillId="7" borderId="3" xfId="0" applyFont="1" applyFill="1" applyBorder="1" applyAlignment="1" applyProtection="1">
      <alignment vertical="center" wrapText="1"/>
      <protection locked="0"/>
    </xf>
    <xf numFmtId="0" fontId="2" fillId="8" borderId="2" xfId="0" applyFont="1" applyFill="1" applyBorder="1" applyAlignment="1" applyProtection="1">
      <alignment horizontal="center" vertical="center"/>
      <protection locked="0"/>
    </xf>
    <xf numFmtId="0" fontId="5" fillId="8" borderId="1" xfId="0" applyFont="1" applyFill="1" applyBorder="1" applyAlignment="1" applyProtection="1">
      <alignment vertical="center" wrapText="1"/>
      <protection locked="0"/>
    </xf>
    <xf numFmtId="0" fontId="11" fillId="4" borderId="0" xfId="0" applyFont="1" applyFill="1" applyAlignment="1">
      <alignment horizontal="center"/>
    </xf>
    <xf numFmtId="0" fontId="12" fillId="4" borderId="0" xfId="0" applyFont="1" applyFill="1"/>
    <xf numFmtId="0" fontId="2" fillId="4" borderId="0" xfId="0" applyFont="1" applyFill="1" applyAlignment="1">
      <alignment wrapText="1"/>
    </xf>
    <xf numFmtId="0" fontId="19" fillId="4" borderId="0" xfId="0" applyFont="1" applyFill="1" applyAlignment="1">
      <alignment vertical="center"/>
    </xf>
    <xf numFmtId="0" fontId="14" fillId="12" borderId="5" xfId="0" applyFont="1" applyFill="1" applyBorder="1" applyAlignment="1">
      <alignment horizontal="center"/>
    </xf>
    <xf numFmtId="0" fontId="2" fillId="4" borderId="5" xfId="0" applyFont="1" applyFill="1" applyBorder="1" applyAlignment="1">
      <alignment wrapText="1"/>
    </xf>
    <xf numFmtId="0" fontId="13" fillId="12" borderId="5" xfId="0" applyFont="1" applyFill="1" applyBorder="1" applyAlignment="1">
      <alignment horizontal="center"/>
    </xf>
    <xf numFmtId="0" fontId="2" fillId="4" borderId="5" xfId="0" applyFont="1" applyFill="1" applyBorder="1" applyAlignment="1">
      <alignment vertical="top" wrapText="1"/>
    </xf>
    <xf numFmtId="0" fontId="3" fillId="4" borderId="0" xfId="0" applyFont="1" applyFill="1"/>
    <xf numFmtId="0" fontId="13" fillId="4" borderId="0" xfId="0" applyFont="1" applyFill="1" applyAlignment="1">
      <alignment horizontal="center"/>
    </xf>
    <xf numFmtId="0" fontId="11" fillId="4" borderId="0" xfId="0" applyFont="1" applyFill="1" applyAlignment="1">
      <alignment horizontal="center" vertical="center"/>
    </xf>
    <xf numFmtId="0" fontId="2" fillId="4" borderId="0" xfId="0" applyFont="1" applyFill="1" applyBorder="1" applyAlignment="1">
      <alignment wrapText="1"/>
    </xf>
    <xf numFmtId="1" fontId="2" fillId="7" borderId="2" xfId="0" applyNumberFormat="1" applyFont="1" applyFill="1" applyBorder="1" applyAlignment="1" applyProtection="1">
      <alignment horizontal="center" vertical="center"/>
      <protection locked="0"/>
    </xf>
    <xf numFmtId="1" fontId="2" fillId="8" borderId="2" xfId="0" applyNumberFormat="1" applyFont="1" applyFill="1" applyBorder="1" applyAlignment="1" applyProtection="1">
      <alignment horizontal="center" vertical="center"/>
      <protection locked="0"/>
    </xf>
    <xf numFmtId="0" fontId="8" fillId="9" borderId="0" xfId="0" applyFont="1" applyFill="1" applyAlignment="1">
      <alignment horizontal="left" vertical="center"/>
    </xf>
    <xf numFmtId="0" fontId="5" fillId="8" borderId="0" xfId="0" applyFont="1" applyFill="1" applyAlignment="1" applyProtection="1">
      <alignment horizontal="left" vertical="top" wrapText="1"/>
      <protection locked="0"/>
    </xf>
    <xf numFmtId="0" fontId="6" fillId="4" borderId="0" xfId="0" applyFont="1" applyFill="1" applyAlignment="1">
      <alignment horizontal="left" vertical="center"/>
    </xf>
  </cellXfs>
  <cellStyles count="1">
    <cellStyle name="Standaard" xfId="0" builtinId="0"/>
  </cellStyles>
  <dxfs count="52">
    <dxf>
      <fill>
        <patternFill>
          <bgColor theme="5"/>
        </patternFill>
      </fill>
    </dxf>
    <dxf>
      <font>
        <color theme="0" tint="-0.14996795556505021"/>
      </font>
      <fill>
        <patternFill>
          <bgColor theme="0" tint="-0.14996795556505021"/>
        </patternFill>
      </fill>
    </dxf>
    <dxf>
      <fill>
        <patternFill>
          <bgColor rgb="FFC00000"/>
        </patternFill>
      </fill>
    </dxf>
    <dxf>
      <fill>
        <patternFill>
          <bgColor theme="5"/>
        </patternFill>
      </fill>
    </dxf>
    <dxf>
      <font>
        <color theme="0" tint="-0.14996795556505021"/>
      </font>
      <fill>
        <patternFill>
          <bgColor theme="0" tint="-0.14996795556505021"/>
        </patternFill>
      </fill>
    </dxf>
    <dxf>
      <fill>
        <patternFill>
          <bgColor rgb="FFC0000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ont>
        <color theme="0" tint="-0.14996795556505021"/>
      </font>
      <fill>
        <patternFill>
          <bgColor theme="0" tint="-0.14996795556505021"/>
        </patternFill>
      </fill>
    </dxf>
    <dxf>
      <fill>
        <patternFill>
          <bgColor rgb="FFC00000"/>
        </patternFill>
      </fill>
    </dxf>
    <dxf>
      <fill>
        <patternFill>
          <bgColor theme="5"/>
        </patternFill>
      </fill>
    </dxf>
    <dxf>
      <font>
        <color theme="0" tint="-0.14996795556505021"/>
      </font>
      <fill>
        <patternFill>
          <bgColor theme="0" tint="-0.14996795556505021"/>
        </patternFill>
      </fill>
    </dxf>
    <dxf>
      <fill>
        <patternFill>
          <bgColor rgb="FFC00000"/>
        </patternFill>
      </fill>
    </dxf>
    <dxf>
      <fill>
        <patternFill>
          <bgColor rgb="FFC00000"/>
        </patternFill>
      </fill>
    </dxf>
    <dxf>
      <font>
        <color theme="0" tint="-0.14996795556505021"/>
      </font>
      <fill>
        <patternFill>
          <bgColor theme="0" tint="-0.14996795556505021"/>
        </patternFill>
      </fill>
    </dxf>
    <dxf>
      <fill>
        <patternFill>
          <bgColor theme="5"/>
        </patternFill>
      </fill>
    </dxf>
    <dxf>
      <fill>
        <patternFill>
          <bgColor rgb="FFC00000"/>
        </patternFill>
      </fill>
    </dxf>
    <dxf>
      <font>
        <color theme="0" tint="-0.14996795556505021"/>
      </font>
      <fill>
        <patternFill>
          <bgColor theme="0" tint="-0.14996795556505021"/>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ont>
        <color theme="0" tint="-0.14996795556505021"/>
      </font>
      <fill>
        <patternFill>
          <bgColor theme="0" tint="-0.14996795556505021"/>
        </patternFill>
      </fill>
    </dxf>
    <dxf>
      <fill>
        <patternFill>
          <bgColor rgb="FFC00000"/>
        </patternFill>
      </fill>
    </dxf>
    <dxf>
      <fill>
        <patternFill>
          <bgColor theme="5"/>
        </patternFill>
      </fill>
    </dxf>
    <dxf>
      <font>
        <color theme="0" tint="-0.14996795556505021"/>
      </font>
      <fill>
        <patternFill>
          <bgColor theme="0" tint="-0.14996795556505021"/>
        </patternFill>
      </fill>
    </dxf>
    <dxf>
      <fill>
        <patternFill>
          <bgColor rgb="FFC00000"/>
        </patternFill>
      </fill>
    </dxf>
    <dxf>
      <fill>
        <patternFill>
          <bgColor rgb="FFC00000"/>
        </patternFill>
      </fill>
    </dxf>
    <dxf>
      <font>
        <color theme="0" tint="-0.14996795556505021"/>
      </font>
      <fill>
        <patternFill>
          <bgColor theme="0" tint="-0.14996795556505021"/>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ont>
        <color rgb="FF9C0006"/>
      </font>
      <fill>
        <patternFill>
          <bgColor rgb="FFFFC7CE"/>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B6D28-398B-4698-A0A3-B23DA82B4117}">
  <dimension ref="A1:I12"/>
  <sheetViews>
    <sheetView zoomScale="10" zoomScaleNormal="10" workbookViewId="0">
      <selection activeCell="D12" sqref="D12"/>
    </sheetView>
  </sheetViews>
  <sheetFormatPr defaultRowHeight="15" x14ac:dyDescent="0.25"/>
  <sheetData>
    <row r="1" spans="1:9" x14ac:dyDescent="0.25">
      <c r="A1" s="1" t="s">
        <v>10</v>
      </c>
      <c r="G1" t="s">
        <v>23</v>
      </c>
      <c r="H1" t="s">
        <v>26</v>
      </c>
      <c r="I1" t="s">
        <v>39</v>
      </c>
    </row>
    <row r="2" spans="1:9" x14ac:dyDescent="0.25">
      <c r="A2" s="3"/>
      <c r="B2" t="s">
        <v>11</v>
      </c>
      <c r="G2" t="s">
        <v>33</v>
      </c>
      <c r="H2" t="s">
        <v>33</v>
      </c>
      <c r="I2" t="s">
        <v>33</v>
      </c>
    </row>
    <row r="3" spans="1:9" x14ac:dyDescent="0.25">
      <c r="A3" s="5"/>
      <c r="B3" t="s">
        <v>12</v>
      </c>
      <c r="G3">
        <v>1</v>
      </c>
      <c r="H3" t="s">
        <v>34</v>
      </c>
      <c r="I3" t="s">
        <v>40</v>
      </c>
    </row>
    <row r="4" spans="1:9" x14ac:dyDescent="0.25">
      <c r="A4" s="10"/>
      <c r="B4" t="s">
        <v>14</v>
      </c>
      <c r="G4">
        <v>2</v>
      </c>
      <c r="H4" t="s">
        <v>35</v>
      </c>
      <c r="I4" t="s">
        <v>41</v>
      </c>
    </row>
    <row r="5" spans="1:9" x14ac:dyDescent="0.25">
      <c r="A5" s="14" t="s">
        <v>17</v>
      </c>
      <c r="B5" t="s">
        <v>18</v>
      </c>
      <c r="G5">
        <v>3</v>
      </c>
      <c r="H5" t="s">
        <v>36</v>
      </c>
    </row>
    <row r="6" spans="1:9" x14ac:dyDescent="0.25">
      <c r="A6" s="13" t="s">
        <v>20</v>
      </c>
      <c r="B6" t="s">
        <v>19</v>
      </c>
      <c r="G6">
        <v>4</v>
      </c>
      <c r="H6" t="s">
        <v>37</v>
      </c>
    </row>
    <row r="7" spans="1:9" x14ac:dyDescent="0.25">
      <c r="A7" s="16"/>
      <c r="B7" t="s">
        <v>43</v>
      </c>
      <c r="H7" t="s">
        <v>38</v>
      </c>
    </row>
    <row r="8" spans="1:9" x14ac:dyDescent="0.25">
      <c r="A8" s="18"/>
      <c r="B8" t="s">
        <v>44</v>
      </c>
    </row>
    <row r="9" spans="1:9" x14ac:dyDescent="0.25">
      <c r="A9" s="22"/>
      <c r="B9" t="s">
        <v>48</v>
      </c>
    </row>
    <row r="10" spans="1:9" ht="15.75" thickBot="1" x14ac:dyDescent="0.3">
      <c r="A10" s="26"/>
      <c r="B10" t="s">
        <v>49</v>
      </c>
    </row>
    <row r="11" spans="1:9" ht="15.75" thickBot="1" x14ac:dyDescent="0.3">
      <c r="A11" s="23"/>
      <c r="B11" t="s">
        <v>45</v>
      </c>
    </row>
    <row r="12" spans="1:9" x14ac:dyDescent="0.25">
      <c r="A12" s="24" t="s">
        <v>46</v>
      </c>
      <c r="B12" t="s">
        <v>46</v>
      </c>
    </row>
  </sheetData>
  <sheetProtection algorithmName="SHA-512" hashValue="WOf0LQsboE6wZUxhTrp6vWUPTX/PxW+vApAM6zdPOcGfqvqNuFNYmJEfEBPc31Vp+JEs0x9YELJOz7LGwIuUbA==" saltValue="ss5ASBCr8o3o1bhwu9U1Vw==" spinCount="100000" sheet="1" objects="1" scenarios="1" selectLockedCells="1" selectUn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1"/>
  <sheetViews>
    <sheetView zoomScale="160" zoomScaleNormal="160" workbookViewId="0">
      <selection activeCell="B2" sqref="B2"/>
    </sheetView>
  </sheetViews>
  <sheetFormatPr defaultRowHeight="17.25" x14ac:dyDescent="0.3"/>
  <cols>
    <col min="1" max="1" width="3.28515625" style="8" customWidth="1"/>
    <col min="2" max="2" width="95.140625" style="8" customWidth="1"/>
    <col min="3" max="16384" width="9.140625" style="8"/>
  </cols>
  <sheetData>
    <row r="1" spans="1:2" x14ac:dyDescent="0.3">
      <c r="B1" s="39" t="s">
        <v>51</v>
      </c>
    </row>
    <row r="2" spans="1:2" ht="74.25" customHeight="1" x14ac:dyDescent="0.3">
      <c r="B2" s="40" t="s">
        <v>61</v>
      </c>
    </row>
    <row r="3" spans="1:2" x14ac:dyDescent="0.3">
      <c r="B3" s="37" t="s">
        <v>52</v>
      </c>
    </row>
    <row r="4" spans="1:2" ht="106.5" customHeight="1" x14ac:dyDescent="0.3">
      <c r="B4" s="40" t="s">
        <v>62</v>
      </c>
    </row>
    <row r="5" spans="1:2" x14ac:dyDescent="0.3">
      <c r="B5" s="37" t="s">
        <v>53</v>
      </c>
    </row>
    <row r="6" spans="1:2" ht="161.25" customHeight="1" x14ac:dyDescent="0.3">
      <c r="B6" s="40" t="s">
        <v>63</v>
      </c>
    </row>
    <row r="7" spans="1:2" x14ac:dyDescent="0.3">
      <c r="B7" s="39" t="s">
        <v>54</v>
      </c>
    </row>
    <row r="8" spans="1:2" ht="107.25" customHeight="1" x14ac:dyDescent="0.3">
      <c r="B8" s="40" t="s">
        <v>64</v>
      </c>
    </row>
    <row r="9" spans="1:2" x14ac:dyDescent="0.3">
      <c r="B9" s="37" t="s">
        <v>55</v>
      </c>
    </row>
    <row r="10" spans="1:2" ht="34.5" x14ac:dyDescent="0.3">
      <c r="A10" s="36" t="s">
        <v>60</v>
      </c>
      <c r="B10" s="38" t="s">
        <v>56</v>
      </c>
    </row>
    <row r="11" spans="1:2" s="34" customFormat="1" ht="67.5" customHeight="1" x14ac:dyDescent="0.3">
      <c r="A11" s="36" t="s">
        <v>60</v>
      </c>
      <c r="B11" s="38" t="s">
        <v>57</v>
      </c>
    </row>
    <row r="12" spans="1:2" ht="51.75" x14ac:dyDescent="0.3">
      <c r="A12" s="36" t="s">
        <v>60</v>
      </c>
      <c r="B12" s="38" t="s">
        <v>58</v>
      </c>
    </row>
    <row r="13" spans="1:2" ht="34.5" x14ac:dyDescent="0.3">
      <c r="A13" s="36" t="s">
        <v>60</v>
      </c>
      <c r="B13" s="38" t="s">
        <v>59</v>
      </c>
    </row>
    <row r="14" spans="1:2" ht="34.5" x14ac:dyDescent="0.3">
      <c r="A14" s="36" t="s">
        <v>60</v>
      </c>
      <c r="B14" s="44" t="s">
        <v>67</v>
      </c>
    </row>
    <row r="15" spans="1:2" ht="25.5" x14ac:dyDescent="0.3">
      <c r="A15" s="36" t="s">
        <v>60</v>
      </c>
      <c r="B15" s="35" t="s">
        <v>65</v>
      </c>
    </row>
    <row r="16" spans="1:2" x14ac:dyDescent="0.3">
      <c r="B16" s="35"/>
    </row>
    <row r="17" spans="2:2" x14ac:dyDescent="0.3">
      <c r="B17" s="35"/>
    </row>
    <row r="18" spans="2:2" x14ac:dyDescent="0.3">
      <c r="B18" s="35"/>
    </row>
    <row r="19" spans="2:2" x14ac:dyDescent="0.3">
      <c r="B19" s="35"/>
    </row>
    <row r="20" spans="2:2" x14ac:dyDescent="0.3">
      <c r="B20" s="35"/>
    </row>
    <row r="21" spans="2:2" x14ac:dyDescent="0.3">
      <c r="B21" s="35"/>
    </row>
    <row r="22" spans="2:2" x14ac:dyDescent="0.3">
      <c r="B22" s="35"/>
    </row>
    <row r="23" spans="2:2" x14ac:dyDescent="0.3">
      <c r="B23" s="35"/>
    </row>
    <row r="24" spans="2:2" x14ac:dyDescent="0.3">
      <c r="B24" s="35"/>
    </row>
    <row r="25" spans="2:2" x14ac:dyDescent="0.3">
      <c r="B25" s="35"/>
    </row>
    <row r="26" spans="2:2" x14ac:dyDescent="0.3">
      <c r="B26" s="35"/>
    </row>
    <row r="27" spans="2:2" x14ac:dyDescent="0.3">
      <c r="B27" s="35"/>
    </row>
    <row r="28" spans="2:2" x14ac:dyDescent="0.3">
      <c r="B28" s="35"/>
    </row>
    <row r="29" spans="2:2" x14ac:dyDescent="0.3">
      <c r="B29" s="35"/>
    </row>
    <row r="30" spans="2:2" x14ac:dyDescent="0.3">
      <c r="B30" s="35"/>
    </row>
    <row r="31" spans="2:2" x14ac:dyDescent="0.3">
      <c r="B31" s="35"/>
    </row>
  </sheetData>
  <sheetProtection algorithmName="SHA-512" hashValue="d3VswOBugDSEcxizlCATwXTFi6niRv28FXqfpcai5ufO11YVowrXNjWqvWMa6vNZE7UYAIjZmiJwrdm2DCGv8g==" saltValue="ZguTsVH23F+wBjJXMNYuDw==" spinCount="100000" sheet="1" objects="1" scenarios="1"/>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437B2-37FF-47B1-9049-9A099600C53F}">
  <dimension ref="A1:AF38"/>
  <sheetViews>
    <sheetView tabSelected="1" zoomScale="85" zoomScaleNormal="85" workbookViewId="0">
      <pane ySplit="2" topLeftCell="A3" activePane="bottomLeft" state="frozen"/>
      <selection activeCell="A2" sqref="A2"/>
      <selection pane="bottomLeft" activeCell="H6" sqref="H6"/>
    </sheetView>
  </sheetViews>
  <sheetFormatPr defaultRowHeight="17.25" x14ac:dyDescent="0.3"/>
  <cols>
    <col min="1" max="1" width="18.28515625" style="9" customWidth="1"/>
    <col min="2" max="2" width="19.7109375" style="7" customWidth="1"/>
    <col min="3" max="3" width="9.140625" style="9" customWidth="1"/>
    <col min="4" max="5" width="9.140625" style="7" customWidth="1"/>
    <col min="6" max="6" width="9.140625" style="42"/>
    <col min="7" max="7" width="9.5703125" style="7" customWidth="1"/>
    <col min="8" max="8" width="64.7109375" style="8" customWidth="1"/>
    <col min="9" max="10" width="9.140625" style="7" customWidth="1"/>
    <col min="11" max="11" width="32.7109375" style="8" customWidth="1"/>
    <col min="12" max="14" width="9.140625" style="7"/>
    <col min="15" max="15" width="9.28515625" style="7" customWidth="1"/>
    <col min="16" max="16" width="32.7109375" style="8" customWidth="1"/>
    <col min="17" max="16384" width="9.140625" style="8"/>
  </cols>
  <sheetData>
    <row r="1" spans="1:32" x14ac:dyDescent="0.3">
      <c r="A1" s="11"/>
      <c r="B1" s="12"/>
      <c r="C1" s="15"/>
      <c r="D1" s="12"/>
      <c r="E1" s="12"/>
      <c r="G1" s="33"/>
    </row>
    <row r="2" spans="1:32" ht="48" customHeight="1" x14ac:dyDescent="0.3">
      <c r="A2" s="9" t="s">
        <v>0</v>
      </c>
      <c r="B2" s="2">
        <v>0</v>
      </c>
      <c r="F2" s="43">
        <f>SUM(AF6:AF35)</f>
        <v>0</v>
      </c>
      <c r="G2" s="49" t="str">
        <f ca="1">IF(B14&gt;6,"verouderd PTA",CONCATENATE("Dit is het programma van de huidige ",B6,B14," (cohort ",B7," - ",B9,")"))</f>
        <v>verouderd PTA</v>
      </c>
      <c r="H2" s="49"/>
      <c r="I2" s="49"/>
      <c r="J2" s="49"/>
      <c r="K2" s="49"/>
      <c r="L2" s="49"/>
      <c r="M2" s="49"/>
      <c r="O2" s="25"/>
    </row>
    <row r="3" spans="1:32" x14ac:dyDescent="0.3">
      <c r="A3" s="9" t="s">
        <v>7</v>
      </c>
      <c r="B3" s="4">
        <v>0</v>
      </c>
    </row>
    <row r="4" spans="1:32" ht="30" customHeight="1" x14ac:dyDescent="0.55000000000000004">
      <c r="A4" s="9" t="s">
        <v>1</v>
      </c>
      <c r="B4" s="2"/>
      <c r="C4" s="9" t="s">
        <v>21</v>
      </c>
      <c r="D4" s="2"/>
      <c r="G4" s="17" t="str">
        <f>CONCATENATE(B4," leerlaag ",B6,B15," (schooljaar ",B7," - ",B7+1,")")</f>
        <v xml:space="preserve"> leerlaag 4 (schooljaar  - 1)</v>
      </c>
    </row>
    <row r="5" spans="1:32" ht="34.5" x14ac:dyDescent="0.3">
      <c r="A5" s="9" t="s">
        <v>8</v>
      </c>
      <c r="B5" s="2"/>
      <c r="D5" s="7" t="s">
        <v>22</v>
      </c>
      <c r="E5" s="21" t="s">
        <v>32</v>
      </c>
      <c r="G5" s="19" t="s">
        <v>23</v>
      </c>
      <c r="H5" s="20" t="s">
        <v>24</v>
      </c>
      <c r="I5" s="19" t="s">
        <v>25</v>
      </c>
      <c r="J5" s="19" t="s">
        <v>42</v>
      </c>
      <c r="K5" s="20" t="s">
        <v>27</v>
      </c>
      <c r="L5" s="19" t="s">
        <v>47</v>
      </c>
      <c r="M5" s="19" t="s">
        <v>28</v>
      </c>
      <c r="N5" s="19" t="s">
        <v>29</v>
      </c>
      <c r="O5" s="19" t="s">
        <v>30</v>
      </c>
      <c r="P5" s="20" t="s">
        <v>31</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66</v>
      </c>
    </row>
    <row r="6" spans="1:32" ht="72" customHeight="1" x14ac:dyDescent="0.3">
      <c r="A6" s="9" t="s">
        <v>2</v>
      </c>
      <c r="B6" s="2"/>
      <c r="D6" s="2"/>
      <c r="E6" s="2"/>
      <c r="G6" s="27" t="s">
        <v>33</v>
      </c>
      <c r="H6" s="28"/>
      <c r="I6" s="45"/>
      <c r="J6" s="29" t="s">
        <v>33</v>
      </c>
      <c r="K6" s="30"/>
      <c r="L6" s="45"/>
      <c r="M6" s="27" t="s">
        <v>33</v>
      </c>
      <c r="N6" s="46"/>
      <c r="O6" s="31" t="s">
        <v>33</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ht="72" customHeight="1" x14ac:dyDescent="0.3">
      <c r="A7" s="9" t="s">
        <v>5</v>
      </c>
      <c r="B7" s="2"/>
      <c r="D7" s="2"/>
      <c r="E7" s="2"/>
      <c r="G7" s="27" t="s">
        <v>33</v>
      </c>
      <c r="H7" s="28"/>
      <c r="I7" s="45"/>
      <c r="J7" s="29" t="s">
        <v>33</v>
      </c>
      <c r="K7" s="30"/>
      <c r="L7" s="45"/>
      <c r="M7" s="27" t="s">
        <v>33</v>
      </c>
      <c r="N7" s="46"/>
      <c r="O7" s="31" t="s">
        <v>33</v>
      </c>
      <c r="P7" s="32"/>
      <c r="R7" s="7">
        <f>IF(OR(AND($G7&lt;&gt;instellingen!$G$2,ISBLANK($H7)),AND($G7=instellingen!$G$2,$H7&lt;&gt;"")),1,0)</f>
        <v>0</v>
      </c>
      <c r="S7" s="7">
        <f>IF(AND(ISBLANK($I19),AND($H19&lt;&gt;"",$G19&lt;&gt;instellingen!$G$2),AND(ISBLANK($N19))),1,0)</f>
        <v>0</v>
      </c>
      <c r="T7" s="7">
        <f t="shared" ref="T7:T35" si="0">IF(ISBLANK($J7),1,0)</f>
        <v>0</v>
      </c>
      <c r="U7" s="7">
        <f>IF(AND($J7=instellingen!$H$2,AND($H7&lt;&gt;"",$G7&lt;&gt;instellingen!$G$2)),1,0)</f>
        <v>0</v>
      </c>
      <c r="V7" s="7">
        <f>IF(OR(AND($L7&lt;&gt;"",OR($J7=instellingen!$H$5,$J7=instellingen!$H$6,,$J7=instellingen!$H$7)),AND(ISBLANK($L7),OR($J7=instellingen!$H$3,$J7=instellingen!$H$4,))),1,0)</f>
        <v>0</v>
      </c>
      <c r="W7" s="7">
        <f t="shared" ref="W7:W35" si="1">IF(ISBLANK($M7),1,0)</f>
        <v>0</v>
      </c>
      <c r="X7" s="7">
        <f>IF(AND($M7=instellingen!$I$2,AND($H7&lt;&gt;"",$G7&lt;&gt;instellingen!$G$2)),1,0)</f>
        <v>0</v>
      </c>
      <c r="Y7" s="7">
        <f>IF(AND($N7&lt;&gt;"",OR($M7=instellingen!$I$2,$M7=instellingen!$I$4)),1,0)</f>
        <v>0</v>
      </c>
      <c r="Z7" s="7">
        <f>IF(AND(ISBLANK($N7),$M7=instellingen!$I$3),1,0)</f>
        <v>0</v>
      </c>
      <c r="AA7" s="7">
        <f t="shared" ref="AA7:AA35" si="2">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 t="shared" ref="AF7:AF35" si="3">SUM(R7:AE7)</f>
        <v>0</v>
      </c>
    </row>
    <row r="8" spans="1:32" ht="72" customHeight="1" x14ac:dyDescent="0.3">
      <c r="A8" s="9" t="s">
        <v>9</v>
      </c>
      <c r="B8" s="2"/>
      <c r="D8" s="2"/>
      <c r="E8" s="2"/>
      <c r="G8" s="27" t="s">
        <v>33</v>
      </c>
      <c r="H8" s="28"/>
      <c r="I8" s="45"/>
      <c r="J8" s="29" t="s">
        <v>33</v>
      </c>
      <c r="K8" s="30"/>
      <c r="L8" s="45"/>
      <c r="M8" s="27" t="s">
        <v>33</v>
      </c>
      <c r="N8" s="46"/>
      <c r="O8" s="31" t="s">
        <v>33</v>
      </c>
      <c r="P8" s="32"/>
      <c r="R8" s="7">
        <f>IF(OR(AND($G8&lt;&gt;instellingen!$G$2,ISBLANK($H8)),AND($G8=instellingen!$G$2,$H8&lt;&gt;"")),1,0)</f>
        <v>0</v>
      </c>
      <c r="S8" s="7">
        <f>IF(AND(ISBLANK($I20),AND($H20&lt;&gt;"",$G20&lt;&gt;instellingen!$G$2),AND(ISBLANK($N20))),1,0)</f>
        <v>0</v>
      </c>
      <c r="T8" s="7">
        <f t="shared" si="0"/>
        <v>0</v>
      </c>
      <c r="U8" s="7">
        <f>IF(AND($J8=instellingen!$H$2,AND($H8&lt;&gt;"",$G8&lt;&gt;instellingen!$G$2)),1,0)</f>
        <v>0</v>
      </c>
      <c r="V8" s="7">
        <f>IF(OR(AND($L8&lt;&gt;"",OR($J8=instellingen!$H$5,$J8=instellingen!$H$6,,$J8=instellingen!$H$7)),AND(ISBLANK($L8),OR($J8=instellingen!$H$3,$J8=instellingen!$H$4,))),1,0)</f>
        <v>0</v>
      </c>
      <c r="W8" s="7">
        <f t="shared" si="1"/>
        <v>0</v>
      </c>
      <c r="X8" s="7">
        <f>IF(AND($M8=instellingen!$I$2,AND($H8&lt;&gt;"",$G8&lt;&gt;instellingen!$G$2)),1,0)</f>
        <v>0</v>
      </c>
      <c r="Y8" s="7">
        <f>IF(AND($N8&lt;&gt;"",OR($M8=instellingen!$I$2,$M8=instellingen!$I$4)),1,0)</f>
        <v>0</v>
      </c>
      <c r="Z8" s="7">
        <f>IF(AND(ISBLANK($N8),$M8=instellingen!$I$3),1,0)</f>
        <v>0</v>
      </c>
      <c r="AA8" s="7">
        <f t="shared" si="2"/>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 t="shared" si="3"/>
        <v>0</v>
      </c>
    </row>
    <row r="9" spans="1:32" ht="72" customHeight="1" x14ac:dyDescent="0.3">
      <c r="A9" s="9" t="s">
        <v>6</v>
      </c>
      <c r="B9" s="4">
        <f>IF(B6="A",B7+3,IF(B6="H",B7+2,B7+1))</f>
        <v>1</v>
      </c>
      <c r="D9" s="2"/>
      <c r="E9" s="2"/>
      <c r="G9" s="27" t="s">
        <v>33</v>
      </c>
      <c r="H9" s="28"/>
      <c r="I9" s="45"/>
      <c r="J9" s="29" t="s">
        <v>33</v>
      </c>
      <c r="K9" s="30"/>
      <c r="L9" s="45"/>
      <c r="M9" s="27" t="s">
        <v>33</v>
      </c>
      <c r="N9" s="46"/>
      <c r="O9" s="31" t="s">
        <v>33</v>
      </c>
      <c r="P9" s="32"/>
      <c r="R9" s="7">
        <f>IF(OR(AND($G9&lt;&gt;instellingen!$G$2,ISBLANK($H9)),AND($G9=instellingen!$G$2,$H9&lt;&gt;"")),1,0)</f>
        <v>0</v>
      </c>
      <c r="S9" s="7">
        <f>IF(AND(ISBLANK($I21),AND($H21&lt;&gt;"",$G21&lt;&gt;instellingen!$G$2),AND(ISBLANK($N21))),1,0)</f>
        <v>0</v>
      </c>
      <c r="T9" s="7">
        <f t="shared" si="0"/>
        <v>0</v>
      </c>
      <c r="U9" s="7">
        <f>IF(AND($J9=instellingen!$H$2,AND($H9&lt;&gt;"",$G9&lt;&gt;instellingen!$G$2)),1,0)</f>
        <v>0</v>
      </c>
      <c r="V9" s="7">
        <f>IF(OR(AND($L9&lt;&gt;"",OR($J9=instellingen!$H$5,$J9=instellingen!$H$6,,$J9=instellingen!$H$7)),AND(ISBLANK($L9),OR($J9=instellingen!$H$3,$J9=instellingen!$H$4,))),1,0)</f>
        <v>0</v>
      </c>
      <c r="W9" s="7">
        <f t="shared" si="1"/>
        <v>0</v>
      </c>
      <c r="X9" s="7">
        <f>IF(AND($M9=instellingen!$I$2,AND($H9&lt;&gt;"",$G9&lt;&gt;instellingen!$G$2)),1,0)</f>
        <v>0</v>
      </c>
      <c r="Y9" s="7">
        <f>IF(AND($N9&lt;&gt;"",OR($M9=instellingen!$I$2,$M9=instellingen!$I$4)),1,0)</f>
        <v>0</v>
      </c>
      <c r="Z9" s="7">
        <f>IF(AND(ISBLANK($N9),$M9=instellingen!$I$3),1,0)</f>
        <v>0</v>
      </c>
      <c r="AA9" s="7">
        <f t="shared" si="2"/>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 t="shared" si="3"/>
        <v>0</v>
      </c>
    </row>
    <row r="10" spans="1:32" ht="72" customHeight="1" x14ac:dyDescent="0.3">
      <c r="A10" s="9" t="s">
        <v>3</v>
      </c>
      <c r="B10" s="6">
        <f ca="1">NOW()</f>
        <v>44363.755878009259</v>
      </c>
      <c r="D10" s="2"/>
      <c r="E10" s="2"/>
      <c r="G10" s="27" t="s">
        <v>33</v>
      </c>
      <c r="H10" s="28"/>
      <c r="I10" s="45"/>
      <c r="J10" s="29" t="s">
        <v>33</v>
      </c>
      <c r="K10" s="30"/>
      <c r="L10" s="45"/>
      <c r="M10" s="27" t="s">
        <v>33</v>
      </c>
      <c r="N10" s="46"/>
      <c r="O10" s="31" t="s">
        <v>33</v>
      </c>
      <c r="P10" s="32"/>
      <c r="R10" s="7">
        <f>IF(OR(AND($G10&lt;&gt;instellingen!$G$2,ISBLANK($H10)),AND($G10=instellingen!$G$2,$H10&lt;&gt;"")),1,0)</f>
        <v>0</v>
      </c>
      <c r="S10" s="7">
        <f>IF(AND(ISBLANK($I22),AND($H22&lt;&gt;"",$G22&lt;&gt;instellingen!$G$2),AND(ISBLANK($N22))),1,0)</f>
        <v>0</v>
      </c>
      <c r="T10" s="7">
        <f t="shared" si="0"/>
        <v>0</v>
      </c>
      <c r="U10" s="7">
        <f>IF(AND($J10=instellingen!$H$2,AND($H10&lt;&gt;"",$G10&lt;&gt;instellingen!$G$2)),1,0)</f>
        <v>0</v>
      </c>
      <c r="V10" s="7">
        <f>IF(OR(AND($L10&lt;&gt;"",OR($J10=instellingen!$H$5,$J10=instellingen!$H$6,,$J10=instellingen!$H$7)),AND(ISBLANK($L10),OR($J10=instellingen!$H$3,$J10=instellingen!$H$4,))),1,0)</f>
        <v>0</v>
      </c>
      <c r="W10" s="7">
        <f t="shared" si="1"/>
        <v>0</v>
      </c>
      <c r="X10" s="7">
        <f>IF(AND($M10=instellingen!$I$2,AND($H10&lt;&gt;"",$G10&lt;&gt;instellingen!$G$2)),1,0)</f>
        <v>0</v>
      </c>
      <c r="Y10" s="7">
        <f>IF(AND($N10&lt;&gt;"",OR($M10=instellingen!$I$2,$M10=instellingen!$I$4)),1,0)</f>
        <v>0</v>
      </c>
      <c r="Z10" s="7">
        <f>IF(AND(ISBLANK($N10),$M10=instellingen!$I$3),1,0)</f>
        <v>0</v>
      </c>
      <c r="AA10" s="7">
        <f t="shared" si="2"/>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 t="shared" si="3"/>
        <v>0</v>
      </c>
    </row>
    <row r="11" spans="1:32" ht="72" customHeight="1" x14ac:dyDescent="0.3">
      <c r="A11" s="9" t="s">
        <v>13</v>
      </c>
      <c r="B11" s="4">
        <f ca="1">IF(MONTH(NOW())&gt;7,YEAR(NOW()),YEAR(NOW())-1)</f>
        <v>2020</v>
      </c>
      <c r="D11" s="2"/>
      <c r="E11" s="2"/>
      <c r="G11" s="27" t="s">
        <v>33</v>
      </c>
      <c r="H11" s="28"/>
      <c r="I11" s="45"/>
      <c r="J11" s="29" t="s">
        <v>33</v>
      </c>
      <c r="K11" s="30"/>
      <c r="L11" s="45"/>
      <c r="M11" s="27" t="s">
        <v>33</v>
      </c>
      <c r="N11" s="46"/>
      <c r="O11" s="31" t="s">
        <v>33</v>
      </c>
      <c r="P11" s="32"/>
      <c r="R11" s="7">
        <f>IF(OR(AND($G11&lt;&gt;instellingen!$G$2,ISBLANK($H11)),AND($G11=instellingen!$G$2,$H11&lt;&gt;"")),1,0)</f>
        <v>0</v>
      </c>
      <c r="S11" s="7">
        <f>IF(AND(ISBLANK($I23),AND($H23&lt;&gt;"",$G23&lt;&gt;instellingen!$G$2),AND(ISBLANK($N23))),1,0)</f>
        <v>0</v>
      </c>
      <c r="T11" s="7">
        <f t="shared" si="0"/>
        <v>0</v>
      </c>
      <c r="U11" s="7">
        <f>IF(AND($J11=instellingen!$H$2,AND($H11&lt;&gt;"",$G11&lt;&gt;instellingen!$G$2)),1,0)</f>
        <v>0</v>
      </c>
      <c r="V11" s="7">
        <f>IF(OR(AND($L11&lt;&gt;"",OR($J11=instellingen!$H$5,$J11=instellingen!$H$6,,$J11=instellingen!$H$7)),AND(ISBLANK($L11),OR($J11=instellingen!$H$3,$J11=instellingen!$H$4,))),1,0)</f>
        <v>0</v>
      </c>
      <c r="W11" s="7">
        <f t="shared" si="1"/>
        <v>0</v>
      </c>
      <c r="X11" s="7">
        <f>IF(AND($M11=instellingen!$I$2,AND($H11&lt;&gt;"",$G11&lt;&gt;instellingen!$G$2)),1,0)</f>
        <v>0</v>
      </c>
      <c r="Y11" s="7">
        <f>IF(AND($N11&lt;&gt;"",OR($M11=instellingen!$I$2,$M11=instellingen!$I$4)),1,0)</f>
        <v>0</v>
      </c>
      <c r="Z11" s="7">
        <f>IF(AND(ISBLANK($N11),$M11=instellingen!$I$3),1,0)</f>
        <v>0</v>
      </c>
      <c r="AA11" s="7">
        <f t="shared" si="2"/>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 t="shared" si="3"/>
        <v>0</v>
      </c>
    </row>
    <row r="12" spans="1:32" x14ac:dyDescent="0.3">
      <c r="A12" s="9" t="s">
        <v>4</v>
      </c>
      <c r="B12" s="4" t="str">
        <f ca="1">CONCATENATE(B11," - ",B11+1)</f>
        <v>2020 - 2021</v>
      </c>
      <c r="R12" s="7"/>
      <c r="S12" s="7"/>
      <c r="T12" s="7"/>
      <c r="U12" s="7"/>
      <c r="V12" s="7"/>
      <c r="W12" s="7"/>
      <c r="X12" s="7"/>
      <c r="Y12" s="7"/>
      <c r="Z12" s="7"/>
      <c r="AA12" s="7"/>
      <c r="AB12" s="7"/>
      <c r="AC12" s="7"/>
      <c r="AD12" s="7"/>
      <c r="AE12" s="7"/>
    </row>
    <row r="13" spans="1:32" x14ac:dyDescent="0.3">
      <c r="A13" s="9" t="s">
        <v>15</v>
      </c>
      <c r="B13" s="4">
        <f ca="1">B7-B11</f>
        <v>-2020</v>
      </c>
      <c r="C13" s="9" t="s">
        <v>21</v>
      </c>
      <c r="D13" s="2"/>
      <c r="G13" s="47" t="str">
        <f>CONCATENATE("Algemene opmerkingen bij het jaarprogramma van  ",G4)</f>
        <v>Algemene opmerkingen bij het jaarprogramma van   leerlaag 4 (schooljaar  - 1)</v>
      </c>
      <c r="H13" s="47"/>
      <c r="I13" s="47"/>
      <c r="J13" s="47"/>
      <c r="K13" s="47"/>
      <c r="L13" s="47"/>
      <c r="M13" s="47"/>
      <c r="R13" s="7"/>
      <c r="S13" s="7"/>
      <c r="T13" s="7"/>
      <c r="U13" s="7"/>
      <c r="V13" s="7"/>
      <c r="W13" s="7"/>
      <c r="X13" s="7"/>
      <c r="Y13" s="7"/>
      <c r="Z13" s="7"/>
      <c r="AA13" s="7"/>
      <c r="AB13" s="7"/>
      <c r="AC13" s="7"/>
      <c r="AD13" s="7"/>
      <c r="AE13" s="7"/>
    </row>
    <row r="14" spans="1:32" ht="72" customHeight="1" x14ac:dyDescent="0.3">
      <c r="A14" s="9" t="s">
        <v>16</v>
      </c>
      <c r="B14" s="7">
        <f ca="1">B15+B11-B7</f>
        <v>2024</v>
      </c>
      <c r="G14" s="48"/>
      <c r="H14" s="48"/>
      <c r="I14" s="48"/>
      <c r="J14" s="48"/>
      <c r="K14" s="48"/>
      <c r="L14" s="48"/>
      <c r="M14" s="48"/>
      <c r="R14" s="7"/>
      <c r="S14" s="7"/>
      <c r="T14" s="7"/>
      <c r="U14" s="7"/>
      <c r="V14" s="7"/>
      <c r="W14" s="7"/>
      <c r="X14" s="7"/>
      <c r="Y14" s="7"/>
      <c r="Z14" s="7"/>
      <c r="AA14" s="7"/>
      <c r="AB14" s="7"/>
      <c r="AC14" s="7"/>
      <c r="AD14" s="7"/>
      <c r="AE14" s="7"/>
    </row>
    <row r="15" spans="1:32" x14ac:dyDescent="0.3">
      <c r="A15" s="9" t="s">
        <v>50</v>
      </c>
      <c r="B15" s="7">
        <f>IF(B6="M",3,4)</f>
        <v>4</v>
      </c>
      <c r="R15" s="7"/>
      <c r="S15" s="7"/>
      <c r="T15" s="7"/>
      <c r="U15" s="7"/>
      <c r="V15" s="7"/>
      <c r="W15" s="7"/>
      <c r="X15" s="7"/>
      <c r="Y15" s="7"/>
      <c r="Z15" s="7"/>
      <c r="AA15" s="7"/>
      <c r="AB15" s="7"/>
      <c r="AC15" s="7"/>
      <c r="AD15" s="7"/>
      <c r="AE15" s="7"/>
    </row>
    <row r="16" spans="1:32" ht="30.75" x14ac:dyDescent="0.55000000000000004">
      <c r="C16" s="9" t="s">
        <v>21</v>
      </c>
      <c r="D16" s="2"/>
      <c r="G16" s="17" t="str">
        <f>CONCATENATE(B4," leerlaag ",B6,B15+1," (schooljaar ",B7+1," - ",B7+2,")")</f>
        <v xml:space="preserve"> leerlaag 5 (schooljaar 1 - 2)</v>
      </c>
      <c r="R16" s="7"/>
      <c r="S16" s="7"/>
      <c r="T16" s="7"/>
      <c r="U16" s="7"/>
      <c r="V16" s="7"/>
      <c r="W16" s="7"/>
      <c r="X16" s="7"/>
      <c r="Y16" s="7"/>
      <c r="Z16" s="7"/>
      <c r="AA16" s="7"/>
      <c r="AB16" s="7"/>
      <c r="AC16" s="7"/>
      <c r="AD16" s="7"/>
      <c r="AE16" s="7"/>
    </row>
    <row r="17" spans="3:32" ht="34.5" x14ac:dyDescent="0.3">
      <c r="D17" s="7" t="s">
        <v>22</v>
      </c>
      <c r="E17" s="21" t="s">
        <v>32</v>
      </c>
      <c r="G17" s="19" t="s">
        <v>23</v>
      </c>
      <c r="H17" s="20" t="s">
        <v>24</v>
      </c>
      <c r="I17" s="19" t="s">
        <v>25</v>
      </c>
      <c r="J17" s="19" t="s">
        <v>42</v>
      </c>
      <c r="K17" s="20" t="s">
        <v>27</v>
      </c>
      <c r="L17" s="19" t="s">
        <v>47</v>
      </c>
      <c r="M17" s="19" t="s">
        <v>28</v>
      </c>
      <c r="N17" s="19" t="s">
        <v>29</v>
      </c>
      <c r="O17" s="19" t="s">
        <v>30</v>
      </c>
      <c r="P17" s="20" t="s">
        <v>31</v>
      </c>
      <c r="R17" s="7"/>
      <c r="S17" s="7"/>
      <c r="T17" s="7"/>
      <c r="U17" s="7"/>
      <c r="V17" s="7"/>
      <c r="W17" s="7"/>
      <c r="X17" s="7"/>
      <c r="Y17" s="7"/>
      <c r="Z17" s="7"/>
      <c r="AA17" s="7"/>
      <c r="AB17" s="7"/>
      <c r="AC17" s="7"/>
      <c r="AD17" s="7"/>
      <c r="AE17" s="7"/>
    </row>
    <row r="18" spans="3:32" ht="72" customHeight="1" x14ac:dyDescent="0.3">
      <c r="D18" s="2"/>
      <c r="E18" s="2"/>
      <c r="G18" s="27" t="s">
        <v>33</v>
      </c>
      <c r="H18" s="28"/>
      <c r="I18" s="45"/>
      <c r="J18" s="29" t="s">
        <v>33</v>
      </c>
      <c r="K18" s="30"/>
      <c r="L18" s="45"/>
      <c r="M18" s="27" t="s">
        <v>33</v>
      </c>
      <c r="N18" s="46"/>
      <c r="O18" s="31" t="s">
        <v>33</v>
      </c>
      <c r="P18" s="32"/>
      <c r="R18" s="7">
        <f>IF(OR(AND($G18&lt;&gt;instellingen!$G$2,ISBLANK($H18)),AND($G18=instellingen!$G$2,$H18&lt;&gt;"")),1,0)</f>
        <v>0</v>
      </c>
      <c r="S18" s="7">
        <f>IF(AND(ISBLANK($I30),AND($H30&lt;&gt;"",$G30&lt;&gt;instellingen!$G$2),AND(ISBLANK($N30))),1,0)</f>
        <v>0</v>
      </c>
      <c r="T18" s="7">
        <f t="shared" si="0"/>
        <v>0</v>
      </c>
      <c r="U18" s="7">
        <f>IF(AND($J18=instellingen!$H$2,AND($H18&lt;&gt;"",$G18&lt;&gt;instellingen!$G$2)),1,0)</f>
        <v>0</v>
      </c>
      <c r="V18" s="7">
        <f>IF(OR(AND($L18&lt;&gt;"",OR($J18=instellingen!$H$5,$J18=instellingen!$H$6,,$J18=instellingen!$H$7)),AND(ISBLANK($L18),OR($J18=instellingen!$H$3,$J18=instellingen!$H$4,))),1,0)</f>
        <v>0</v>
      </c>
      <c r="W18" s="7">
        <f t="shared" si="1"/>
        <v>0</v>
      </c>
      <c r="X18" s="7">
        <f>IF(AND($M18=instellingen!$I$2,AND($H18&lt;&gt;"",$G18&lt;&gt;instellingen!$G$2)),1,0)</f>
        <v>0</v>
      </c>
      <c r="Y18" s="7">
        <f>IF(AND($N18&lt;&gt;"",OR($M18=instellingen!$I$2,$M18=instellingen!$I$4)),1,0)</f>
        <v>0</v>
      </c>
      <c r="Z18" s="7">
        <f>IF(AND(ISBLANK($N18),$M18=instellingen!$I$3),1,0)</f>
        <v>0</v>
      </c>
      <c r="AA18" s="7">
        <f t="shared" si="2"/>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 t="shared" si="3"/>
        <v>0</v>
      </c>
    </row>
    <row r="19" spans="3:32" ht="72" customHeight="1" x14ac:dyDescent="0.3">
      <c r="D19" s="2"/>
      <c r="E19" s="2"/>
      <c r="G19" s="27" t="s">
        <v>33</v>
      </c>
      <c r="H19" s="28"/>
      <c r="I19" s="45"/>
      <c r="J19" s="29" t="s">
        <v>33</v>
      </c>
      <c r="K19" s="30"/>
      <c r="L19" s="45"/>
      <c r="M19" s="27" t="s">
        <v>33</v>
      </c>
      <c r="N19" s="46"/>
      <c r="O19" s="31" t="s">
        <v>33</v>
      </c>
      <c r="P19" s="32"/>
      <c r="R19" s="7">
        <f>IF(OR(AND($G19&lt;&gt;instellingen!$G$2,ISBLANK($H19)),AND($G19=instellingen!$G$2,$H19&lt;&gt;"")),1,0)</f>
        <v>0</v>
      </c>
      <c r="S19" s="7">
        <f>IF(AND(ISBLANK($I31),AND($H31&lt;&gt;"",$G31&lt;&gt;instellingen!$G$2),AND(ISBLANK($N31))),1,0)</f>
        <v>0</v>
      </c>
      <c r="T19" s="7">
        <f t="shared" si="0"/>
        <v>0</v>
      </c>
      <c r="U19" s="7">
        <f>IF(AND($J19=instellingen!$H$2,AND($H19&lt;&gt;"",$G19&lt;&gt;instellingen!$G$2)),1,0)</f>
        <v>0</v>
      </c>
      <c r="V19" s="7">
        <f>IF(OR(AND($L19&lt;&gt;"",OR($J19=instellingen!$H$5,$J19=instellingen!$H$6,,$J19=instellingen!$H$7)),AND(ISBLANK($L19),OR($J19=instellingen!$H$3,$J19=instellingen!$H$4,))),1,0)</f>
        <v>0</v>
      </c>
      <c r="W19" s="7">
        <f t="shared" si="1"/>
        <v>0</v>
      </c>
      <c r="X19" s="7">
        <f>IF(AND($M19=instellingen!$I$2,AND($H19&lt;&gt;"",$G19&lt;&gt;instellingen!$G$2)),1,0)</f>
        <v>0</v>
      </c>
      <c r="Y19" s="7">
        <f>IF(AND($N19&lt;&gt;"",OR($M19=instellingen!$I$2,$M19=instellingen!$I$4)),1,0)</f>
        <v>0</v>
      </c>
      <c r="Z19" s="7">
        <f>IF(AND(ISBLANK($N19),$M19=instellingen!$I$3),1,0)</f>
        <v>0</v>
      </c>
      <c r="AA19" s="7">
        <f t="shared" si="2"/>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 t="shared" si="3"/>
        <v>0</v>
      </c>
    </row>
    <row r="20" spans="3:32" ht="72" customHeight="1" x14ac:dyDescent="0.3">
      <c r="D20" s="2"/>
      <c r="E20" s="2"/>
      <c r="G20" s="27" t="s">
        <v>33</v>
      </c>
      <c r="H20" s="28"/>
      <c r="I20" s="45"/>
      <c r="J20" s="29" t="s">
        <v>33</v>
      </c>
      <c r="K20" s="30"/>
      <c r="L20" s="45"/>
      <c r="M20" s="27" t="s">
        <v>33</v>
      </c>
      <c r="N20" s="46"/>
      <c r="O20" s="31" t="s">
        <v>33</v>
      </c>
      <c r="P20" s="32"/>
      <c r="R20" s="7">
        <f>IF(OR(AND($G20&lt;&gt;instellingen!$G$2,ISBLANK($H20)),AND($G20=instellingen!$G$2,$H20&lt;&gt;"")),1,0)</f>
        <v>0</v>
      </c>
      <c r="S20" s="7">
        <f>IF(AND(ISBLANK($I32),AND($H32&lt;&gt;"",$G32&lt;&gt;instellingen!$G$2),AND(ISBLANK($N32))),1,0)</f>
        <v>0</v>
      </c>
      <c r="T20" s="7">
        <f t="shared" si="0"/>
        <v>0</v>
      </c>
      <c r="U20" s="7">
        <f>IF(AND($J20=instellingen!$H$2,AND($H20&lt;&gt;"",$G20&lt;&gt;instellingen!$G$2)),1,0)</f>
        <v>0</v>
      </c>
      <c r="V20" s="7">
        <f>IF(OR(AND($L20&lt;&gt;"",OR($J20=instellingen!$H$5,$J20=instellingen!$H$6,,$J20=instellingen!$H$7)),AND(ISBLANK($L20),OR($J20=instellingen!$H$3,$J20=instellingen!$H$4,))),1,0)</f>
        <v>0</v>
      </c>
      <c r="W20" s="7">
        <f t="shared" si="1"/>
        <v>0</v>
      </c>
      <c r="X20" s="7">
        <f>IF(AND($M20=instellingen!$I$2,AND($H20&lt;&gt;"",$G20&lt;&gt;instellingen!$G$2)),1,0)</f>
        <v>0</v>
      </c>
      <c r="Y20" s="7">
        <f>IF(AND($N20&lt;&gt;"",OR($M20=instellingen!$I$2,$M20=instellingen!$I$4)),1,0)</f>
        <v>0</v>
      </c>
      <c r="Z20" s="7">
        <f>IF(AND(ISBLANK($N20),$M20=instellingen!$I$3),1,0)</f>
        <v>0</v>
      </c>
      <c r="AA20" s="7">
        <f t="shared" si="2"/>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 t="shared" si="3"/>
        <v>0</v>
      </c>
    </row>
    <row r="21" spans="3:32" ht="72" customHeight="1" x14ac:dyDescent="0.3">
      <c r="D21" s="2"/>
      <c r="E21" s="2"/>
      <c r="G21" s="27" t="s">
        <v>33</v>
      </c>
      <c r="H21" s="28"/>
      <c r="I21" s="45"/>
      <c r="J21" s="29" t="s">
        <v>33</v>
      </c>
      <c r="K21" s="30"/>
      <c r="L21" s="45"/>
      <c r="M21" s="27" t="s">
        <v>33</v>
      </c>
      <c r="N21" s="46"/>
      <c r="O21" s="31" t="s">
        <v>33</v>
      </c>
      <c r="P21" s="32"/>
      <c r="R21" s="7">
        <f>IF(OR(AND($G21&lt;&gt;instellingen!$G$2,ISBLANK($H21)),AND($G21=instellingen!$G$2,$H21&lt;&gt;"")),1,0)</f>
        <v>0</v>
      </c>
      <c r="S21" s="7">
        <f>IF(AND(ISBLANK($I33),AND($H33&lt;&gt;"",$G33&lt;&gt;instellingen!$G$2),AND(ISBLANK($N33))),1,0)</f>
        <v>0</v>
      </c>
      <c r="T21" s="7">
        <f t="shared" si="0"/>
        <v>0</v>
      </c>
      <c r="U21" s="7">
        <f>IF(AND($J21=instellingen!$H$2,AND($H21&lt;&gt;"",$G21&lt;&gt;instellingen!$G$2)),1,0)</f>
        <v>0</v>
      </c>
      <c r="V21" s="7">
        <f>IF(OR(AND($L21&lt;&gt;"",OR($J21=instellingen!$H$5,$J21=instellingen!$H$6,,$J21=instellingen!$H$7)),AND(ISBLANK($L21),OR($J21=instellingen!$H$3,$J21=instellingen!$H$4,))),1,0)</f>
        <v>0</v>
      </c>
      <c r="W21" s="7">
        <f t="shared" si="1"/>
        <v>0</v>
      </c>
      <c r="X21" s="7">
        <f>IF(AND($M21=instellingen!$I$2,AND($H21&lt;&gt;"",$G21&lt;&gt;instellingen!$G$2)),1,0)</f>
        <v>0</v>
      </c>
      <c r="Y21" s="7">
        <f>IF(AND($N21&lt;&gt;"",OR($M21=instellingen!$I$2,$M21=instellingen!$I$4)),1,0)</f>
        <v>0</v>
      </c>
      <c r="Z21" s="7">
        <f>IF(AND(ISBLANK($N21),$M21=instellingen!$I$3),1,0)</f>
        <v>0</v>
      </c>
      <c r="AA21" s="7">
        <f t="shared" si="2"/>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 t="shared" si="3"/>
        <v>0</v>
      </c>
    </row>
    <row r="22" spans="3:32" ht="72" customHeight="1" x14ac:dyDescent="0.3">
      <c r="D22" s="2"/>
      <c r="E22" s="2"/>
      <c r="G22" s="27" t="s">
        <v>33</v>
      </c>
      <c r="H22" s="28"/>
      <c r="I22" s="45"/>
      <c r="J22" s="29" t="s">
        <v>33</v>
      </c>
      <c r="K22" s="30"/>
      <c r="L22" s="45"/>
      <c r="M22" s="27" t="s">
        <v>33</v>
      </c>
      <c r="N22" s="46"/>
      <c r="O22" s="31" t="s">
        <v>33</v>
      </c>
      <c r="P22" s="32"/>
      <c r="R22" s="7">
        <f>IF(OR(AND($G22&lt;&gt;instellingen!$G$2,ISBLANK($H22)),AND($G22=instellingen!$G$2,$H22&lt;&gt;"")),1,0)</f>
        <v>0</v>
      </c>
      <c r="S22" s="7">
        <f>IF(AND(ISBLANK($I34),AND($H34&lt;&gt;"",$G34&lt;&gt;instellingen!$G$2),AND(ISBLANK($N34))),1,0)</f>
        <v>0</v>
      </c>
      <c r="T22" s="7">
        <f t="shared" si="0"/>
        <v>0</v>
      </c>
      <c r="U22" s="7">
        <f>IF(AND($J22=instellingen!$H$2,AND($H22&lt;&gt;"",$G22&lt;&gt;instellingen!$G$2)),1,0)</f>
        <v>0</v>
      </c>
      <c r="V22" s="7">
        <f>IF(OR(AND($L22&lt;&gt;"",OR($J22=instellingen!$H$5,$J22=instellingen!$H$6,,$J22=instellingen!$H$7)),AND(ISBLANK($L22),OR($J22=instellingen!$H$3,$J22=instellingen!$H$4,))),1,0)</f>
        <v>0</v>
      </c>
      <c r="W22" s="7">
        <f t="shared" si="1"/>
        <v>0</v>
      </c>
      <c r="X22" s="7">
        <f>IF(AND($M22=instellingen!$I$2,AND($H22&lt;&gt;"",$G22&lt;&gt;instellingen!$G$2)),1,0)</f>
        <v>0</v>
      </c>
      <c r="Y22" s="7">
        <f>IF(AND($N22&lt;&gt;"",OR($M22=instellingen!$I$2,$M22=instellingen!$I$4)),1,0)</f>
        <v>0</v>
      </c>
      <c r="Z22" s="7">
        <f>IF(AND(ISBLANK($N22),$M22=instellingen!$I$3),1,0)</f>
        <v>0</v>
      </c>
      <c r="AA22" s="7">
        <f t="shared" si="2"/>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 t="shared" si="3"/>
        <v>0</v>
      </c>
    </row>
    <row r="23" spans="3:32" ht="72" customHeight="1" x14ac:dyDescent="0.3">
      <c r="D23" s="2"/>
      <c r="E23" s="2"/>
      <c r="G23" s="27" t="s">
        <v>33</v>
      </c>
      <c r="H23" s="28"/>
      <c r="I23" s="45"/>
      <c r="J23" s="29" t="s">
        <v>33</v>
      </c>
      <c r="K23" s="30"/>
      <c r="L23" s="45"/>
      <c r="M23" s="27" t="s">
        <v>33</v>
      </c>
      <c r="N23" s="46"/>
      <c r="O23" s="31" t="s">
        <v>33</v>
      </c>
      <c r="P23" s="32"/>
      <c r="R23" s="7">
        <f>IF(OR(AND($G23&lt;&gt;instellingen!$G$2,ISBLANK($H23)),AND($G23=instellingen!$G$2,$H23&lt;&gt;"")),1,0)</f>
        <v>0</v>
      </c>
      <c r="S23" s="7">
        <f>IF(AND(ISBLANK($I35),AND($H35&lt;&gt;"",$G35&lt;&gt;instellingen!$G$2),AND(ISBLANK($N35))),1,0)</f>
        <v>0</v>
      </c>
      <c r="T23" s="7">
        <f t="shared" si="0"/>
        <v>0</v>
      </c>
      <c r="U23" s="7">
        <f>IF(AND($J23=instellingen!$H$2,AND($H23&lt;&gt;"",$G23&lt;&gt;instellingen!$G$2)),1,0)</f>
        <v>0</v>
      </c>
      <c r="V23" s="7">
        <f>IF(OR(AND($L23&lt;&gt;"",OR($J23=instellingen!$H$5,$J23=instellingen!$H$6,,$J23=instellingen!$H$7)),AND(ISBLANK($L23),OR($J23=instellingen!$H$3,$J23=instellingen!$H$4,))),1,0)</f>
        <v>0</v>
      </c>
      <c r="W23" s="7">
        <f t="shared" si="1"/>
        <v>0</v>
      </c>
      <c r="X23" s="7">
        <f>IF(AND($M23=instellingen!$I$2,AND($H23&lt;&gt;"",$G23&lt;&gt;instellingen!$G$2)),1,0)</f>
        <v>0</v>
      </c>
      <c r="Y23" s="7">
        <f>IF(AND($N23&lt;&gt;"",OR($M23=instellingen!$I$2,$M23=instellingen!$I$4)),1,0)</f>
        <v>0</v>
      </c>
      <c r="Z23" s="7">
        <f>IF(AND(ISBLANK($N23),$M23=instellingen!$I$3),1,0)</f>
        <v>0</v>
      </c>
      <c r="AA23" s="7">
        <f t="shared" si="2"/>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 t="shared" si="3"/>
        <v>0</v>
      </c>
    </row>
    <row r="24" spans="3:32" x14ac:dyDescent="0.3">
      <c r="R24" s="7"/>
      <c r="S24" s="7"/>
      <c r="T24" s="7"/>
      <c r="U24" s="7"/>
      <c r="V24" s="7"/>
      <c r="W24" s="7"/>
      <c r="X24" s="7"/>
      <c r="Y24" s="7"/>
      <c r="Z24" s="7"/>
      <c r="AA24" s="7"/>
      <c r="AB24" s="7"/>
      <c r="AC24" s="7"/>
      <c r="AD24" s="7"/>
      <c r="AE24" s="7"/>
    </row>
    <row r="25" spans="3:32" x14ac:dyDescent="0.3">
      <c r="C25" s="9" t="s">
        <v>21</v>
      </c>
      <c r="D25" s="2"/>
      <c r="G25" s="47" t="str">
        <f>CONCATENATE("Algemene opmerkingen bij het jaarprogramma van  ",G16)</f>
        <v>Algemene opmerkingen bij het jaarprogramma van   leerlaag 5 (schooljaar 1 - 2)</v>
      </c>
      <c r="H25" s="47"/>
      <c r="I25" s="47"/>
      <c r="J25" s="47"/>
      <c r="K25" s="47"/>
      <c r="L25" s="47"/>
      <c r="M25" s="47"/>
      <c r="R25" s="7"/>
      <c r="S25" s="7"/>
      <c r="T25" s="7"/>
      <c r="U25" s="7"/>
      <c r="V25" s="7"/>
      <c r="W25" s="7"/>
      <c r="X25" s="7"/>
      <c r="Y25" s="7"/>
      <c r="Z25" s="7"/>
      <c r="AA25" s="7"/>
      <c r="AB25" s="7"/>
      <c r="AC25" s="7"/>
      <c r="AD25" s="7"/>
      <c r="AE25" s="7"/>
    </row>
    <row r="26" spans="3:32" ht="72" customHeight="1" x14ac:dyDescent="0.3">
      <c r="G26" s="48"/>
      <c r="H26" s="48"/>
      <c r="I26" s="48"/>
      <c r="J26" s="48"/>
      <c r="K26" s="48"/>
      <c r="L26" s="48"/>
      <c r="M26" s="48"/>
      <c r="R26" s="7"/>
      <c r="S26" s="7"/>
      <c r="T26" s="7"/>
      <c r="U26" s="7"/>
      <c r="V26" s="7"/>
      <c r="W26" s="7"/>
      <c r="X26" s="7"/>
      <c r="Y26" s="7"/>
      <c r="Z26" s="7"/>
      <c r="AA26" s="7"/>
      <c r="AB26" s="7"/>
      <c r="AC26" s="7"/>
      <c r="AD26" s="7"/>
      <c r="AE26" s="7"/>
    </row>
    <row r="27" spans="3:32" x14ac:dyDescent="0.3">
      <c r="R27" s="7"/>
      <c r="S27" s="7"/>
      <c r="T27" s="7"/>
      <c r="U27" s="7"/>
      <c r="V27" s="7"/>
      <c r="W27" s="7"/>
      <c r="X27" s="7"/>
      <c r="Y27" s="7"/>
      <c r="Z27" s="7"/>
      <c r="AA27" s="7"/>
      <c r="AB27" s="7"/>
      <c r="AC27" s="7"/>
      <c r="AD27" s="7"/>
      <c r="AE27" s="7"/>
    </row>
    <row r="28" spans="3:32" ht="30.75" x14ac:dyDescent="0.55000000000000004">
      <c r="C28" s="9" t="s">
        <v>21</v>
      </c>
      <c r="D28" s="2"/>
      <c r="G28" s="17" t="str">
        <f>CONCATENATE(B4," leerlaag ",B6,B15+2," (schooljaar ",B7+2," - ",B9,")")</f>
        <v xml:space="preserve"> leerlaag 6 (schooljaar 2 - 1)</v>
      </c>
      <c r="R28" s="7"/>
      <c r="S28" s="7"/>
      <c r="T28" s="7"/>
      <c r="U28" s="7"/>
      <c r="V28" s="7"/>
      <c r="W28" s="7"/>
      <c r="X28" s="7"/>
      <c r="Y28" s="7"/>
      <c r="Z28" s="7"/>
      <c r="AA28" s="7"/>
      <c r="AB28" s="7"/>
      <c r="AC28" s="7"/>
      <c r="AD28" s="7"/>
      <c r="AE28" s="7"/>
    </row>
    <row r="29" spans="3:32" ht="34.5" x14ac:dyDescent="0.3">
      <c r="D29" s="7" t="s">
        <v>22</v>
      </c>
      <c r="E29" s="21" t="s">
        <v>32</v>
      </c>
      <c r="G29" s="19" t="s">
        <v>23</v>
      </c>
      <c r="H29" s="20" t="s">
        <v>24</v>
      </c>
      <c r="I29" s="19" t="s">
        <v>25</v>
      </c>
      <c r="J29" s="19" t="s">
        <v>42</v>
      </c>
      <c r="K29" s="20" t="s">
        <v>27</v>
      </c>
      <c r="L29" s="19" t="s">
        <v>47</v>
      </c>
      <c r="M29" s="19" t="s">
        <v>28</v>
      </c>
      <c r="N29" s="19" t="s">
        <v>29</v>
      </c>
      <c r="O29" s="19" t="s">
        <v>30</v>
      </c>
      <c r="P29" s="20" t="s">
        <v>31</v>
      </c>
      <c r="R29" s="7"/>
      <c r="S29" s="7"/>
      <c r="T29" s="7"/>
      <c r="U29" s="7"/>
      <c r="V29" s="7"/>
      <c r="W29" s="7"/>
      <c r="X29" s="7"/>
      <c r="Y29" s="7"/>
      <c r="Z29" s="7"/>
      <c r="AA29" s="7"/>
      <c r="AB29" s="7"/>
      <c r="AC29" s="7"/>
      <c r="AD29" s="7"/>
      <c r="AE29" s="7"/>
    </row>
    <row r="30" spans="3:32" ht="72" customHeight="1" x14ac:dyDescent="0.3">
      <c r="D30" s="2"/>
      <c r="E30" s="2"/>
      <c r="G30" s="27" t="s">
        <v>33</v>
      </c>
      <c r="H30" s="28"/>
      <c r="I30" s="45"/>
      <c r="J30" s="29" t="s">
        <v>33</v>
      </c>
      <c r="K30" s="30"/>
      <c r="L30" s="45"/>
      <c r="M30" s="27" t="s">
        <v>33</v>
      </c>
      <c r="N30" s="46"/>
      <c r="O30" s="31" t="s">
        <v>33</v>
      </c>
      <c r="P30" s="32"/>
      <c r="R30" s="7">
        <f>IF(OR(AND($G30&lt;&gt;instellingen!$G$2,ISBLANK($H30)),AND($G30=instellingen!$G$2,$H30&lt;&gt;"")),1,0)</f>
        <v>0</v>
      </c>
      <c r="S30" s="7">
        <f>IF(AND(ISBLANK($I42),AND($H42&lt;&gt;"",$G42&lt;&gt;instellingen!$G$2),AND(ISBLANK($N42))),1,0)</f>
        <v>0</v>
      </c>
      <c r="T30" s="7">
        <f t="shared" si="0"/>
        <v>0</v>
      </c>
      <c r="U30" s="7">
        <f>IF(AND($J30=instellingen!$H$2,AND($H30&lt;&gt;"",$G30&lt;&gt;instellingen!$G$2)),1,0)</f>
        <v>0</v>
      </c>
      <c r="V30" s="7">
        <f>IF(OR(AND($L30&lt;&gt;"",OR($J30=instellingen!$H$5,$J30=instellingen!$H$6,,$J30=instellingen!$H$7)),AND(ISBLANK($L30),OR($J30=instellingen!$H$3,$J30=instellingen!$H$4,))),1,0)</f>
        <v>0</v>
      </c>
      <c r="W30" s="7">
        <f t="shared" si="1"/>
        <v>0</v>
      </c>
      <c r="X30" s="7">
        <f>IF(AND($M30=instellingen!$I$2,AND($H30&lt;&gt;"",$G30&lt;&gt;instellingen!$G$2)),1,0)</f>
        <v>0</v>
      </c>
      <c r="Y30" s="7">
        <f>IF(AND($N30&lt;&gt;"",OR($M30=instellingen!$I$2,$M30=instellingen!$I$4)),1,0)</f>
        <v>0</v>
      </c>
      <c r="Z30" s="7">
        <f>IF(AND(ISBLANK($N30),$M30=instellingen!$I$3),1,0)</f>
        <v>0</v>
      </c>
      <c r="AA30" s="7">
        <f t="shared" si="2"/>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 t="shared" si="3"/>
        <v>0</v>
      </c>
    </row>
    <row r="31" spans="3:32" ht="72" customHeight="1" x14ac:dyDescent="0.3">
      <c r="D31" s="2"/>
      <c r="E31" s="2"/>
      <c r="G31" s="27" t="s">
        <v>33</v>
      </c>
      <c r="H31" s="28"/>
      <c r="I31" s="45"/>
      <c r="J31" s="29" t="s">
        <v>33</v>
      </c>
      <c r="K31" s="30"/>
      <c r="L31" s="45"/>
      <c r="M31" s="27" t="s">
        <v>33</v>
      </c>
      <c r="N31" s="46"/>
      <c r="O31" s="31" t="s">
        <v>33</v>
      </c>
      <c r="P31" s="32"/>
      <c r="R31" s="7">
        <f>IF(OR(AND($G31&lt;&gt;instellingen!$G$2,ISBLANK($H31)),AND($G31=instellingen!$G$2,$H31&lt;&gt;"")),1,0)</f>
        <v>0</v>
      </c>
      <c r="S31" s="7">
        <f>IF(AND(ISBLANK($I43),AND($H43&lt;&gt;"",$G43&lt;&gt;instellingen!$G$2),AND(ISBLANK($N43))),1,0)</f>
        <v>0</v>
      </c>
      <c r="T31" s="7">
        <f t="shared" si="0"/>
        <v>0</v>
      </c>
      <c r="U31" s="7">
        <f>IF(AND($J31=instellingen!$H$2,AND($H31&lt;&gt;"",$G31&lt;&gt;instellingen!$G$2)),1,0)</f>
        <v>0</v>
      </c>
      <c r="V31" s="7">
        <f>IF(OR(AND($L31&lt;&gt;"",OR($J31=instellingen!$H$5,$J31=instellingen!$H$6,,$J31=instellingen!$H$7)),AND(ISBLANK($L31),OR($J31=instellingen!$H$3,$J31=instellingen!$H$4,))),1,0)</f>
        <v>0</v>
      </c>
      <c r="W31" s="7">
        <f t="shared" si="1"/>
        <v>0</v>
      </c>
      <c r="X31" s="7">
        <f>IF(AND($M31=instellingen!$I$2,AND($H31&lt;&gt;"",$G31&lt;&gt;instellingen!$G$2)),1,0)</f>
        <v>0</v>
      </c>
      <c r="Y31" s="7">
        <f>IF(AND($N31&lt;&gt;"",OR($M31=instellingen!$I$2,$M31=instellingen!$I$4)),1,0)</f>
        <v>0</v>
      </c>
      <c r="Z31" s="7">
        <f>IF(AND(ISBLANK($N31),$M31=instellingen!$I$3),1,0)</f>
        <v>0</v>
      </c>
      <c r="AA31" s="7">
        <f t="shared" si="2"/>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 t="shared" si="3"/>
        <v>0</v>
      </c>
    </row>
    <row r="32" spans="3:32" ht="72" customHeight="1" x14ac:dyDescent="0.3">
      <c r="D32" s="2"/>
      <c r="E32" s="2"/>
      <c r="G32" s="27" t="s">
        <v>33</v>
      </c>
      <c r="H32" s="28"/>
      <c r="I32" s="45"/>
      <c r="J32" s="29" t="s">
        <v>33</v>
      </c>
      <c r="K32" s="30"/>
      <c r="L32" s="45"/>
      <c r="M32" s="27" t="s">
        <v>33</v>
      </c>
      <c r="N32" s="46"/>
      <c r="O32" s="31" t="s">
        <v>33</v>
      </c>
      <c r="P32" s="32"/>
      <c r="R32" s="7">
        <f>IF(OR(AND($G32&lt;&gt;instellingen!$G$2,ISBLANK($H32)),AND($G32=instellingen!$G$2,$H32&lt;&gt;"")),1,0)</f>
        <v>0</v>
      </c>
      <c r="S32" s="7">
        <f>IF(AND(ISBLANK($I44),AND($H44&lt;&gt;"",$G44&lt;&gt;instellingen!$G$2),AND(ISBLANK($N44))),1,0)</f>
        <v>0</v>
      </c>
      <c r="T32" s="7">
        <f t="shared" si="0"/>
        <v>0</v>
      </c>
      <c r="U32" s="7">
        <f>IF(AND($J32=instellingen!$H$2,AND($H32&lt;&gt;"",$G32&lt;&gt;instellingen!$G$2)),1,0)</f>
        <v>0</v>
      </c>
      <c r="V32" s="7">
        <f>IF(OR(AND($L32&lt;&gt;"",OR($J32=instellingen!$H$5,$J32=instellingen!$H$6,,$J32=instellingen!$H$7)),AND(ISBLANK($L32),OR($J32=instellingen!$H$3,$J32=instellingen!$H$4,))),1,0)</f>
        <v>0</v>
      </c>
      <c r="W32" s="7">
        <f t="shared" si="1"/>
        <v>0</v>
      </c>
      <c r="X32" s="7">
        <f>IF(AND($M32=instellingen!$I$2,AND($H32&lt;&gt;"",$G32&lt;&gt;instellingen!$G$2)),1,0)</f>
        <v>0</v>
      </c>
      <c r="Y32" s="7">
        <f>IF(AND($N32&lt;&gt;"",OR($M32=instellingen!$I$2,$M32=instellingen!$I$4)),1,0)</f>
        <v>0</v>
      </c>
      <c r="Z32" s="7">
        <f>IF(AND(ISBLANK($N32),$M32=instellingen!$I$3),1,0)</f>
        <v>0</v>
      </c>
      <c r="AA32" s="7">
        <f t="shared" si="2"/>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 t="shared" si="3"/>
        <v>0</v>
      </c>
    </row>
    <row r="33" spans="3:32" ht="72" customHeight="1" x14ac:dyDescent="0.3">
      <c r="D33" s="2"/>
      <c r="E33" s="2"/>
      <c r="G33" s="27" t="s">
        <v>33</v>
      </c>
      <c r="H33" s="28"/>
      <c r="I33" s="45"/>
      <c r="J33" s="29" t="s">
        <v>33</v>
      </c>
      <c r="K33" s="30"/>
      <c r="L33" s="45"/>
      <c r="M33" s="27" t="s">
        <v>33</v>
      </c>
      <c r="N33" s="46"/>
      <c r="O33" s="31" t="s">
        <v>33</v>
      </c>
      <c r="P33" s="32"/>
      <c r="R33" s="7">
        <f>IF(OR(AND($G33&lt;&gt;instellingen!$G$2,ISBLANK($H33)),AND($G33=instellingen!$G$2,$H33&lt;&gt;"")),1,0)</f>
        <v>0</v>
      </c>
      <c r="S33" s="7">
        <f>IF(AND(ISBLANK($I45),AND($H45&lt;&gt;"",$G45&lt;&gt;instellingen!$G$2),AND(ISBLANK($N45))),1,0)</f>
        <v>0</v>
      </c>
      <c r="T33" s="7">
        <f t="shared" si="0"/>
        <v>0</v>
      </c>
      <c r="U33" s="7">
        <f>IF(AND($J33=instellingen!$H$2,AND($H33&lt;&gt;"",$G33&lt;&gt;instellingen!$G$2)),1,0)</f>
        <v>0</v>
      </c>
      <c r="V33" s="7">
        <f>IF(OR(AND($L33&lt;&gt;"",OR($J33=instellingen!$H$5,$J33=instellingen!$H$6,,$J33=instellingen!$H$7)),AND(ISBLANK($L33),OR($J33=instellingen!$H$3,$J33=instellingen!$H$4,))),1,0)</f>
        <v>0</v>
      </c>
      <c r="W33" s="7">
        <f t="shared" si="1"/>
        <v>0</v>
      </c>
      <c r="X33" s="7">
        <f>IF(AND($M33=instellingen!$I$2,AND($H33&lt;&gt;"",$G33&lt;&gt;instellingen!$G$2)),1,0)</f>
        <v>0</v>
      </c>
      <c r="Y33" s="7">
        <f>IF(AND($N33&lt;&gt;"",OR($M33=instellingen!$I$2,$M33=instellingen!$I$4)),1,0)</f>
        <v>0</v>
      </c>
      <c r="Z33" s="7">
        <f>IF(AND(ISBLANK($N33),$M33=instellingen!$I$3),1,0)</f>
        <v>0</v>
      </c>
      <c r="AA33" s="7">
        <f t="shared" si="2"/>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 t="shared" si="3"/>
        <v>0</v>
      </c>
    </row>
    <row r="34" spans="3:32" ht="72" customHeight="1" x14ac:dyDescent="0.3">
      <c r="D34" s="2"/>
      <c r="E34" s="2"/>
      <c r="G34" s="27" t="s">
        <v>33</v>
      </c>
      <c r="H34" s="28"/>
      <c r="I34" s="45"/>
      <c r="J34" s="29" t="s">
        <v>33</v>
      </c>
      <c r="K34" s="30"/>
      <c r="L34" s="45"/>
      <c r="M34" s="27" t="s">
        <v>33</v>
      </c>
      <c r="N34" s="46"/>
      <c r="O34" s="31" t="s">
        <v>33</v>
      </c>
      <c r="P34" s="32"/>
      <c r="R34" s="7">
        <f>IF(OR(AND($G34&lt;&gt;instellingen!$G$2,ISBLANK($H34)),AND($G34=instellingen!$G$2,$H34&lt;&gt;"")),1,0)</f>
        <v>0</v>
      </c>
      <c r="S34" s="7">
        <f>IF(AND(ISBLANK($I46),AND($H46&lt;&gt;"",$G46&lt;&gt;instellingen!$G$2),AND(ISBLANK($N46))),1,0)</f>
        <v>0</v>
      </c>
      <c r="T34" s="7">
        <f t="shared" si="0"/>
        <v>0</v>
      </c>
      <c r="U34" s="7">
        <f>IF(AND($J34=instellingen!$H$2,AND($H34&lt;&gt;"",$G34&lt;&gt;instellingen!$G$2)),1,0)</f>
        <v>0</v>
      </c>
      <c r="V34" s="7">
        <f>IF(OR(AND($L34&lt;&gt;"",OR($J34=instellingen!$H$5,$J34=instellingen!$H$6,,$J34=instellingen!$H$7)),AND(ISBLANK($L34),OR($J34=instellingen!$H$3,$J34=instellingen!$H$4,))),1,0)</f>
        <v>0</v>
      </c>
      <c r="W34" s="7">
        <f t="shared" si="1"/>
        <v>0</v>
      </c>
      <c r="X34" s="7">
        <f>IF(AND($M34=instellingen!$I$2,AND($H34&lt;&gt;"",$G34&lt;&gt;instellingen!$G$2)),1,0)</f>
        <v>0</v>
      </c>
      <c r="Y34" s="7">
        <f>IF(AND($N34&lt;&gt;"",OR($M34=instellingen!$I$2,$M34=instellingen!$I$4)),1,0)</f>
        <v>0</v>
      </c>
      <c r="Z34" s="7">
        <f>IF(AND(ISBLANK($N34),$M34=instellingen!$I$3),1,0)</f>
        <v>0</v>
      </c>
      <c r="AA34" s="7">
        <f t="shared" si="2"/>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 t="shared" si="3"/>
        <v>0</v>
      </c>
    </row>
    <row r="35" spans="3:32" ht="72" customHeight="1" x14ac:dyDescent="0.3">
      <c r="D35" s="2"/>
      <c r="E35" s="2"/>
      <c r="G35" s="27" t="s">
        <v>33</v>
      </c>
      <c r="H35" s="28"/>
      <c r="I35" s="45"/>
      <c r="J35" s="29" t="s">
        <v>33</v>
      </c>
      <c r="K35" s="30"/>
      <c r="L35" s="45"/>
      <c r="M35" s="27" t="s">
        <v>33</v>
      </c>
      <c r="N35" s="46"/>
      <c r="O35" s="31" t="s">
        <v>33</v>
      </c>
      <c r="P35" s="32"/>
      <c r="R35" s="7">
        <f>IF(OR(AND($G35&lt;&gt;instellingen!$G$2,ISBLANK($H35)),AND($G35=instellingen!$G$2,$H35&lt;&gt;"")),1,0)</f>
        <v>0</v>
      </c>
      <c r="S35" s="7">
        <f>IF(AND(ISBLANK($I47),AND($H47&lt;&gt;"",$G47&lt;&gt;instellingen!$G$2),AND(ISBLANK($N47))),1,0)</f>
        <v>0</v>
      </c>
      <c r="T35" s="7">
        <f t="shared" si="0"/>
        <v>0</v>
      </c>
      <c r="U35" s="7">
        <f>IF(AND($J35=instellingen!$H$2,AND($H35&lt;&gt;"",$G35&lt;&gt;instellingen!$G$2)),1,0)</f>
        <v>0</v>
      </c>
      <c r="V35" s="7">
        <f>IF(OR(AND($L35&lt;&gt;"",OR($J35=instellingen!$H$5,$J35=instellingen!$H$6,,$J35=instellingen!$H$7)),AND(ISBLANK($L35),OR($J35=instellingen!$H$3,$J35=instellingen!$H$4,))),1,0)</f>
        <v>0</v>
      </c>
      <c r="W35" s="7">
        <f t="shared" si="1"/>
        <v>0</v>
      </c>
      <c r="X35" s="7">
        <f>IF(AND($M35=instellingen!$I$2,AND($H35&lt;&gt;"",$G35&lt;&gt;instellingen!$G$2)),1,0)</f>
        <v>0</v>
      </c>
      <c r="Y35" s="7">
        <f>IF(AND($N35&lt;&gt;"",OR($M35=instellingen!$I$2,$M35=instellingen!$I$4)),1,0)</f>
        <v>0</v>
      </c>
      <c r="Z35" s="7">
        <f>IF(AND(ISBLANK($N35),$M35=instellingen!$I$3),1,0)</f>
        <v>0</v>
      </c>
      <c r="AA35" s="7">
        <f t="shared" si="2"/>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 t="shared" si="3"/>
        <v>0</v>
      </c>
    </row>
    <row r="37" spans="3:32" x14ac:dyDescent="0.3">
      <c r="C37" s="9" t="s">
        <v>21</v>
      </c>
      <c r="D37" s="2"/>
      <c r="G37" s="47" t="str">
        <f>CONCATENATE("Algemene opmerkingen bij het jaarprogramma van  ",G28)</f>
        <v>Algemene opmerkingen bij het jaarprogramma van   leerlaag 6 (schooljaar 2 - 1)</v>
      </c>
      <c r="H37" s="47"/>
      <c r="I37" s="47"/>
      <c r="J37" s="47"/>
      <c r="K37" s="47"/>
      <c r="L37" s="47"/>
      <c r="M37" s="47"/>
    </row>
    <row r="38" spans="3:32" ht="72" customHeight="1" x14ac:dyDescent="0.3">
      <c r="G38" s="48"/>
      <c r="H38" s="48"/>
      <c r="I38" s="48"/>
      <c r="J38" s="48"/>
      <c r="K38" s="48"/>
      <c r="L38" s="48"/>
      <c r="M38" s="48"/>
    </row>
  </sheetData>
  <mergeCells count="7">
    <mergeCell ref="G37:M37"/>
    <mergeCell ref="G38:M38"/>
    <mergeCell ref="G14:M14"/>
    <mergeCell ref="G2:M2"/>
    <mergeCell ref="G13:M13"/>
    <mergeCell ref="G25:M25"/>
    <mergeCell ref="G26:M26"/>
  </mergeCells>
  <phoneticPr fontId="10" type="noConversion"/>
  <conditionalFormatting sqref="J6:J11">
    <cfRule type="expression" dxfId="51" priority="22">
      <formula>ISBLANK($J6)</formula>
    </cfRule>
  </conditionalFormatting>
  <conditionalFormatting sqref="J18:J23">
    <cfRule type="expression" dxfId="50" priority="20">
      <formula>ISBLANK($J18)</formula>
    </cfRule>
  </conditionalFormatting>
  <conditionalFormatting sqref="J30:J35">
    <cfRule type="expression" dxfId="49" priority="18">
      <formula>ISBLANK($J30)</formula>
    </cfRule>
  </conditionalFormatting>
  <conditionalFormatting sqref="M6:M11">
    <cfRule type="expression" dxfId="48" priority="17">
      <formula>ISBLANK($M6)</formula>
    </cfRule>
  </conditionalFormatting>
  <conditionalFormatting sqref="M18:M23">
    <cfRule type="expression" dxfId="47" priority="15">
      <formula>ISBLANK($M18)</formula>
    </cfRule>
  </conditionalFormatting>
  <conditionalFormatting sqref="M30:M35">
    <cfRule type="expression" dxfId="46" priority="13">
      <formula>ISBLANK($M30)</formula>
    </cfRule>
  </conditionalFormatting>
  <conditionalFormatting sqref="O6:O11">
    <cfRule type="expression" dxfId="45" priority="12">
      <formula>ISBLANK($O6)</formula>
    </cfRule>
  </conditionalFormatting>
  <conditionalFormatting sqref="O18:O23">
    <cfRule type="expression" dxfId="44" priority="8">
      <formula>ISBLANK($O18)</formula>
    </cfRule>
  </conditionalFormatting>
  <conditionalFormatting sqref="O30:O35">
    <cfRule type="expression" dxfId="43" priority="4">
      <formula>ISBLANK($O30)</formula>
    </cfRule>
  </conditionalFormatting>
  <conditionalFormatting sqref="R6:AE35">
    <cfRule type="cellIs" dxfId="42" priority="2" operator="equal">
      <formula>1</formula>
    </cfRule>
  </conditionalFormatting>
  <dataValidations count="1">
    <dataValidation type="whole" allowBlank="1" showInputMessage="1" showErrorMessage="1" sqref="I6:I11 L6:L11 N6:N11 I18:I23 L18:L23 N18:N23 I30:I35 L30:L35 N30:N35" xr:uid="{7FD6197E-AE36-40A0-8859-3E85942E4DBB}">
      <formula1>0</formula1>
      <formula2>300</formula2>
    </dataValidation>
  </dataValidations>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expression" priority="84" id="{00000000-000E-0000-0200-000001000000}">
            <xm:f>OR(AND($G6&lt;&gt;instellingen!$G$2,ISBLANK($H6)),AND($G6=instellingen!$G$2,$H6&lt;&gt;""))</xm:f>
            <x14:dxf>
              <fill>
                <patternFill>
                  <bgColor theme="5"/>
                </patternFill>
              </fill>
            </x14:dxf>
          </x14:cfRule>
          <xm:sqref>G6:G11</xm:sqref>
        </x14:conditionalFormatting>
        <x14:conditionalFormatting xmlns:xm="http://schemas.microsoft.com/office/excel/2006/main">
          <x14:cfRule type="expression" priority="83" id="{AF468ACD-F41A-4BAD-A45A-FB4CBF9B5809}">
            <xm:f>AND(ISBLANK($I6),AND($H6&lt;&gt;"",$G6&lt;&gt;instellingen!$G$2))</xm:f>
            <x14:dxf>
              <fill>
                <patternFill>
                  <bgColor theme="5"/>
                </patternFill>
              </fill>
            </x14:dxf>
          </x14:cfRule>
          <xm:sqref>I6:I11</xm:sqref>
        </x14:conditionalFormatting>
        <x14:conditionalFormatting xmlns:xm="http://schemas.microsoft.com/office/excel/2006/main">
          <x14:cfRule type="expression" priority="82" id="{F83ED264-5E46-4929-A89E-319F92928DB5}">
            <xm:f>AND($J6=instellingen!$H$2,AND($H6&lt;&gt;"",$G6&lt;&gt;instellingen!$G$2))</xm:f>
            <x14:dxf>
              <fill>
                <patternFill>
                  <bgColor theme="5"/>
                </patternFill>
              </fill>
            </x14:dxf>
          </x14:cfRule>
          <xm:sqref>J6:J11</xm:sqref>
        </x14:conditionalFormatting>
        <x14:conditionalFormatting xmlns:xm="http://schemas.microsoft.com/office/excel/2006/main">
          <x14:cfRule type="expression" priority="81" id="{B9566050-2B15-4F38-9FF1-923E1F76B476}">
            <xm:f>OR(AND($L6&lt;&gt;"",OR($J6=instellingen!$H$5,$J6=instellingen!$H$6,,$J6=instellingen!$H$7)),AND(ISBLANK($L6),OR($J6=instellingen!$H$3,$J6=instellingen!$H$4,)))</xm:f>
            <x14:dxf>
              <fill>
                <patternFill>
                  <bgColor theme="5"/>
                </patternFill>
              </fill>
            </x14:dxf>
          </x14:cfRule>
          <xm:sqref>L6:L11</xm:sqref>
        </x14:conditionalFormatting>
        <x14:conditionalFormatting xmlns:xm="http://schemas.microsoft.com/office/excel/2006/main">
          <x14:cfRule type="expression" priority="80" id="{249FBAEA-07F5-4B3C-A64F-E6185B5BACC7}">
            <xm:f>AND($M6=instellingen!$I$2,AND($H6&lt;&gt;"",$G6&lt;&gt;instellingen!$G$2))</xm:f>
            <x14:dxf>
              <fill>
                <patternFill>
                  <bgColor theme="5"/>
                </patternFill>
              </fill>
            </x14:dxf>
          </x14:cfRule>
          <xm:sqref>M6:M11</xm:sqref>
        </x14:conditionalFormatting>
        <x14:conditionalFormatting xmlns:xm="http://schemas.microsoft.com/office/excel/2006/main">
          <x14:cfRule type="expression" priority="78" id="{53926E35-FDC3-4C5E-A632-08CDC2FFE600}">
            <xm:f>AND(ISBLANK($N6),$M6=instellingen!$I$3)</xm:f>
            <x14:dxf>
              <fill>
                <patternFill>
                  <bgColor theme="5"/>
                </patternFill>
              </fill>
            </x14:dxf>
          </x14:cfRule>
          <xm:sqref>N6:N11</xm:sqref>
        </x14:conditionalFormatting>
        <x14:conditionalFormatting xmlns:xm="http://schemas.microsoft.com/office/excel/2006/main">
          <x14:cfRule type="expression" priority="77" id="{24C49680-1AFA-4FF7-B370-5AE8D778518A}">
            <xm:f>AND(ISBLANK($N6),$M6=instellingen!$I$4)</xm:f>
            <x14:dxf>
              <font>
                <color theme="0" tint="-0.14996795556505021"/>
              </font>
              <fill>
                <patternFill>
                  <bgColor theme="0" tint="-0.14996795556505021"/>
                </patternFill>
              </fill>
            </x14:dxf>
          </x14:cfRule>
          <xm:sqref>N6:N11</xm:sqref>
        </x14:conditionalFormatting>
        <x14:conditionalFormatting xmlns:xm="http://schemas.microsoft.com/office/excel/2006/main">
          <x14:cfRule type="expression" priority="75" id="{298CF8CB-C542-4B5F-84FE-15C738AFEBD8}">
            <xm:f>AND($N6&lt;&gt;"",OR($M6=instellingen!$I$2,$M6=instellingen!$I$4))</xm:f>
            <x14:dxf>
              <fill>
                <patternFill>
                  <bgColor rgb="FFC00000"/>
                </patternFill>
              </fill>
            </x14:dxf>
          </x14:cfRule>
          <xm:sqref>N6:N11</xm:sqref>
        </x14:conditionalFormatting>
        <x14:conditionalFormatting xmlns:xm="http://schemas.microsoft.com/office/excel/2006/main">
          <x14:cfRule type="expression" priority="72" id="{40B4CC63-181F-41DC-8DBB-0D7AFA928F93}">
            <xm:f>AND(OR($O6=instellingen!$I$3,$O6=instellingen!$I$4),OR($M6=instellingen!$I$2,$M6=instellingen!$I$4))</xm:f>
            <x14:dxf>
              <fill>
                <patternFill>
                  <bgColor rgb="FFC00000"/>
                </patternFill>
              </fill>
            </x14:dxf>
          </x14:cfRule>
          <x14:cfRule type="expression" priority="73" id="{0F278844-482C-45A5-AED2-FEAFB05DBA5F}">
            <xm:f>AND($O6=instellingen!$I$2,$M6=instellingen!$I$4)</xm:f>
            <x14:dxf>
              <font>
                <color theme="0" tint="-0.14996795556505021"/>
              </font>
              <fill>
                <patternFill>
                  <bgColor theme="0" tint="-0.14996795556505021"/>
                </patternFill>
              </fill>
            </x14:dxf>
          </x14:cfRule>
          <x14:cfRule type="expression" priority="74" id="{615ECA2F-EA1D-4D1A-A12A-6B50E2861B09}">
            <xm:f>AND($O6=instellingen!$I$2,$M6=instellingen!$I$3)</xm:f>
            <x14:dxf>
              <fill>
                <patternFill>
                  <bgColor theme="5"/>
                </patternFill>
              </fill>
            </x14:dxf>
          </x14:cfRule>
          <xm:sqref>O6:O11</xm:sqref>
        </x14:conditionalFormatting>
        <x14:conditionalFormatting xmlns:xm="http://schemas.microsoft.com/office/excel/2006/main">
          <x14:cfRule type="expression" priority="69" id="{E9DBB6FB-D047-4A38-9553-E4CF8B410422}">
            <xm:f>AND($P6&lt;&gt;"",OR($M6=instellingen!$I$2,$M6=instellingen!$I$4))</xm:f>
            <x14:dxf>
              <fill>
                <patternFill>
                  <bgColor rgb="FFC00000"/>
                </patternFill>
              </fill>
            </x14:dxf>
          </x14:cfRule>
          <x14:cfRule type="expression" priority="70" id="{226D1B0A-FC00-4FF9-BF9C-672CD91AF498}">
            <xm:f>AND(ISBLANK($P6),$M6=instellingen!$I$4)</xm:f>
            <x14:dxf>
              <font>
                <color theme="0" tint="-0.14996795556505021"/>
              </font>
              <fill>
                <patternFill>
                  <bgColor theme="0" tint="-0.14996795556505021"/>
                </patternFill>
              </fill>
            </x14:dxf>
          </x14:cfRule>
          <x14:cfRule type="expression" priority="71" id="{44A203E0-344B-4427-AB0D-161AC38EFDAD}">
            <xm:f>AND(ISBLANK($P6),$M6=instellingen!$I$3)</xm:f>
            <x14:dxf>
              <fill>
                <patternFill>
                  <bgColor theme="5"/>
                </patternFill>
              </fill>
            </x14:dxf>
          </x14:cfRule>
          <xm:sqref>P6:P11</xm:sqref>
        </x14:conditionalFormatting>
        <x14:conditionalFormatting xmlns:xm="http://schemas.microsoft.com/office/excel/2006/main">
          <x14:cfRule type="expression" priority="68" id="{DB2DCB7F-F12E-4D68-99B3-3632C7804C60}">
            <xm:f>OR(AND($G18&lt;&gt;instellingen!$G$2,ISBLANK($H18)),AND($G18=instellingen!$G$2,$H18&lt;&gt;""))</xm:f>
            <x14:dxf>
              <fill>
                <patternFill>
                  <bgColor theme="5"/>
                </patternFill>
              </fill>
            </x14:dxf>
          </x14:cfRule>
          <xm:sqref>G18:G23</xm:sqref>
        </x14:conditionalFormatting>
        <x14:conditionalFormatting xmlns:xm="http://schemas.microsoft.com/office/excel/2006/main">
          <x14:cfRule type="expression" priority="67" id="{32B27B42-D2F7-4B42-BEF0-4C7740D8BEB4}">
            <xm:f>AND(ISBLANK($I18),AND($H18&lt;&gt;"",$G18&lt;&gt;instellingen!$G$2))</xm:f>
            <x14:dxf>
              <fill>
                <patternFill>
                  <bgColor theme="5"/>
                </patternFill>
              </fill>
            </x14:dxf>
          </x14:cfRule>
          <xm:sqref>I18:I23</xm:sqref>
        </x14:conditionalFormatting>
        <x14:conditionalFormatting xmlns:xm="http://schemas.microsoft.com/office/excel/2006/main">
          <x14:cfRule type="expression" priority="65" id="{5787DDC3-CE6F-4DAD-8BDB-F24631A7AC04}">
            <xm:f>OR(AND($L18&lt;&gt;"",OR($J18=instellingen!$H$5,$J18=instellingen!$H$6,,$J18=instellingen!$H$7)),AND(ISBLANK($L18),OR($J18=instellingen!$H$3,$J18=instellingen!$H$4,)))</xm:f>
            <x14:dxf>
              <fill>
                <patternFill>
                  <bgColor theme="5"/>
                </patternFill>
              </fill>
            </x14:dxf>
          </x14:cfRule>
          <xm:sqref>L18:L23</xm:sqref>
        </x14:conditionalFormatting>
        <x14:conditionalFormatting xmlns:xm="http://schemas.microsoft.com/office/excel/2006/main">
          <x14:cfRule type="expression" priority="54" id="{6A323354-5057-4644-9FDD-7065C2DDC3BC}">
            <xm:f>OR(AND($G30&lt;&gt;instellingen!$G$2,ISBLANK($H30)),AND($G30=instellingen!$G$2,$H30&lt;&gt;""))</xm:f>
            <x14:dxf>
              <fill>
                <patternFill>
                  <bgColor theme="5"/>
                </patternFill>
              </fill>
            </x14:dxf>
          </x14:cfRule>
          <xm:sqref>G30:G35</xm:sqref>
        </x14:conditionalFormatting>
        <x14:conditionalFormatting xmlns:xm="http://schemas.microsoft.com/office/excel/2006/main">
          <x14:cfRule type="expression" priority="53" id="{DC8C3E05-088C-4748-8248-A7D27207559D}">
            <xm:f>AND(ISBLANK($I30),AND($H30&lt;&gt;"",$G30&lt;&gt;instellingen!$G$2))</xm:f>
            <x14:dxf>
              <fill>
                <patternFill>
                  <bgColor theme="5"/>
                </patternFill>
              </fill>
            </x14:dxf>
          </x14:cfRule>
          <xm:sqref>I30:I35</xm:sqref>
        </x14:conditionalFormatting>
        <x14:conditionalFormatting xmlns:xm="http://schemas.microsoft.com/office/excel/2006/main">
          <x14:cfRule type="expression" priority="51" id="{FA41633A-F453-42C3-B2BA-676FC26C4C3F}">
            <xm:f>OR(AND($L30&lt;&gt;"",OR($J30=instellingen!$H$5,$J30=instellingen!$H$6,,$J30=instellingen!$H$7)),AND(ISBLANK($L30),OR($J30=instellingen!$H$3,$J30=instellingen!$H$4,)))</xm:f>
            <x14:dxf>
              <fill>
                <patternFill>
                  <bgColor theme="5"/>
                </patternFill>
              </fill>
            </x14:dxf>
          </x14:cfRule>
          <xm:sqref>L30:L35</xm:sqref>
        </x14:conditionalFormatting>
        <x14:conditionalFormatting xmlns:xm="http://schemas.microsoft.com/office/excel/2006/main">
          <x14:cfRule type="expression" priority="40" id="{E6898E64-3768-40D9-8DE4-246FDAA120A9}">
            <xm:f>AND(ISBLANK($N18),$M18=instellingen!$I$3)</xm:f>
            <x14:dxf>
              <fill>
                <patternFill>
                  <bgColor theme="5"/>
                </patternFill>
              </fill>
            </x14:dxf>
          </x14:cfRule>
          <xm:sqref>N18:N23</xm:sqref>
        </x14:conditionalFormatting>
        <x14:conditionalFormatting xmlns:xm="http://schemas.microsoft.com/office/excel/2006/main">
          <x14:cfRule type="expression" priority="39" id="{1281E7C3-4DB1-415A-9EC4-C901967C5BDE}">
            <xm:f>AND(ISBLANK($N18),$M18=instellingen!$I$4)</xm:f>
            <x14:dxf>
              <font>
                <color theme="0" tint="-0.14996795556505021"/>
              </font>
              <fill>
                <patternFill>
                  <bgColor theme="0" tint="-0.14996795556505021"/>
                </patternFill>
              </fill>
            </x14:dxf>
          </x14:cfRule>
          <xm:sqref>N18:N23</xm:sqref>
        </x14:conditionalFormatting>
        <x14:conditionalFormatting xmlns:xm="http://schemas.microsoft.com/office/excel/2006/main">
          <x14:cfRule type="expression" priority="38" id="{6F7C79B7-1449-4166-944A-922AC9D533F2}">
            <xm:f>AND($N18&lt;&gt;"",OR($M18=instellingen!$I$2,$M18=instellingen!$I$4))</xm:f>
            <x14:dxf>
              <fill>
                <patternFill>
                  <bgColor rgb="FFC00000"/>
                </patternFill>
              </fill>
            </x14:dxf>
          </x14:cfRule>
          <xm:sqref>N18:N23</xm:sqref>
        </x14:conditionalFormatting>
        <x14:conditionalFormatting xmlns:xm="http://schemas.microsoft.com/office/excel/2006/main">
          <x14:cfRule type="expression" priority="37" id="{F4008CAB-6E95-4835-8334-4E37B408D612}">
            <xm:f>AND(ISBLANK($N30),$M30=instellingen!$I$3)</xm:f>
            <x14:dxf>
              <fill>
                <patternFill>
                  <bgColor theme="5"/>
                </patternFill>
              </fill>
            </x14:dxf>
          </x14:cfRule>
          <xm:sqref>N30:N35</xm:sqref>
        </x14:conditionalFormatting>
        <x14:conditionalFormatting xmlns:xm="http://schemas.microsoft.com/office/excel/2006/main">
          <x14:cfRule type="expression" priority="36" id="{C3BD61C1-6BFC-4731-98C4-8E552D691E04}">
            <xm:f>AND(ISBLANK($N30),$M30=instellingen!$I$4)</xm:f>
            <x14:dxf>
              <font>
                <color theme="0" tint="-0.14996795556505021"/>
              </font>
              <fill>
                <patternFill>
                  <bgColor theme="0" tint="-0.14996795556505021"/>
                </patternFill>
              </fill>
            </x14:dxf>
          </x14:cfRule>
          <xm:sqref>N30:N35</xm:sqref>
        </x14:conditionalFormatting>
        <x14:conditionalFormatting xmlns:xm="http://schemas.microsoft.com/office/excel/2006/main">
          <x14:cfRule type="expression" priority="35" id="{6F917906-D7A5-4AC4-B9E0-CC6F9F6BEF4F}">
            <xm:f>AND($N30&lt;&gt;"",OR($M30=instellingen!$I$2,$M30=instellingen!$I$4))</xm:f>
            <x14:dxf>
              <fill>
                <patternFill>
                  <bgColor rgb="FFC00000"/>
                </patternFill>
              </fill>
            </x14:dxf>
          </x14:cfRule>
          <xm:sqref>N30:N35</xm:sqref>
        </x14:conditionalFormatting>
        <x14:conditionalFormatting xmlns:xm="http://schemas.microsoft.com/office/excel/2006/main">
          <x14:cfRule type="expression" priority="26" id="{0F9B61E1-68AF-489A-B37B-1F826129D83A}">
            <xm:f>AND($P18&lt;&gt;"",OR($M18=instellingen!$I$2,$M18=instellingen!$I$4))</xm:f>
            <x14:dxf>
              <fill>
                <patternFill>
                  <bgColor rgb="FFC00000"/>
                </patternFill>
              </fill>
            </x14:dxf>
          </x14:cfRule>
          <x14:cfRule type="expression" priority="27" id="{AF83B41B-AC30-4BD5-B73B-CFE3243955C6}">
            <xm:f>AND(ISBLANK($P18),$M18=instellingen!$I$4)</xm:f>
            <x14:dxf>
              <font>
                <color theme="0" tint="-0.14996795556505021"/>
              </font>
              <fill>
                <patternFill>
                  <bgColor theme="0" tint="-0.14996795556505021"/>
                </patternFill>
              </fill>
            </x14:dxf>
          </x14:cfRule>
          <x14:cfRule type="expression" priority="28" id="{E2B64850-93CC-4B75-9CD9-31116727E9C4}">
            <xm:f>AND(ISBLANK($P18),$M18=instellingen!$I$3)</xm:f>
            <x14:dxf>
              <fill>
                <patternFill>
                  <bgColor theme="5"/>
                </patternFill>
              </fill>
            </x14:dxf>
          </x14:cfRule>
          <xm:sqref>P18:P23</xm:sqref>
        </x14:conditionalFormatting>
        <x14:conditionalFormatting xmlns:xm="http://schemas.microsoft.com/office/excel/2006/main">
          <x14:cfRule type="expression" priority="23" id="{0A60E4BC-0E46-4A86-B69A-E3CDAEF4E060}">
            <xm:f>AND($P30&lt;&gt;"",OR($M30=instellingen!$I$2,$M30=instellingen!$I$4))</xm:f>
            <x14:dxf>
              <fill>
                <patternFill>
                  <bgColor rgb="FFC00000"/>
                </patternFill>
              </fill>
            </x14:dxf>
          </x14:cfRule>
          <x14:cfRule type="expression" priority="24" id="{67B5842C-0D69-4145-9B3C-F8CBEA1DF1E9}">
            <xm:f>AND(ISBLANK($P30),$M30=instellingen!$I$4)</xm:f>
            <x14:dxf>
              <font>
                <color theme="0" tint="-0.14996795556505021"/>
              </font>
              <fill>
                <patternFill>
                  <bgColor theme="0" tint="-0.14996795556505021"/>
                </patternFill>
              </fill>
            </x14:dxf>
          </x14:cfRule>
          <x14:cfRule type="expression" priority="25" id="{A6A41382-F8A0-487F-A1A2-F9E57807E9D1}">
            <xm:f>AND(ISBLANK($P30),$M30=instellingen!$I$3)</xm:f>
            <x14:dxf>
              <fill>
                <patternFill>
                  <bgColor theme="5"/>
                </patternFill>
              </fill>
            </x14:dxf>
          </x14:cfRule>
          <xm:sqref>P30:P35</xm:sqref>
        </x14:conditionalFormatting>
        <x14:conditionalFormatting xmlns:xm="http://schemas.microsoft.com/office/excel/2006/main">
          <x14:cfRule type="expression" priority="21" id="{F3660AF0-25BF-4716-A2B0-97B3B2DAF07E}">
            <xm:f>AND($J18=instellingen!$H$2,AND($H18&lt;&gt;"",$G18&lt;&gt;instellingen!$G$2))</xm:f>
            <x14:dxf>
              <fill>
                <patternFill>
                  <bgColor theme="5"/>
                </patternFill>
              </fill>
            </x14:dxf>
          </x14:cfRule>
          <xm:sqref>J18:J23</xm:sqref>
        </x14:conditionalFormatting>
        <x14:conditionalFormatting xmlns:xm="http://schemas.microsoft.com/office/excel/2006/main">
          <x14:cfRule type="expression" priority="19" id="{80BCFF1D-1753-4880-A355-FEC3419EB3CE}">
            <xm:f>AND($J30=instellingen!$H$2,AND($H30&lt;&gt;"",$G30&lt;&gt;instellingen!$G$2))</xm:f>
            <x14:dxf>
              <fill>
                <patternFill>
                  <bgColor theme="5"/>
                </patternFill>
              </fill>
            </x14:dxf>
          </x14:cfRule>
          <xm:sqref>J30:J35</xm:sqref>
        </x14:conditionalFormatting>
        <x14:conditionalFormatting xmlns:xm="http://schemas.microsoft.com/office/excel/2006/main">
          <x14:cfRule type="expression" priority="16" id="{A9A89EAE-EA8E-4806-A988-9DB0B4063E4E}">
            <xm:f>AND($M18=instellingen!$I$2,AND($H18&lt;&gt;"",$G18&lt;&gt;instellingen!$G$2))</xm:f>
            <x14:dxf>
              <fill>
                <patternFill>
                  <bgColor theme="5"/>
                </patternFill>
              </fill>
            </x14:dxf>
          </x14:cfRule>
          <xm:sqref>M18:M23</xm:sqref>
        </x14:conditionalFormatting>
        <x14:conditionalFormatting xmlns:xm="http://schemas.microsoft.com/office/excel/2006/main">
          <x14:cfRule type="expression" priority="14" id="{24E11B1E-1744-4B67-A03C-19A0E9EC874A}">
            <xm:f>AND($M30=instellingen!$I$2,AND($H30&lt;&gt;"",$G30&lt;&gt;instellingen!$G$2))</xm:f>
            <x14:dxf>
              <fill>
                <patternFill>
                  <bgColor theme="5"/>
                </patternFill>
              </fill>
            </x14:dxf>
          </x14:cfRule>
          <xm:sqref>M30:M35</xm:sqref>
        </x14:conditionalFormatting>
        <x14:conditionalFormatting xmlns:xm="http://schemas.microsoft.com/office/excel/2006/main">
          <x14:cfRule type="expression" priority="9" id="{72C7A4E7-D7A5-4579-B7AA-79741AB43699}">
            <xm:f>AND(OR($O18=instellingen!$I$3,$O18=instellingen!$I$4),OR($M18=instellingen!$I$2,$M18=instellingen!$I$4))</xm:f>
            <x14:dxf>
              <fill>
                <patternFill>
                  <bgColor rgb="FFC00000"/>
                </patternFill>
              </fill>
            </x14:dxf>
          </x14:cfRule>
          <x14:cfRule type="expression" priority="10" id="{9E3DCBB5-8C3D-466E-A6B2-5C0BA6F546CB}">
            <xm:f>AND($O18=instellingen!$I$2,$M18=instellingen!$I$4)</xm:f>
            <x14:dxf>
              <font>
                <color theme="0" tint="-0.14996795556505021"/>
              </font>
              <fill>
                <patternFill>
                  <bgColor theme="0" tint="-0.14996795556505021"/>
                </patternFill>
              </fill>
            </x14:dxf>
          </x14:cfRule>
          <x14:cfRule type="expression" priority="11" id="{B83DC5CD-23BA-4084-A877-326894B77C2D}">
            <xm:f>AND($O18=instellingen!$I$2,$M18=instellingen!$I$3)</xm:f>
            <x14:dxf>
              <fill>
                <patternFill>
                  <bgColor theme="5"/>
                </patternFill>
              </fill>
            </x14:dxf>
          </x14:cfRule>
          <xm:sqref>O18:O23</xm:sqref>
        </x14:conditionalFormatting>
        <x14:conditionalFormatting xmlns:xm="http://schemas.microsoft.com/office/excel/2006/main">
          <x14:cfRule type="expression" priority="5" id="{317AE7A9-8281-44A3-AA41-10C463AF2CCC}">
            <xm:f>AND(OR($O30=instellingen!$I$3,$O30=instellingen!$I$4),OR($M30=instellingen!$I$2,$M30=instellingen!$I$4))</xm:f>
            <x14:dxf>
              <fill>
                <patternFill>
                  <bgColor rgb="FFC00000"/>
                </patternFill>
              </fill>
            </x14:dxf>
          </x14:cfRule>
          <x14:cfRule type="expression" priority="6" id="{A0FEB8C4-DF37-4770-9E34-967C0DD2E8DD}">
            <xm:f>AND($O30=instellingen!$I$2,$M30=instellingen!$I$4)</xm:f>
            <x14:dxf>
              <font>
                <color theme="0" tint="-0.14996795556505021"/>
              </font>
              <fill>
                <patternFill>
                  <bgColor theme="0" tint="-0.14996795556505021"/>
                </patternFill>
              </fill>
            </x14:dxf>
          </x14:cfRule>
          <x14:cfRule type="expression" priority="7" id="{7327E44F-6114-4869-82EF-612BDCBE9B60}">
            <xm:f>AND($O30=instellingen!$I$2,$M30=instellingen!$I$3)</xm:f>
            <x14:dxf>
              <fill>
                <patternFill>
                  <bgColor theme="5"/>
                </patternFill>
              </fill>
            </x14:dxf>
          </x14:cfRule>
          <xm:sqref>O30:O35</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BDE616F7-8431-46EB-B54F-281BFF8206DF}">
          <x14:formula1>
            <xm:f>instellingen!$G$2:$G$6</xm:f>
          </x14:formula1>
          <xm:sqref>G18:G23 G6:G11 G30:G35</xm:sqref>
        </x14:dataValidation>
        <x14:dataValidation type="list" allowBlank="1" showInputMessage="1" showErrorMessage="1" xr:uid="{C90FB0F2-538F-44FD-8C7A-EF75BE9F02D5}">
          <x14:formula1>
            <xm:f>instellingen!$H$2:$H$7</xm:f>
          </x14:formula1>
          <xm:sqref>J6:J11 J18:J23 J30:J35</xm:sqref>
        </x14:dataValidation>
        <x14:dataValidation type="list" allowBlank="1" showInputMessage="1" showErrorMessage="1" xr:uid="{0DF5F464-60AF-421B-9E1B-0F46EC569309}">
          <x14:formula1>
            <xm:f>instellingen!$I$2:$I$4</xm:f>
          </x14:formula1>
          <xm:sqref>O6:O11 M18:M23 M30:M35 O18:O23 M6:M11 O30:O35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instellingen</vt:lpstr>
      <vt:lpstr>instructie</vt:lpstr>
      <vt:lpstr>sjabloon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René van der Veen</dc:creator>
  <cp:lastModifiedBy>René van der Veen</cp:lastModifiedBy>
  <cp:lastPrinted>2021-04-03T19:09:04Z</cp:lastPrinted>
  <dcterms:created xsi:type="dcterms:W3CDTF">2015-06-05T18:19:34Z</dcterms:created>
  <dcterms:modified xsi:type="dcterms:W3CDTF">2021-06-16T16:09:02Z</dcterms:modified>
</cp:coreProperties>
</file>