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Power Modeling\Exercise\Excel files\Actual Exercise\"/>
    </mc:Choice>
  </mc:AlternateContent>
  <bookViews>
    <workbookView xWindow="0" yWindow="0" windowWidth="19215" windowHeight="7410" firstSheet="1" activeTab="6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BS" sheetId="21" r:id="rId8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5" l="1"/>
  <c r="L32" i="15"/>
  <c r="K32" i="15"/>
  <c r="J32" i="15"/>
  <c r="I32" i="15"/>
  <c r="M26" i="15"/>
  <c r="L26" i="15"/>
  <c r="K26" i="15"/>
  <c r="J26" i="15"/>
  <c r="I26" i="15"/>
  <c r="M20" i="15"/>
  <c r="L20" i="15"/>
  <c r="K20" i="15"/>
  <c r="J20" i="15"/>
  <c r="I20" i="15"/>
  <c r="E35" i="15" l="1"/>
  <c r="D35" i="15"/>
  <c r="C35" i="15"/>
  <c r="E34" i="15"/>
  <c r="D34" i="15"/>
  <c r="C34" i="15"/>
  <c r="E33" i="15"/>
  <c r="D33" i="15"/>
  <c r="C33" i="15"/>
  <c r="E29" i="15"/>
  <c r="D29" i="15"/>
  <c r="C29" i="15"/>
  <c r="E28" i="15"/>
  <c r="D28" i="15"/>
  <c r="C28" i="15"/>
  <c r="E27" i="15"/>
  <c r="D27" i="15"/>
  <c r="C27" i="15"/>
  <c r="M8" i="15" l="1"/>
  <c r="M10" i="15" s="1"/>
  <c r="M12" i="15" s="1"/>
  <c r="M14" i="15" s="1"/>
  <c r="M16" i="15" s="1"/>
  <c r="L8" i="15"/>
  <c r="L10" i="15" s="1"/>
  <c r="L12" i="15" s="1"/>
  <c r="L14" i="15" s="1"/>
  <c r="L16" i="15" s="1"/>
  <c r="K8" i="15"/>
  <c r="K10" i="15" s="1"/>
  <c r="K12" i="15" s="1"/>
  <c r="K14" i="15" s="1"/>
  <c r="K16" i="15" s="1"/>
  <c r="J8" i="15"/>
  <c r="J10" i="15" s="1"/>
  <c r="J12" i="15" s="1"/>
  <c r="J14" i="15" s="1"/>
  <c r="J16" i="15" s="1"/>
  <c r="I16" i="15"/>
  <c r="I14" i="15"/>
  <c r="I12" i="15"/>
  <c r="I10" i="15"/>
  <c r="I8" i="15"/>
  <c r="E15" i="21" l="1"/>
  <c r="E14" i="21"/>
  <c r="E13" i="21"/>
  <c r="E12" i="21"/>
  <c r="E11" i="21"/>
  <c r="E16" i="21" s="1"/>
  <c r="E8" i="21"/>
  <c r="E7" i="21"/>
  <c r="E6" i="21"/>
  <c r="E9" i="21" s="1"/>
  <c r="E5" i="21"/>
  <c r="E4" i="21"/>
  <c r="D15" i="21"/>
  <c r="D14" i="21"/>
  <c r="D13" i="21"/>
  <c r="D12" i="21"/>
  <c r="D16" i="21" s="1"/>
  <c r="D11" i="21"/>
  <c r="D8" i="21"/>
  <c r="D7" i="21"/>
  <c r="D6" i="21"/>
  <c r="D9" i="21" s="1"/>
  <c r="D5" i="21"/>
  <c r="D4" i="21"/>
  <c r="C15" i="21"/>
  <c r="C14" i="21"/>
  <c r="C13" i="21"/>
  <c r="C12" i="21"/>
  <c r="C11" i="21"/>
  <c r="C8" i="21"/>
  <c r="C7" i="21"/>
  <c r="C6" i="21"/>
  <c r="C5" i="21"/>
  <c r="C4" i="21"/>
  <c r="E18" i="21" l="1"/>
  <c r="C16" i="21"/>
  <c r="C9" i="21"/>
  <c r="D18" i="21" l="1"/>
  <c r="C18" i="21"/>
  <c r="E15" i="15"/>
  <c r="D15" i="15"/>
  <c r="G15" i="15" s="1"/>
  <c r="C15" i="15"/>
  <c r="E13" i="15"/>
  <c r="D13" i="15"/>
  <c r="C13" i="15"/>
  <c r="E11" i="15"/>
  <c r="D11" i="15"/>
  <c r="C11" i="15"/>
  <c r="E9" i="15"/>
  <c r="D9" i="15"/>
  <c r="C9" i="15"/>
  <c r="E7" i="15"/>
  <c r="D7" i="15"/>
  <c r="G7" i="15" s="1"/>
  <c r="C7" i="15"/>
  <c r="E6" i="15"/>
  <c r="D6" i="15"/>
  <c r="C6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H7" i="15" l="1"/>
  <c r="G13" i="15"/>
  <c r="H15" i="15"/>
  <c r="G11" i="15"/>
  <c r="G9" i="15"/>
  <c r="H11" i="15"/>
  <c r="D8" i="15"/>
  <c r="D10" i="15" s="1"/>
  <c r="H9" i="15"/>
  <c r="H13" i="15"/>
  <c r="E8" i="15"/>
  <c r="E10" i="15" s="1"/>
  <c r="C8" i="15"/>
  <c r="C10" i="15" s="1"/>
  <c r="C12" i="15" s="1"/>
  <c r="C14" i="15" s="1"/>
  <c r="C16" i="15" s="1"/>
  <c r="G6" i="15"/>
  <c r="H6" i="15"/>
  <c r="G8" i="15" l="1"/>
  <c r="H8" i="15"/>
  <c r="E12" i="15"/>
  <c r="H10" i="15"/>
  <c r="D12" i="15"/>
  <c r="G10" i="15"/>
  <c r="G12" i="15" l="1"/>
  <c r="D14" i="15"/>
  <c r="E14" i="15"/>
  <c r="H12" i="15"/>
  <c r="E16" i="15" l="1"/>
  <c r="H14" i="15"/>
  <c r="D16" i="15"/>
  <c r="G16" i="15" s="1"/>
  <c r="G14" i="15"/>
  <c r="H16" i="15" l="1"/>
</calcChain>
</file>

<file path=xl/sharedStrings.xml><?xml version="1.0" encoding="utf-8"?>
<sst xmlns="http://schemas.openxmlformats.org/spreadsheetml/2006/main" count="2029" uniqueCount="132">
  <si>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</si>
  <si>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</si>
  <si>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</si>
  <si>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</si>
  <si>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</si>
  <si>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</si>
  <si>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</si>
  <si>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</si>
  <si>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</si>
  <si>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</si>
  <si>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</si>
  <si>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</si>
  <si>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</si>
  <si>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</si>
  <si>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</si>
  <si>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</si>
  <si>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</si>
  <si>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</si>
  <si>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</si>
  <si>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</si>
  <si>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</si>
  <si>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</si>
  <si>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</si>
  <si>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</si>
  <si>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</si>
  <si>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</si>
  <si>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</si>
  <si>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</si>
  <si>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</si>
  <si>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</si>
  <si>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</si>
  <si>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</si>
  <si>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</si>
  <si>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</si>
  <si>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</si>
  <si>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</si>
  <si>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</si>
  <si>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</si>
  <si>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</si>
  <si>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</si>
  <si>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</si>
  <si>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</si>
  <si>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</si>
  <si>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</si>
  <si>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</si>
  <si>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</si>
  <si>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</si>
  <si>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</si>
  <si>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</si>
  <si>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</si>
  <si>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</si>
  <si>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</si>
  <si>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</si>
  <si>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</si>
  <si>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</si>
  <si>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</si>
  <si>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</si>
  <si>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</si>
  <si>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</si>
  <si>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</si>
  <si>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</si>
  <si>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</si>
  <si>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</si>
  <si>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</si>
  <si>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</si>
  <si>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</si>
  <si>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</si>
  <si>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</si>
  <si>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</si>
  <si>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</si>
  <si>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</si>
  <si>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</si>
  <si>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</si>
  <si>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</si>
  <si>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</si>
  <si>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</si>
  <si>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</si>
  <si>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</si>
  <si>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</si>
  <si>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</si>
  <si>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</si>
  <si>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</si>
  <si>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</si>
  <si>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</si>
  <si>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</si>
  <si>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</si>
  <si>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</si>
  <si>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</si>
  <si>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</si>
  <si>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</si>
  <si>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</si>
  <si>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</si>
  <si>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</si>
  <si>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</si>
  <si>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</si>
  <si>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</si>
  <si>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</si>
  <si>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</si>
  <si>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</si>
  <si>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</si>
  <si>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</si>
  <si>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</si>
  <si>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</si>
  <si>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</si>
  <si>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</si>
  <si>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</si>
  <si>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</si>
  <si>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</si>
  <si>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</si>
  <si>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</si>
  <si>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</si>
  <si>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</si>
  <si>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</si>
  <si>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</si>
  <si>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</si>
  <si>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</si>
  <si>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</si>
  <si>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</si>
  <si>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</si>
  <si>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</si>
  <si>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</si>
  <si>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</si>
  <si>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</si>
  <si>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</si>
  <si>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</si>
  <si>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</si>
  <si>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</si>
  <si>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</si>
  <si>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</si>
  <si>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</si>
  <si>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</si>
  <si>
    <t>Selected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</si>
</sst>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</numFmts>
  <fonts count="12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rgb="FF0070C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0" tint="-4.9989318521683403E-2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4" fontId="1" fillId="2" borderId="0" xfId="2" applyFill="1"/>
    <xf numFmtId="164" fontId="5" fillId="2" borderId="2" xfId="3" applyFill="1"/>
    <xf numFmtId="164" fontId="5" fillId="2" borderId="3" xfId="4" applyFill="1"/>
    <xf numFmtId="164" fontId="5" fillId="2" borderId="3" xfId="4"/>
    <xf numFmtId="0" fontId="4" fillId="2" borderId="1" xfId="1" applyFill="1" applyAlignment="1">
      <alignment horizontal="right" wrapText="1"/>
    </xf>
    <xf numFmtId="165" fontId="1" fillId="2" borderId="0" xfId="6" applyNumberFormat="1" applyFont="1" applyFill="1"/>
    <xf numFmtId="165" fontId="5" fillId="2" borderId="2" xfId="6" applyNumberFormat="1" applyFont="1" applyFill="1" applyBorder="1"/>
    <xf numFmtId="165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6" fontId="5" fillId="2" borderId="0" xfId="5" applyNumberFormat="1" applyFont="1" applyFill="1" applyBorder="1"/>
    <xf numFmtId="15" fontId="4" fillId="2" borderId="1" xfId="0" applyNumberFormat="1" applyFont="1" applyFill="1" applyBorder="1"/>
    <xf numFmtId="166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67" fontId="5" fillId="2" borderId="2" xfId="0" applyNumberFormat="1" applyFont="1" applyFill="1" applyBorder="1"/>
    <xf numFmtId="15" fontId="4" fillId="2" borderId="1" xfId="0" applyNumberFormat="1" applyFont="1" applyFill="1" applyBorder="1"/>
    <xf numFmtId="164" fontId="1" fillId="2" borderId="0" xfId="2"/>
    <xf numFmtId="15" fontId="1" fillId="2" borderId="0" xfId="0" applyNumberFormat="1" applyFont="1" applyFill="1"/>
    <xf numFmtId="15" fontId="4" fillId="2" borderId="1" xfId="1" applyNumberFormat="1" applyFill="1">
      <alignment horizontal="right"/>
    </xf>
    <xf numFmtId="164" fontId="7" fillId="3" borderId="0" xfId="2" applyFont="1" applyFill="1"/>
    <xf numFmtId="0" fontId="1" fillId="5" borderId="0" xfId="0" applyFont="1" applyFill="1"/>
    <xf numFmtId="0" fontId="0" fillId="5" borderId="0" xfId="0" applyFill="1"/>
    <xf numFmtId="0" fontId="5" fillId="5" borderId="0" xfId="0" applyFont="1" applyFill="1" applyBorder="1"/>
    <xf numFmtId="0" fontId="4" fillId="2" borderId="0" xfId="0" applyFont="1" applyFill="1"/>
    <xf numFmtId="0" fontId="1" fillId="6" borderId="4" xfId="0" applyFont="1" applyFill="1" applyBorder="1"/>
    <xf numFmtId="0" fontId="9" fillId="2" borderId="0" xfId="0" applyFont="1" applyFill="1"/>
    <xf numFmtId="0" fontId="5" fillId="5" borderId="0" xfId="0" applyFont="1" applyFill="1"/>
    <xf numFmtId="0" fontId="1" fillId="5" borderId="0" xfId="0" applyFont="1" applyFill="1" applyBorder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9" fontId="10" fillId="5" borderId="0" xfId="6" applyFont="1" applyFill="1"/>
    <xf numFmtId="9" fontId="10" fillId="5" borderId="0" xfId="6" applyFont="1" applyFill="1" applyBorder="1"/>
    <xf numFmtId="0" fontId="10" fillId="5" borderId="0" xfId="0" applyFont="1" applyFill="1"/>
    <xf numFmtId="0" fontId="11" fillId="5" borderId="0" xfId="0" applyFont="1" applyFill="1"/>
    <xf numFmtId="0" fontId="10" fillId="5" borderId="0" xfId="0" applyFont="1" applyFill="1" applyBorder="1"/>
    <xf numFmtId="0" fontId="11" fillId="5" borderId="0" xfId="0" applyFont="1" applyFill="1" applyBorder="1"/>
    <xf numFmtId="165" fontId="10" fillId="5" borderId="0" xfId="6" applyNumberFormat="1" applyFont="1" applyFill="1"/>
    <xf numFmtId="0" fontId="8" fillId="4" borderId="0" xfId="0" applyFont="1" applyFill="1" applyAlignment="1">
      <alignment horizontal="center"/>
    </xf>
  </cellXfs>
  <cellStyles count="7">
    <cellStyle name="Comma" xfId="5" builtinId="3"/>
    <cellStyle name="General" xfId="2"/>
    <cellStyle name="Header" xfId="1"/>
    <cellStyle name="Normal" xfId="0" builtinId="0"/>
    <cellStyle name="Percent" xfId="6" builtinId="5"/>
    <cellStyle name="Subtotal" xfId="3"/>
    <cellStyle name="Total Formatt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18</xdr:row>
      <xdr:rowOff>0</xdr:rowOff>
    </xdr:from>
    <xdr:to>
      <xdr:col>22</xdr:col>
      <xdr:colOff>533403</xdr:colOff>
      <xdr:row>20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60B328A-38B7-4BC5-A761-EF5BCC1582DD}"/>
            </a:ext>
          </a:extLst>
        </xdr:cNvPr>
        <xdr:cNvSpPr/>
      </xdr:nvSpPr>
      <xdr:spPr>
        <a:xfrm>
          <a:off x="8220075" y="3038475"/>
          <a:ext cx="5410203" cy="4762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Use percentages that were observed historically as a guidance to forecast the future</a:t>
          </a:r>
          <a:endParaRPr lang="en-US" sz="1100"/>
        </a:p>
      </xdr:txBody>
    </xdr:sp>
    <xdr:clientData/>
  </xdr:twoCellAnchor>
  <xdr:twoCellAnchor>
    <xdr:from>
      <xdr:col>13</xdr:col>
      <xdr:colOff>504825</xdr:colOff>
      <xdr:row>17</xdr:row>
      <xdr:rowOff>142875</xdr:rowOff>
    </xdr:from>
    <xdr:to>
      <xdr:col>14</xdr:col>
      <xdr:colOff>114300</xdr:colOff>
      <xdr:row>18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B89BB54-16C4-41AE-8320-2F994304860D}"/>
            </a:ext>
          </a:extLst>
        </xdr:cNvPr>
        <xdr:cNvSpPr/>
      </xdr:nvSpPr>
      <xdr:spPr>
        <a:xfrm>
          <a:off x="8115300" y="299085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1</a:t>
          </a:r>
        </a:p>
      </xdr:txBody>
    </xdr:sp>
    <xdr:clientData/>
  </xdr:twoCellAnchor>
  <xdr:twoCellAnchor>
    <xdr:from>
      <xdr:col>14</xdr:col>
      <xdr:colOff>47625</xdr:colOff>
      <xdr:row>24</xdr:row>
      <xdr:rowOff>152400</xdr:rowOff>
    </xdr:from>
    <xdr:to>
      <xdr:col>22</xdr:col>
      <xdr:colOff>533400</xdr:colOff>
      <xdr:row>27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25DF8CB-D66C-4BE8-8D7F-92FF0907109A}"/>
            </a:ext>
          </a:extLst>
        </xdr:cNvPr>
        <xdr:cNvSpPr/>
      </xdr:nvSpPr>
      <xdr:spPr>
        <a:xfrm>
          <a:off x="8267700" y="4333875"/>
          <a:ext cx="5362575" cy="4191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Use OFFSET and MATCH as</a:t>
          </a:r>
          <a:r>
            <a:rPr lang="en-US" sz="1100" baseline="0">
              <a:solidFill>
                <a:sysClr val="windowText" lastClr="000000"/>
              </a:solidFill>
            </a:rPr>
            <a:t> a lookup function that will show the selected scenario</a:t>
          </a:r>
          <a:endParaRPr lang="en-US" sz="1100"/>
        </a:p>
      </xdr:txBody>
    </xdr:sp>
    <xdr:clientData/>
  </xdr:twoCellAnchor>
  <xdr:twoCellAnchor>
    <xdr:from>
      <xdr:col>13</xdr:col>
      <xdr:colOff>142875</xdr:colOff>
      <xdr:row>25</xdr:row>
      <xdr:rowOff>152400</xdr:rowOff>
    </xdr:from>
    <xdr:to>
      <xdr:col>14</xdr:col>
      <xdr:colOff>47625</xdr:colOff>
      <xdr:row>25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FE45446-1C5E-483D-83DF-7AE8691522DC}"/>
            </a:ext>
          </a:extLst>
        </xdr:cNvPr>
        <xdr:cNvCxnSpPr>
          <a:stCxn id="4" idx="1"/>
        </xdr:cNvCxnSpPr>
      </xdr:nvCxnSpPr>
      <xdr:spPr>
        <a:xfrm flipH="1" flipV="1">
          <a:off x="7753350" y="4524375"/>
          <a:ext cx="514350" cy="190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552450</xdr:colOff>
      <xdr:row>24</xdr:row>
      <xdr:rowOff>38100</xdr:rowOff>
    </xdr:from>
    <xdr:to>
      <xdr:col>14</xdr:col>
      <xdr:colOff>161925</xdr:colOff>
      <xdr:row>25</xdr:row>
      <xdr:rowOff>47625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1526FCF7-CCCE-4A80-8E95-F094196F757D}"/>
            </a:ext>
          </a:extLst>
        </xdr:cNvPr>
        <xdr:cNvSpPr/>
      </xdr:nvSpPr>
      <xdr:spPr>
        <a:xfrm>
          <a:off x="8162925" y="421957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XFD3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3" ht="12.75" thickBot="1" x14ac:dyDescent="0.25">
      <c r="A1" s="26" t="s">
        <v>66</v>
      </c>
      <c r="B1" s="32"/>
      <c r="C1" s="36">
        <v>42004</v>
      </c>
    </row>
    <row r="2" spans="1:3" ht="15" x14ac:dyDescent="0.25">
      <c r="A2" s="24" t="s">
        <v>67</v>
      </c>
      <c r="B2" s="29"/>
      <c r="C2" s="30">
        <v>44.609000000000002</v>
      </c>
    </row>
    <row r="3" spans="1:3" ht="15" x14ac:dyDescent="0.25">
      <c r="A3" s="24" t="s">
        <v>68</v>
      </c>
      <c r="B3" s="29"/>
      <c r="C3" s="30">
        <v>33.097000000000001</v>
      </c>
    </row>
    <row r="4" spans="1:3" ht="15" x14ac:dyDescent="0.25">
      <c r="A4" s="24" t="s">
        <v>69</v>
      </c>
      <c r="B4" s="29"/>
      <c r="C4" s="30">
        <v>31.658000000000001</v>
      </c>
    </row>
    <row r="5" spans="1:3" ht="15" x14ac:dyDescent="0.25">
      <c r="A5" s="24" t="s">
        <v>70</v>
      </c>
      <c r="B5" s="29"/>
      <c r="C5" s="30">
        <v>20.146000000000004</v>
      </c>
    </row>
    <row r="6" spans="1:3" ht="15" x14ac:dyDescent="0.25">
      <c r="A6" s="24" t="s">
        <v>71</v>
      </c>
      <c r="B6" s="29"/>
      <c r="C6" s="30">
        <v>14.39</v>
      </c>
    </row>
    <row r="7" spans="1:3" x14ac:dyDescent="0.2">
      <c r="A7" s="27" t="s">
        <v>72</v>
      </c>
      <c r="B7" s="27"/>
      <c r="C7" s="31">
        <v>143.9</v>
      </c>
    </row>
    <row r="8" spans="1:3" x14ac:dyDescent="0.2">
      <c r="A8" s="33"/>
      <c r="B8" s="33"/>
      <c r="C8" s="35"/>
    </row>
    <row r="9" spans="1:3" ht="15" x14ac:dyDescent="0.25">
      <c r="A9" s="24" t="s">
        <v>73</v>
      </c>
      <c r="B9" s="29"/>
      <c r="C9" s="30">
        <v>29.749999999999996</v>
      </c>
    </row>
    <row r="10" spans="1:3" ht="15" x14ac:dyDescent="0.25">
      <c r="A10" s="24" t="s">
        <v>74</v>
      </c>
      <c r="B10" s="29"/>
      <c r="C10" s="30">
        <v>18.7</v>
      </c>
    </row>
    <row r="11" spans="1:3" ht="15" x14ac:dyDescent="0.25">
      <c r="A11" s="24" t="s">
        <v>75</v>
      </c>
      <c r="B11" s="29"/>
      <c r="C11" s="30">
        <v>16.149999999999999</v>
      </c>
    </row>
    <row r="12" spans="1:3" ht="15" x14ac:dyDescent="0.25">
      <c r="A12" s="24" t="s">
        <v>76</v>
      </c>
      <c r="B12" s="29"/>
      <c r="C12" s="30">
        <v>11.05</v>
      </c>
    </row>
    <row r="13" spans="1:3" ht="15" x14ac:dyDescent="0.25">
      <c r="A13" s="24" t="s">
        <v>77</v>
      </c>
      <c r="B13" s="29"/>
      <c r="C13" s="30">
        <v>9.35</v>
      </c>
    </row>
    <row r="14" spans="1:3" x14ac:dyDescent="0.2">
      <c r="A14" s="27" t="s">
        <v>78</v>
      </c>
      <c r="B14" s="27"/>
      <c r="C14" s="31">
        <v>84.999999999999986</v>
      </c>
    </row>
    <row r="15" spans="1:3" x14ac:dyDescent="0.2">
      <c r="A15" s="24"/>
      <c r="B15" s="24"/>
      <c r="C15" s="24"/>
    </row>
    <row r="16" spans="1:3" ht="15" x14ac:dyDescent="0.25">
      <c r="A16" s="24" t="s">
        <v>79</v>
      </c>
      <c r="B16" s="29"/>
      <c r="C16" s="30">
        <v>346.47500000000002</v>
      </c>
    </row>
    <row r="17" spans="1:3" ht="15" x14ac:dyDescent="0.25">
      <c r="A17" s="24" t="s">
        <v>80</v>
      </c>
      <c r="B17" s="29"/>
      <c r="C17" s="30">
        <v>139.52500000000001</v>
      </c>
    </row>
    <row r="18" spans="1:3" ht="15" x14ac:dyDescent="0.25">
      <c r="A18" s="24" t="s">
        <v>81</v>
      </c>
      <c r="B18" s="29"/>
      <c r="C18" s="30">
        <v>125.575</v>
      </c>
    </row>
    <row r="19" spans="1:3" ht="15" x14ac:dyDescent="0.25">
      <c r="A19" s="24" t="s">
        <v>82</v>
      </c>
      <c r="B19" s="29"/>
      <c r="C19" s="30">
        <v>20.925000000000001</v>
      </c>
    </row>
    <row r="20" spans="1:3" x14ac:dyDescent="0.2">
      <c r="A20" s="27" t="s">
        <v>83</v>
      </c>
      <c r="B20" s="27"/>
      <c r="C20" s="31">
        <v>632.5</v>
      </c>
    </row>
    <row r="21" spans="1:3" x14ac:dyDescent="0.2">
      <c r="A21" s="24"/>
      <c r="B21" s="24"/>
      <c r="C21" s="24"/>
    </row>
    <row r="22" spans="1:3" ht="15" x14ac:dyDescent="0.25">
      <c r="A22" s="24" t="s">
        <v>84</v>
      </c>
      <c r="B22" s="29"/>
      <c r="C22" s="34">
        <v>16.12</v>
      </c>
    </row>
    <row r="23" spans="1:3" ht="15" x14ac:dyDescent="0.25">
      <c r="A23" s="24" t="s">
        <v>85</v>
      </c>
      <c r="B23" s="29"/>
      <c r="C23" s="34">
        <v>6.2</v>
      </c>
    </row>
    <row r="24" spans="1:3" ht="15" x14ac:dyDescent="0.25">
      <c r="A24" s="24" t="s">
        <v>86</v>
      </c>
      <c r="B24" s="29"/>
      <c r="C24" s="34">
        <v>2.4800000000000004</v>
      </c>
    </row>
    <row r="25" spans="1:3" x14ac:dyDescent="0.2">
      <c r="A25" s="27" t="s">
        <v>87</v>
      </c>
      <c r="B25" s="27"/>
      <c r="C25" s="27">
        <v>24.8</v>
      </c>
    </row>
    <row r="26" spans="1:3" x14ac:dyDescent="0.2">
      <c r="A26" s="24"/>
      <c r="B26" s="24"/>
      <c r="C26" s="24"/>
    </row>
    <row r="27" spans="1:3" ht="15" x14ac:dyDescent="0.25">
      <c r="A27" s="24" t="s">
        <v>88</v>
      </c>
      <c r="B27" s="29"/>
      <c r="C27" s="24">
        <v>45.9</v>
      </c>
    </row>
    <row r="28" spans="1:3" x14ac:dyDescent="0.2">
      <c r="A28" s="27" t="s">
        <v>88</v>
      </c>
      <c r="B28" s="27"/>
      <c r="C28" s="27">
        <v>45.9</v>
      </c>
    </row>
    <row r="29" spans="1:3" x14ac:dyDescent="0.2">
      <c r="A29" s="33"/>
      <c r="B29" s="33"/>
      <c r="C29" s="33"/>
    </row>
    <row r="30" spans="1:3" ht="12.75" thickBot="1" x14ac:dyDescent="0.25">
      <c r="A30" s="28" t="s">
        <v>89</v>
      </c>
      <c r="B30" s="28"/>
      <c r="C30" s="37">
        <v>932.09999999999991</v>
      </c>
    </row>
    <row r="31" spans="1:3" x14ac:dyDescent="0.2">
      <c r="A31" s="24"/>
      <c r="B31" s="24"/>
      <c r="C31" s="24"/>
    </row>
    <row r="32" spans="1:3" ht="15" x14ac:dyDescent="0.25">
      <c r="A32" s="24" t="s">
        <v>90</v>
      </c>
      <c r="B32" s="29"/>
      <c r="C32" s="30">
        <v>17</v>
      </c>
    </row>
    <row r="33" spans="1:3" ht="15" x14ac:dyDescent="0.25">
      <c r="A33" s="24" t="s">
        <v>91</v>
      </c>
      <c r="B33" s="29"/>
      <c r="C33" s="30">
        <v>17</v>
      </c>
    </row>
    <row r="34" spans="1:3" ht="15" x14ac:dyDescent="0.25">
      <c r="A34" s="24" t="s">
        <v>92</v>
      </c>
      <c r="B34" s="29"/>
      <c r="C34" s="30">
        <v>14.96</v>
      </c>
    </row>
    <row r="35" spans="1:3" ht="15" x14ac:dyDescent="0.25">
      <c r="A35" s="24" t="s">
        <v>93</v>
      </c>
      <c r="B35" s="29"/>
      <c r="C35" s="30">
        <v>10.199999999999999</v>
      </c>
    </row>
    <row r="36" spans="1:3" ht="15" x14ac:dyDescent="0.25">
      <c r="A36" s="24" t="s">
        <v>94</v>
      </c>
      <c r="B36" s="29"/>
      <c r="C36" s="30">
        <v>8.84</v>
      </c>
    </row>
    <row r="37" spans="1:3" x14ac:dyDescent="0.2">
      <c r="A37" s="27" t="s">
        <v>95</v>
      </c>
      <c r="B37" s="27"/>
      <c r="C37" s="31">
        <v>68</v>
      </c>
    </row>
    <row r="38" spans="1:3" x14ac:dyDescent="0.2">
      <c r="A38" s="33"/>
      <c r="B38" s="33"/>
      <c r="C38" s="35"/>
    </row>
    <row r="39" spans="1:3" ht="15" x14ac:dyDescent="0.25">
      <c r="A39" s="24" t="s">
        <v>96</v>
      </c>
      <c r="B39" s="29"/>
      <c r="C39" s="30">
        <v>22.424999999999997</v>
      </c>
    </row>
    <row r="40" spans="1:3" ht="15" x14ac:dyDescent="0.25">
      <c r="A40" s="24" t="s">
        <v>97</v>
      </c>
      <c r="B40" s="29"/>
      <c r="C40" s="30">
        <v>6.8250000000000002</v>
      </c>
    </row>
    <row r="41" spans="1:3" ht="15" x14ac:dyDescent="0.25">
      <c r="A41" s="24" t="s">
        <v>98</v>
      </c>
      <c r="B41" s="29"/>
      <c r="C41" s="30">
        <v>3.25</v>
      </c>
    </row>
    <row r="42" spans="1:3" x14ac:dyDescent="0.2">
      <c r="A42" s="27" t="s">
        <v>99</v>
      </c>
      <c r="B42" s="27"/>
      <c r="C42" s="27">
        <v>32.5</v>
      </c>
    </row>
    <row r="43" spans="1:3" x14ac:dyDescent="0.2">
      <c r="A43" s="24"/>
      <c r="B43" s="24"/>
      <c r="C43" s="24"/>
    </row>
    <row r="44" spans="1:3" ht="15" x14ac:dyDescent="0.25">
      <c r="A44" s="24" t="s">
        <v>100</v>
      </c>
      <c r="B44" s="29"/>
      <c r="C44" s="24">
        <v>615.79999999999995</v>
      </c>
    </row>
    <row r="45" spans="1:3" x14ac:dyDescent="0.2">
      <c r="A45" s="27" t="s">
        <v>101</v>
      </c>
      <c r="B45" s="27"/>
      <c r="C45" s="27">
        <v>615.79999999999995</v>
      </c>
    </row>
    <row r="46" spans="1:3" x14ac:dyDescent="0.2">
      <c r="A46" s="24"/>
      <c r="B46" s="24"/>
      <c r="C46" s="24"/>
    </row>
    <row r="47" spans="1:3" ht="15" x14ac:dyDescent="0.25">
      <c r="A47" s="24" t="s">
        <v>102</v>
      </c>
      <c r="B47" s="29"/>
      <c r="C47" s="24">
        <v>48.3</v>
      </c>
    </row>
    <row r="48" spans="1:3" x14ac:dyDescent="0.2">
      <c r="A48" s="27" t="s">
        <v>102</v>
      </c>
      <c r="B48" s="27"/>
      <c r="C48" s="27">
        <v>48.3</v>
      </c>
    </row>
    <row r="49" spans="1:3" x14ac:dyDescent="0.2">
      <c r="A49" s="24"/>
      <c r="B49" s="24"/>
      <c r="C49" s="24"/>
    </row>
    <row r="50" spans="1:3" ht="15" x14ac:dyDescent="0.25">
      <c r="A50" s="24" t="s">
        <v>103</v>
      </c>
      <c r="B50" s="29"/>
      <c r="C50" s="30">
        <v>132.32500000000002</v>
      </c>
    </row>
    <row r="51" spans="1:3" ht="15" x14ac:dyDescent="0.25">
      <c r="A51" s="24" t="s">
        <v>104</v>
      </c>
      <c r="B51" s="29"/>
      <c r="C51" s="30">
        <v>18.425000000000001</v>
      </c>
    </row>
    <row r="52" spans="1:3" ht="15" x14ac:dyDescent="0.25">
      <c r="A52" s="24" t="s">
        <v>105</v>
      </c>
      <c r="B52" s="29"/>
      <c r="C52" s="30">
        <v>16.75</v>
      </c>
    </row>
    <row r="53" spans="1:3" x14ac:dyDescent="0.2">
      <c r="A53" s="27" t="s">
        <v>106</v>
      </c>
      <c r="B53" s="27"/>
      <c r="C53" s="27">
        <v>167.50000000000003</v>
      </c>
    </row>
    <row r="54" spans="1:3" x14ac:dyDescent="0.2">
      <c r="A54" s="24"/>
      <c r="B54" s="24"/>
      <c r="C54" s="24"/>
    </row>
    <row r="55" spans="1:3" ht="12.75" thickBot="1" x14ac:dyDescent="0.25">
      <c r="A55" s="28" t="s">
        <v>107</v>
      </c>
      <c r="B55" s="28"/>
      <c r="C55" s="2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XFD3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3" ht="12.75" thickBot="1" x14ac:dyDescent="0.25">
      <c r="A1" s="39" t="s">
        <v>66</v>
      </c>
      <c r="B1" s="39" t="s">
        <v>108</v>
      </c>
      <c r="C1" s="47">
        <v>42369</v>
      </c>
    </row>
    <row r="2" spans="1:3" x14ac:dyDescent="0.2">
      <c r="A2" s="38" t="s">
        <v>67</v>
      </c>
      <c r="B2" s="38" t="s">
        <v>109</v>
      </c>
      <c r="C2" s="42">
        <v>40.248000000000005</v>
      </c>
    </row>
    <row r="3" spans="1:3" x14ac:dyDescent="0.2">
      <c r="A3" s="38" t="s">
        <v>69</v>
      </c>
      <c r="B3" s="38" t="s">
        <v>109</v>
      </c>
      <c r="C3" s="42">
        <v>34.056000000000004</v>
      </c>
    </row>
    <row r="4" spans="1:3" x14ac:dyDescent="0.2">
      <c r="A4" s="38" t="s">
        <v>68</v>
      </c>
      <c r="B4" s="38" t="s">
        <v>109</v>
      </c>
      <c r="C4" s="42">
        <v>29.412000000000003</v>
      </c>
    </row>
    <row r="5" spans="1:3" x14ac:dyDescent="0.2">
      <c r="A5" s="38" t="s">
        <v>70</v>
      </c>
      <c r="B5" s="38" t="s">
        <v>109</v>
      </c>
      <c r="C5" s="42">
        <v>27.864000000000001</v>
      </c>
    </row>
    <row r="6" spans="1:3" x14ac:dyDescent="0.2">
      <c r="A6" s="38" t="s">
        <v>71</v>
      </c>
      <c r="B6" s="38" t="s">
        <v>109</v>
      </c>
      <c r="C6" s="42">
        <v>23.220000000000002</v>
      </c>
    </row>
    <row r="7" spans="1:3" x14ac:dyDescent="0.2">
      <c r="A7" s="40" t="s">
        <v>72</v>
      </c>
      <c r="B7" s="40"/>
      <c r="C7" s="43">
        <v>154.80000000000001</v>
      </c>
    </row>
    <row r="9" spans="1:3" x14ac:dyDescent="0.2">
      <c r="A9" s="38" t="s">
        <v>73</v>
      </c>
      <c r="B9" s="38" t="s">
        <v>110</v>
      </c>
      <c r="C9" s="42">
        <v>24.840000000000003</v>
      </c>
    </row>
    <row r="10" spans="1:3" x14ac:dyDescent="0.2">
      <c r="A10" s="38" t="s">
        <v>74</v>
      </c>
      <c r="B10" s="38" t="s">
        <v>110</v>
      </c>
      <c r="C10" s="42">
        <v>20.239999999999998</v>
      </c>
    </row>
    <row r="11" spans="1:3" x14ac:dyDescent="0.2">
      <c r="A11" s="38" t="s">
        <v>75</v>
      </c>
      <c r="B11" s="38" t="s">
        <v>110</v>
      </c>
      <c r="C11" s="42">
        <v>17.48</v>
      </c>
    </row>
    <row r="12" spans="1:3" x14ac:dyDescent="0.2">
      <c r="A12" s="38" t="s">
        <v>77</v>
      </c>
      <c r="B12" s="38" t="s">
        <v>110</v>
      </c>
      <c r="C12" s="42">
        <v>17.48</v>
      </c>
    </row>
    <row r="13" spans="1:3" x14ac:dyDescent="0.2">
      <c r="A13" s="38" t="s">
        <v>76</v>
      </c>
      <c r="B13" s="38" t="s">
        <v>110</v>
      </c>
      <c r="C13" s="42">
        <v>11.96</v>
      </c>
    </row>
    <row r="14" spans="1:3" x14ac:dyDescent="0.2">
      <c r="A14" s="40" t="s">
        <v>78</v>
      </c>
      <c r="B14" s="40" t="s">
        <v>110</v>
      </c>
      <c r="C14" s="43">
        <v>92.000000000000014</v>
      </c>
    </row>
    <row r="16" spans="1:3" x14ac:dyDescent="0.2">
      <c r="A16" s="38" t="s">
        <v>79</v>
      </c>
      <c r="B16" s="38" t="s">
        <v>111</v>
      </c>
      <c r="C16" s="42">
        <v>346.47500000000002</v>
      </c>
    </row>
    <row r="17" spans="1:3" x14ac:dyDescent="0.2">
      <c r="A17" s="38" t="s">
        <v>80</v>
      </c>
      <c r="B17" s="38" t="s">
        <v>111</v>
      </c>
      <c r="C17" s="42">
        <v>139.52500000000001</v>
      </c>
    </row>
    <row r="18" spans="1:3" x14ac:dyDescent="0.2">
      <c r="A18" s="38" t="s">
        <v>81</v>
      </c>
      <c r="B18" s="38" t="s">
        <v>111</v>
      </c>
      <c r="C18" s="42">
        <v>125.575</v>
      </c>
    </row>
    <row r="19" spans="1:3" x14ac:dyDescent="0.2">
      <c r="A19" s="38" t="s">
        <v>82</v>
      </c>
      <c r="B19" s="38" t="s">
        <v>111</v>
      </c>
      <c r="C19" s="42">
        <v>20.925000000000001</v>
      </c>
    </row>
    <row r="20" spans="1:3" x14ac:dyDescent="0.2">
      <c r="A20" s="40" t="s">
        <v>83</v>
      </c>
      <c r="B20" s="40" t="s">
        <v>111</v>
      </c>
      <c r="C20" s="43">
        <v>632.5</v>
      </c>
    </row>
    <row r="22" spans="1:3" x14ac:dyDescent="0.2">
      <c r="A22" s="38" t="s">
        <v>84</v>
      </c>
      <c r="B22" s="38" t="s">
        <v>112</v>
      </c>
      <c r="C22" s="45">
        <v>13.298</v>
      </c>
    </row>
    <row r="23" spans="1:3" x14ac:dyDescent="0.2">
      <c r="A23" s="38" t="s">
        <v>85</v>
      </c>
      <c r="B23" s="38" t="s">
        <v>112</v>
      </c>
      <c r="C23" s="45">
        <v>5.45</v>
      </c>
    </row>
    <row r="24" spans="1:3" x14ac:dyDescent="0.2">
      <c r="A24" s="38" t="s">
        <v>86</v>
      </c>
      <c r="B24" s="38" t="s">
        <v>112</v>
      </c>
      <c r="C24" s="45">
        <v>3.0520000000000005</v>
      </c>
    </row>
    <row r="25" spans="1:3" x14ac:dyDescent="0.2">
      <c r="A25" s="40" t="s">
        <v>87</v>
      </c>
      <c r="B25" s="40"/>
      <c r="C25" s="40">
        <v>21.8</v>
      </c>
    </row>
    <row r="27" spans="1:3" x14ac:dyDescent="0.2">
      <c r="A27" s="38" t="s">
        <v>88</v>
      </c>
      <c r="B27" s="38" t="s">
        <v>113</v>
      </c>
      <c r="C27" s="38">
        <v>46.9</v>
      </c>
    </row>
    <row r="28" spans="1:3" x14ac:dyDescent="0.2">
      <c r="A28" s="40" t="s">
        <v>88</v>
      </c>
      <c r="B28" s="40"/>
      <c r="C28" s="40">
        <v>46.9</v>
      </c>
    </row>
    <row r="29" spans="1:3" x14ac:dyDescent="0.2">
      <c r="A29" s="44"/>
      <c r="B29" s="44"/>
      <c r="C29" s="44"/>
    </row>
    <row r="30" spans="1:3" ht="12.75" thickBot="1" x14ac:dyDescent="0.25">
      <c r="A30" s="41" t="s">
        <v>89</v>
      </c>
      <c r="B30" s="41"/>
      <c r="C30" s="46">
        <v>947.99999999999989</v>
      </c>
    </row>
    <row r="32" spans="1:3" x14ac:dyDescent="0.2">
      <c r="A32" s="38" t="s">
        <v>90</v>
      </c>
      <c r="B32" s="38" t="s">
        <v>114</v>
      </c>
      <c r="C32" s="42">
        <v>19.981000000000002</v>
      </c>
    </row>
    <row r="33" spans="1:3" x14ac:dyDescent="0.2">
      <c r="A33" s="38" t="s">
        <v>94</v>
      </c>
      <c r="B33" s="38" t="s">
        <v>114</v>
      </c>
      <c r="C33" s="42">
        <v>15.847000000000001</v>
      </c>
    </row>
    <row r="34" spans="1:3" x14ac:dyDescent="0.2">
      <c r="A34" s="38" t="s">
        <v>91</v>
      </c>
      <c r="B34" s="38" t="s">
        <v>114</v>
      </c>
      <c r="C34" s="42">
        <v>14.469000000000001</v>
      </c>
    </row>
    <row r="35" spans="1:3" x14ac:dyDescent="0.2">
      <c r="A35" s="38" t="s">
        <v>93</v>
      </c>
      <c r="B35" s="38" t="s">
        <v>114</v>
      </c>
      <c r="C35" s="42">
        <v>10.335000000000001</v>
      </c>
    </row>
    <row r="36" spans="1:3" x14ac:dyDescent="0.2">
      <c r="A36" s="38" t="s">
        <v>92</v>
      </c>
      <c r="B36" s="38" t="s">
        <v>114</v>
      </c>
      <c r="C36" s="42">
        <v>8.2680000000000007</v>
      </c>
    </row>
    <row r="37" spans="1:3" x14ac:dyDescent="0.2">
      <c r="A37" s="40" t="s">
        <v>95</v>
      </c>
      <c r="B37" s="40"/>
      <c r="C37" s="43">
        <v>68.900000000000006</v>
      </c>
    </row>
    <row r="39" spans="1:3" x14ac:dyDescent="0.2">
      <c r="A39" s="38" t="s">
        <v>96</v>
      </c>
      <c r="B39" s="38" t="s">
        <v>111</v>
      </c>
      <c r="C39" s="42">
        <v>17.506999999999998</v>
      </c>
    </row>
    <row r="40" spans="1:3" x14ac:dyDescent="0.2">
      <c r="A40" s="38" t="s">
        <v>97</v>
      </c>
      <c r="B40" s="38" t="s">
        <v>111</v>
      </c>
      <c r="C40" s="42">
        <v>6.601</v>
      </c>
    </row>
    <row r="41" spans="1:3" x14ac:dyDescent="0.2">
      <c r="A41" s="38" t="s">
        <v>98</v>
      </c>
      <c r="B41" s="38" t="s">
        <v>111</v>
      </c>
      <c r="C41" s="42">
        <v>4.5919999999999996</v>
      </c>
    </row>
    <row r="42" spans="1:3" x14ac:dyDescent="0.2">
      <c r="A42" s="40" t="s">
        <v>99</v>
      </c>
      <c r="B42" s="40"/>
      <c r="C42" s="40">
        <v>28.699999999999996</v>
      </c>
    </row>
    <row r="44" spans="1:3" x14ac:dyDescent="0.2">
      <c r="A44" s="38" t="s">
        <v>100</v>
      </c>
      <c r="B44" s="38" t="s">
        <v>115</v>
      </c>
      <c r="C44" s="38">
        <v>610.4</v>
      </c>
    </row>
    <row r="45" spans="1:3" x14ac:dyDescent="0.2">
      <c r="A45" s="40" t="s">
        <v>101</v>
      </c>
      <c r="B45" s="40"/>
      <c r="C45" s="40">
        <v>610.4</v>
      </c>
    </row>
    <row r="47" spans="1:3" x14ac:dyDescent="0.2">
      <c r="A47" s="38" t="s">
        <v>102</v>
      </c>
      <c r="B47" s="38" t="s">
        <v>113</v>
      </c>
      <c r="C47" s="38">
        <v>43.3</v>
      </c>
    </row>
    <row r="48" spans="1:3" x14ac:dyDescent="0.2">
      <c r="A48" s="40" t="s">
        <v>102</v>
      </c>
      <c r="B48" s="40"/>
      <c r="C48" s="40">
        <v>43.3</v>
      </c>
    </row>
    <row r="50" spans="1:3" x14ac:dyDescent="0.2">
      <c r="A50" s="38" t="s">
        <v>103</v>
      </c>
      <c r="B50" s="38" t="s">
        <v>116</v>
      </c>
      <c r="C50" s="42">
        <v>161.52499999999998</v>
      </c>
    </row>
    <row r="51" spans="1:3" x14ac:dyDescent="0.2">
      <c r="A51" s="38" t="s">
        <v>104</v>
      </c>
      <c r="B51" s="38" t="s">
        <v>116</v>
      </c>
      <c r="C51" s="42">
        <v>18.425000000000001</v>
      </c>
    </row>
    <row r="52" spans="1:3" x14ac:dyDescent="0.2">
      <c r="A52" s="38" t="s">
        <v>105</v>
      </c>
      <c r="B52" s="38" t="s">
        <v>116</v>
      </c>
      <c r="C52" s="42">
        <v>16.75</v>
      </c>
    </row>
    <row r="53" spans="1:3" x14ac:dyDescent="0.2">
      <c r="A53" s="40" t="s">
        <v>106</v>
      </c>
      <c r="B53" s="40"/>
      <c r="C53" s="40">
        <v>196.7</v>
      </c>
    </row>
    <row r="55" spans="1:3" ht="12.75" thickBot="1" x14ac:dyDescent="0.25">
      <c r="A55" s="41" t="s">
        <v>107</v>
      </c>
      <c r="B55" s="41"/>
      <c r="C55" s="46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sqref="A1:XFD3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4" ht="12.75" thickBot="1" x14ac:dyDescent="0.25">
      <c r="A1" s="49" t="s">
        <v>66</v>
      </c>
      <c r="B1" s="58" t="s">
        <v>108</v>
      </c>
      <c r="C1" s="58" t="s">
        <v>117</v>
      </c>
      <c r="D1" s="58">
        <v>42735</v>
      </c>
    </row>
    <row r="2" spans="1:4" x14ac:dyDescent="0.2">
      <c r="A2" s="48" t="s">
        <v>67</v>
      </c>
      <c r="B2" s="48" t="s">
        <v>109</v>
      </c>
      <c r="C2" s="48" t="s">
        <v>118</v>
      </c>
      <c r="D2" s="52">
        <v>44.018000000000008</v>
      </c>
    </row>
    <row r="3" spans="1:4" x14ac:dyDescent="0.2">
      <c r="A3" s="48" t="s">
        <v>69</v>
      </c>
      <c r="B3" s="48" t="s">
        <v>109</v>
      </c>
      <c r="C3" s="48" t="s">
        <v>118</v>
      </c>
      <c r="D3" s="52">
        <v>40.631999999999998</v>
      </c>
    </row>
    <row r="4" spans="1:4" x14ac:dyDescent="0.2">
      <c r="A4" s="48" t="s">
        <v>68</v>
      </c>
      <c r="B4" s="48" t="s">
        <v>109</v>
      </c>
      <c r="C4" s="48" t="s">
        <v>118</v>
      </c>
      <c r="D4" s="52">
        <v>32.167000000000002</v>
      </c>
    </row>
    <row r="5" spans="1:4" x14ac:dyDescent="0.2">
      <c r="A5" s="48" t="s">
        <v>70</v>
      </c>
      <c r="B5" s="48" t="s">
        <v>109</v>
      </c>
      <c r="C5" s="48" t="s">
        <v>118</v>
      </c>
      <c r="D5" s="52">
        <v>27.088000000000001</v>
      </c>
    </row>
    <row r="6" spans="1:4" x14ac:dyDescent="0.2">
      <c r="A6" s="48" t="s">
        <v>71</v>
      </c>
      <c r="B6" s="48" t="s">
        <v>109</v>
      </c>
      <c r="C6" s="48" t="s">
        <v>118</v>
      </c>
      <c r="D6" s="52">
        <v>25.395</v>
      </c>
    </row>
    <row r="7" spans="1:4" x14ac:dyDescent="0.2">
      <c r="A7" s="50" t="s">
        <v>72</v>
      </c>
      <c r="B7" s="50"/>
      <c r="C7" s="50"/>
      <c r="D7" s="53">
        <v>169.3</v>
      </c>
    </row>
    <row r="9" spans="1:4" x14ac:dyDescent="0.2">
      <c r="A9" s="48" t="s">
        <v>73</v>
      </c>
      <c r="B9" s="48" t="s">
        <v>110</v>
      </c>
      <c r="C9" s="48" t="s">
        <v>118</v>
      </c>
      <c r="D9" s="52">
        <v>26.4</v>
      </c>
    </row>
    <row r="10" spans="1:4" x14ac:dyDescent="0.2">
      <c r="A10" s="48" t="s">
        <v>74</v>
      </c>
      <c r="B10" s="48" t="s">
        <v>110</v>
      </c>
      <c r="C10" s="48" t="s">
        <v>118</v>
      </c>
      <c r="D10" s="52">
        <v>25.3</v>
      </c>
    </row>
    <row r="11" spans="1:4" x14ac:dyDescent="0.2">
      <c r="A11" s="48" t="s">
        <v>75</v>
      </c>
      <c r="B11" s="48" t="s">
        <v>110</v>
      </c>
      <c r="C11" s="48" t="s">
        <v>118</v>
      </c>
      <c r="D11" s="52">
        <v>20.9</v>
      </c>
    </row>
    <row r="12" spans="1:4" x14ac:dyDescent="0.2">
      <c r="A12" s="48" t="s">
        <v>77</v>
      </c>
      <c r="B12" s="48" t="s">
        <v>110</v>
      </c>
      <c r="C12" s="48" t="s">
        <v>118</v>
      </c>
      <c r="D12" s="52">
        <v>20.9</v>
      </c>
    </row>
    <row r="13" spans="1:4" x14ac:dyDescent="0.2">
      <c r="A13" s="48" t="s">
        <v>76</v>
      </c>
      <c r="B13" s="48" t="s">
        <v>110</v>
      </c>
      <c r="C13" s="48" t="s">
        <v>118</v>
      </c>
      <c r="D13" s="52">
        <v>16.5</v>
      </c>
    </row>
    <row r="14" spans="1:4" x14ac:dyDescent="0.2">
      <c r="A14" s="50" t="s">
        <v>78</v>
      </c>
      <c r="B14" s="50" t="s">
        <v>110</v>
      </c>
      <c r="C14" s="50"/>
      <c r="D14" s="53">
        <v>110</v>
      </c>
    </row>
    <row r="16" spans="1:4" x14ac:dyDescent="0.2">
      <c r="A16" s="48" t="s">
        <v>79</v>
      </c>
      <c r="B16" s="48" t="s">
        <v>111</v>
      </c>
      <c r="C16" s="48" t="s">
        <v>118</v>
      </c>
      <c r="D16" s="52">
        <v>350.51</v>
      </c>
    </row>
    <row r="17" spans="1:4" x14ac:dyDescent="0.2">
      <c r="A17" s="48" t="s">
        <v>80</v>
      </c>
      <c r="B17" s="48" t="s">
        <v>111</v>
      </c>
      <c r="C17" s="48" t="s">
        <v>118</v>
      </c>
      <c r="D17" s="52">
        <v>146.71</v>
      </c>
    </row>
    <row r="18" spans="1:4" x14ac:dyDescent="0.2">
      <c r="A18" s="48" t="s">
        <v>81</v>
      </c>
      <c r="B18" s="48" t="s">
        <v>111</v>
      </c>
      <c r="C18" s="48" t="s">
        <v>118</v>
      </c>
      <c r="D18" s="52">
        <v>133.73500000000001</v>
      </c>
    </row>
    <row r="19" spans="1:4" x14ac:dyDescent="0.2">
      <c r="A19" s="48" t="s">
        <v>82</v>
      </c>
      <c r="B19" s="48" t="s">
        <v>111</v>
      </c>
      <c r="C19" s="48" t="s">
        <v>118</v>
      </c>
      <c r="D19" s="52">
        <v>28.545000000000002</v>
      </c>
    </row>
    <row r="20" spans="1:4" x14ac:dyDescent="0.2">
      <c r="A20" s="50" t="s">
        <v>83</v>
      </c>
      <c r="B20" s="50"/>
      <c r="C20" s="50"/>
      <c r="D20" s="53">
        <v>659.5</v>
      </c>
    </row>
    <row r="22" spans="1:4" x14ac:dyDescent="0.2">
      <c r="A22" s="48" t="s">
        <v>84</v>
      </c>
      <c r="B22" s="48" t="s">
        <v>112</v>
      </c>
      <c r="C22" s="48" t="s">
        <v>118</v>
      </c>
      <c r="D22" s="55">
        <v>125.39999999999999</v>
      </c>
    </row>
    <row r="23" spans="1:4" x14ac:dyDescent="0.2">
      <c r="A23" s="48" t="s">
        <v>85</v>
      </c>
      <c r="B23" s="48" t="s">
        <v>112</v>
      </c>
      <c r="C23" s="48" t="s">
        <v>118</v>
      </c>
      <c r="D23" s="55">
        <v>59.400000000000006</v>
      </c>
    </row>
    <row r="24" spans="1:4" x14ac:dyDescent="0.2">
      <c r="A24" s="48" t="s">
        <v>86</v>
      </c>
      <c r="B24" s="48" t="s">
        <v>112</v>
      </c>
      <c r="C24" s="48" t="s">
        <v>118</v>
      </c>
      <c r="D24" s="55">
        <v>35.200000000000003</v>
      </c>
    </row>
    <row r="25" spans="1:4" x14ac:dyDescent="0.2">
      <c r="A25" s="50" t="s">
        <v>87</v>
      </c>
      <c r="B25" s="50"/>
      <c r="C25" s="50"/>
      <c r="D25" s="57">
        <v>220</v>
      </c>
    </row>
    <row r="27" spans="1:4" x14ac:dyDescent="0.2">
      <c r="A27" s="48" t="s">
        <v>88</v>
      </c>
      <c r="B27" s="48" t="s">
        <v>113</v>
      </c>
      <c r="C27" s="48" t="s">
        <v>118</v>
      </c>
      <c r="D27" s="55">
        <v>68</v>
      </c>
    </row>
    <row r="28" spans="1:4" x14ac:dyDescent="0.2">
      <c r="A28" s="50" t="s">
        <v>88</v>
      </c>
      <c r="B28" s="50"/>
      <c r="C28" s="50"/>
      <c r="D28" s="57">
        <v>68</v>
      </c>
    </row>
    <row r="29" spans="1:4" x14ac:dyDescent="0.2">
      <c r="A29" s="54"/>
      <c r="B29" s="54"/>
      <c r="C29" s="54"/>
      <c r="D29" s="54"/>
    </row>
    <row r="30" spans="1:4" ht="12.75" thickBot="1" x14ac:dyDescent="0.25">
      <c r="A30" s="51" t="s">
        <v>89</v>
      </c>
      <c r="B30" s="51"/>
      <c r="C30" s="51"/>
      <c r="D30" s="56">
        <v>1226.8</v>
      </c>
    </row>
    <row r="32" spans="1:4" x14ac:dyDescent="0.2">
      <c r="A32" s="48" t="s">
        <v>90</v>
      </c>
      <c r="B32" s="48" t="s">
        <v>114</v>
      </c>
      <c r="C32" s="48" t="s">
        <v>119</v>
      </c>
      <c r="D32" s="52">
        <v>19.981000000000002</v>
      </c>
    </row>
    <row r="33" spans="1:4" x14ac:dyDescent="0.2">
      <c r="A33" s="48" t="s">
        <v>94</v>
      </c>
      <c r="B33" s="48" t="s">
        <v>114</v>
      </c>
      <c r="C33" s="48" t="s">
        <v>119</v>
      </c>
      <c r="D33" s="52">
        <v>15.847000000000001</v>
      </c>
    </row>
    <row r="34" spans="1:4" x14ac:dyDescent="0.2">
      <c r="A34" s="48" t="s">
        <v>91</v>
      </c>
      <c r="B34" s="48" t="s">
        <v>114</v>
      </c>
      <c r="C34" s="48" t="s">
        <v>119</v>
      </c>
      <c r="D34" s="52">
        <v>14.469000000000001</v>
      </c>
    </row>
    <row r="35" spans="1:4" x14ac:dyDescent="0.2">
      <c r="A35" s="48" t="s">
        <v>93</v>
      </c>
      <c r="B35" s="48" t="s">
        <v>114</v>
      </c>
      <c r="C35" s="48" t="s">
        <v>119</v>
      </c>
      <c r="D35" s="52">
        <v>10.335000000000001</v>
      </c>
    </row>
    <row r="36" spans="1:4" x14ac:dyDescent="0.2">
      <c r="A36" s="48" t="s">
        <v>92</v>
      </c>
      <c r="B36" s="48" t="s">
        <v>114</v>
      </c>
      <c r="C36" s="48" t="s">
        <v>119</v>
      </c>
      <c r="D36" s="52">
        <v>8.2680000000000007</v>
      </c>
    </row>
    <row r="37" spans="1:4" x14ac:dyDescent="0.2">
      <c r="A37" s="50" t="s">
        <v>95</v>
      </c>
      <c r="B37" s="50"/>
      <c r="C37" s="50"/>
      <c r="D37" s="53">
        <v>68.900000000000006</v>
      </c>
    </row>
    <row r="39" spans="1:4" x14ac:dyDescent="0.2">
      <c r="A39" s="48" t="s">
        <v>96</v>
      </c>
      <c r="B39" s="48" t="s">
        <v>111</v>
      </c>
      <c r="C39" s="48" t="s">
        <v>119</v>
      </c>
      <c r="D39" s="52">
        <v>17.506999999999998</v>
      </c>
    </row>
    <row r="40" spans="1:4" x14ac:dyDescent="0.2">
      <c r="A40" s="48" t="s">
        <v>97</v>
      </c>
      <c r="B40" s="48" t="s">
        <v>111</v>
      </c>
      <c r="C40" s="48" t="s">
        <v>119</v>
      </c>
      <c r="D40" s="52">
        <v>6.601</v>
      </c>
    </row>
    <row r="41" spans="1:4" x14ac:dyDescent="0.2">
      <c r="A41" s="48" t="s">
        <v>98</v>
      </c>
      <c r="B41" s="48" t="s">
        <v>111</v>
      </c>
      <c r="C41" s="48" t="s">
        <v>119</v>
      </c>
      <c r="D41" s="52">
        <v>4.5919999999999996</v>
      </c>
    </row>
    <row r="42" spans="1:4" x14ac:dyDescent="0.2">
      <c r="A42" s="50" t="s">
        <v>99</v>
      </c>
      <c r="B42" s="50"/>
      <c r="C42" s="50"/>
      <c r="D42" s="50">
        <v>28.699999999999996</v>
      </c>
    </row>
    <row r="44" spans="1:4" x14ac:dyDescent="0.2">
      <c r="A44" s="48" t="s">
        <v>100</v>
      </c>
      <c r="B44" s="48" t="s">
        <v>115</v>
      </c>
      <c r="C44" s="48" t="s">
        <v>119</v>
      </c>
      <c r="D44" s="55">
        <v>605</v>
      </c>
    </row>
    <row r="45" spans="1:4" x14ac:dyDescent="0.2">
      <c r="A45" s="50" t="s">
        <v>101</v>
      </c>
      <c r="B45" s="50"/>
      <c r="C45" s="50"/>
      <c r="D45" s="57">
        <v>605</v>
      </c>
    </row>
    <row r="47" spans="1:4" x14ac:dyDescent="0.2">
      <c r="A47" s="48" t="s">
        <v>102</v>
      </c>
      <c r="B47" s="48" t="s">
        <v>113</v>
      </c>
      <c r="C47" s="48" t="s">
        <v>119</v>
      </c>
      <c r="D47" s="48">
        <v>38.9</v>
      </c>
    </row>
    <row r="48" spans="1:4" x14ac:dyDescent="0.2">
      <c r="A48" s="50" t="s">
        <v>102</v>
      </c>
      <c r="B48" s="50"/>
      <c r="C48" s="50"/>
      <c r="D48" s="50">
        <v>38.9</v>
      </c>
    </row>
    <row r="50" spans="1:4" x14ac:dyDescent="0.2">
      <c r="A50" s="48" t="s">
        <v>103</v>
      </c>
      <c r="B50" s="48" t="s">
        <v>116</v>
      </c>
      <c r="C50" s="48" t="s">
        <v>116</v>
      </c>
      <c r="D50" s="52">
        <v>450.125</v>
      </c>
    </row>
    <row r="51" spans="1:4" x14ac:dyDescent="0.2">
      <c r="A51" s="48" t="s">
        <v>104</v>
      </c>
      <c r="B51" s="48" t="s">
        <v>116</v>
      </c>
      <c r="C51" s="48" t="s">
        <v>116</v>
      </c>
      <c r="D51" s="52">
        <v>18.425000000000001</v>
      </c>
    </row>
    <row r="52" spans="1:4" x14ac:dyDescent="0.2">
      <c r="A52" s="48" t="s">
        <v>105</v>
      </c>
      <c r="B52" s="48" t="s">
        <v>116</v>
      </c>
      <c r="C52" s="48" t="s">
        <v>116</v>
      </c>
      <c r="D52" s="52">
        <v>16.75</v>
      </c>
    </row>
    <row r="53" spans="1:4" x14ac:dyDescent="0.2">
      <c r="A53" s="50" t="s">
        <v>106</v>
      </c>
      <c r="B53" s="50"/>
      <c r="C53" s="50"/>
      <c r="D53" s="50">
        <v>485.3</v>
      </c>
    </row>
    <row r="55" spans="1:4" ht="12.75" thickBot="1" x14ac:dyDescent="0.25">
      <c r="A55" s="51" t="s">
        <v>107</v>
      </c>
      <c r="B55" s="51"/>
      <c r="C55" s="51"/>
      <c r="D55" s="56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38"/>
  <sheetViews>
    <sheetView workbookViewId="0">
      <selection activeCell="C1" sqref="C1:C1048576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9"/>
  <sheetViews>
    <sheetView tabSelected="1" workbookViewId="0">
      <selection activeCell="K26" sqref="K26"/>
    </sheetView>
  </sheetViews>
  <sheetFormatPr defaultRowHeight="12" outlineLevelCol="1" x14ac:dyDescent="0.2"/>
  <cols>
    <col min="1" max="1" width="2" style="2" customWidth="1"/>
    <col min="2" max="2" width="18.140625" style="2" customWidth="1"/>
    <col min="3" max="3" width="9.7109375" style="2" customWidth="1"/>
    <col min="4" max="5" width="9.140625" style="2"/>
    <col min="6" max="6" width="2" style="2" customWidth="1"/>
    <col min="7" max="8" width="9.140625" style="2" customWidth="1" outlineLevel="1"/>
    <col min="9" max="16384" width="9.140625" style="2"/>
  </cols>
  <sheetData>
    <row r="1" spans="2:13" ht="15.75" x14ac:dyDescent="0.25">
      <c r="B1" s="11" t="s">
        <v>57</v>
      </c>
    </row>
    <row r="2" spans="2:13" s="48" customFormat="1" x14ac:dyDescent="0.2">
      <c r="B2" s="66"/>
    </row>
    <row r="3" spans="2:13" s="48" customFormat="1" x14ac:dyDescent="0.2">
      <c r="B3" s="68" t="s">
        <v>124</v>
      </c>
      <c r="C3" s="67" t="s">
        <v>128</v>
      </c>
    </row>
    <row r="4" spans="2:13" x14ac:dyDescent="0.2">
      <c r="I4" s="81" t="s">
        <v>122</v>
      </c>
      <c r="J4" s="81"/>
      <c r="K4" s="81"/>
      <c r="L4" s="81"/>
      <c r="M4" s="81"/>
    </row>
    <row r="5" spans="2:13" ht="24.75" thickBot="1" x14ac:dyDescent="0.25">
      <c r="B5" s="13" t="s">
        <v>63</v>
      </c>
      <c r="C5" s="14">
        <v>2014</v>
      </c>
      <c r="D5" s="14">
        <v>2015</v>
      </c>
      <c r="E5" s="14">
        <v>2016</v>
      </c>
      <c r="G5" s="19" t="s">
        <v>64</v>
      </c>
      <c r="H5" s="19" t="s">
        <v>65</v>
      </c>
      <c r="I5" s="14">
        <v>2017</v>
      </c>
      <c r="J5" s="14">
        <v>2018</v>
      </c>
      <c r="K5" s="14">
        <v>2019</v>
      </c>
      <c r="L5" s="14">
        <v>2020</v>
      </c>
      <c r="M5" s="14">
        <v>2021</v>
      </c>
    </row>
    <row r="6" spans="2:13" x14ac:dyDescent="0.2">
      <c r="B6" s="15" t="s">
        <v>55</v>
      </c>
      <c r="C6" s="15">
        <f>+SUMIFS(Workings!$E:$E,Workings!$F:$F,'P&amp;L'!$B6,Workings!$C:$C,'P&amp;L'!C$5)</f>
        <v>2922</v>
      </c>
      <c r="D6" s="15">
        <f>+SUMIFS(Workings!$E:$E,Workings!$F:$F,'P&amp;L'!$B6,Workings!$C:$C,'P&amp;L'!D$5)</f>
        <v>2984</v>
      </c>
      <c r="E6" s="15">
        <f>+SUMIFS(Workings!$E:$E,Workings!$F:$F,'P&amp;L'!$B6,Workings!$C:$C,'P&amp;L'!E$5)</f>
        <v>3040</v>
      </c>
      <c r="G6" s="20">
        <f>D6/C6-1</f>
        <v>2.1218343600273748E-2</v>
      </c>
      <c r="H6" s="20">
        <f t="shared" ref="H6:H16" si="0">E6/D6-1</f>
        <v>1.8766756032171594E-2</v>
      </c>
      <c r="I6" s="15"/>
      <c r="J6" s="15"/>
      <c r="K6" s="15"/>
      <c r="L6" s="15"/>
      <c r="M6" s="15"/>
    </row>
    <row r="7" spans="2:13" x14ac:dyDescent="0.2">
      <c r="B7" s="15" t="s">
        <v>56</v>
      </c>
      <c r="C7" s="15">
        <f>-1*SUMIFS(Workings!$E:$E,Workings!$F:$F,'P&amp;L'!$B7,Workings!$C:$C,'P&amp;L'!C$5)</f>
        <v>-1401</v>
      </c>
      <c r="D7" s="15">
        <f>-1*SUMIFS(Workings!$E:$E,Workings!$F:$F,'P&amp;L'!$B7,Workings!$C:$C,'P&amp;L'!D$5)</f>
        <v>-1383</v>
      </c>
      <c r="E7" s="15">
        <f>-1*SUMIFS(Workings!$E:$E,Workings!$F:$F,'P&amp;L'!$B7,Workings!$C:$C,'P&amp;L'!E$5)</f>
        <v>-1367</v>
      </c>
      <c r="G7" s="20">
        <f t="shared" ref="G7:G16" si="1">D7/C7-1</f>
        <v>-1.2847965738758016E-2</v>
      </c>
      <c r="H7" s="20">
        <f t="shared" si="0"/>
        <v>-1.156905278380338E-2</v>
      </c>
      <c r="I7" s="15"/>
      <c r="J7" s="15"/>
      <c r="K7" s="15"/>
      <c r="L7" s="15"/>
      <c r="M7" s="15"/>
    </row>
    <row r="8" spans="2:13" x14ac:dyDescent="0.2">
      <c r="B8" s="16" t="s">
        <v>58</v>
      </c>
      <c r="C8" s="16">
        <f>SUM(C6:C7)</f>
        <v>1521</v>
      </c>
      <c r="D8" s="16">
        <f>SUM(D6:D7)</f>
        <v>1601</v>
      </c>
      <c r="E8" s="16">
        <f>SUM(E6:E7)</f>
        <v>1673</v>
      </c>
      <c r="G8" s="21">
        <f t="shared" si="1"/>
        <v>5.2596975673898649E-2</v>
      </c>
      <c r="H8" s="21">
        <f t="shared" si="0"/>
        <v>4.4971892567145622E-2</v>
      </c>
      <c r="I8" s="16">
        <f>SUM(I6:I7)</f>
        <v>0</v>
      </c>
      <c r="J8" s="16">
        <f t="shared" ref="J8:M8" si="2">SUM(J6:J7)</f>
        <v>0</v>
      </c>
      <c r="K8" s="16">
        <f t="shared" si="2"/>
        <v>0</v>
      </c>
      <c r="L8" s="16">
        <f t="shared" si="2"/>
        <v>0</v>
      </c>
      <c r="M8" s="16">
        <f t="shared" si="2"/>
        <v>0</v>
      </c>
    </row>
    <row r="9" spans="2:13" x14ac:dyDescent="0.2">
      <c r="B9" s="15" t="s">
        <v>8</v>
      </c>
      <c r="C9" s="15">
        <f>-1*SUMIFS(Workings!$E:$E,Workings!$F:$F,'P&amp;L'!$B9,Workings!$C:$C,'P&amp;L'!C$5)</f>
        <v>-1212.1799999999998</v>
      </c>
      <c r="D9" s="15">
        <f>-1*SUMIFS(Workings!$E:$E,Workings!$F:$F,'P&amp;L'!$B9,Workings!$C:$C,'P&amp;L'!D$5)</f>
        <v>-1245.3399999999999</v>
      </c>
      <c r="E9" s="15">
        <f>-1*SUMIFS(Workings!$E:$E,Workings!$F:$F,'P&amp;L'!$B9,Workings!$C:$C,'P&amp;L'!E$5)</f>
        <v>-1068.24</v>
      </c>
      <c r="G9" s="20">
        <f t="shared" si="1"/>
        <v>2.7355673249847445E-2</v>
      </c>
      <c r="H9" s="20">
        <f t="shared" si="0"/>
        <v>-0.14221015947452098</v>
      </c>
      <c r="I9" s="15"/>
      <c r="J9" s="15"/>
      <c r="K9" s="15"/>
      <c r="L9" s="15"/>
      <c r="M9" s="15"/>
    </row>
    <row r="10" spans="2:13" x14ac:dyDescent="0.2">
      <c r="B10" s="16" t="s">
        <v>59</v>
      </c>
      <c r="C10" s="16">
        <f>SUM(C8:C9)</f>
        <v>308.82000000000016</v>
      </c>
      <c r="D10" s="16">
        <f>SUM(D8:D9)</f>
        <v>355.66000000000008</v>
      </c>
      <c r="E10" s="16">
        <f>SUM(E8:E9)</f>
        <v>604.76</v>
      </c>
      <c r="G10" s="21">
        <f t="shared" si="1"/>
        <v>0.15167411437083045</v>
      </c>
      <c r="H10" s="21">
        <f t="shared" si="0"/>
        <v>0.70038801102176196</v>
      </c>
      <c r="I10" s="16">
        <f>SUM(I8:I9)</f>
        <v>0</v>
      </c>
      <c r="J10" s="16">
        <f t="shared" ref="J10:M10" si="3">SUM(J8:J9)</f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</row>
    <row r="11" spans="2:13" x14ac:dyDescent="0.2">
      <c r="B11" s="15" t="s">
        <v>12</v>
      </c>
      <c r="C11" s="15">
        <f>-1*SUMIFS(Workings!$E:$E,Workings!$F:$F,'P&amp;L'!$B11,Workings!$C:$C,'P&amp;L'!C$5)</f>
        <v>-31</v>
      </c>
      <c r="D11" s="15">
        <f>-1*SUMIFS(Workings!$E:$E,Workings!$F:$F,'P&amp;L'!$B11,Workings!$C:$C,'P&amp;L'!D$5)</f>
        <v>-44</v>
      </c>
      <c r="E11" s="15">
        <f>-1*SUMIFS(Workings!$E:$E,Workings!$F:$F,'P&amp;L'!$B11,Workings!$C:$C,'P&amp;L'!E$5)</f>
        <v>-41</v>
      </c>
      <c r="G11" s="20">
        <f t="shared" si="1"/>
        <v>0.41935483870967749</v>
      </c>
      <c r="H11" s="20">
        <f t="shared" si="0"/>
        <v>-6.8181818181818232E-2</v>
      </c>
      <c r="I11" s="15"/>
      <c r="J11" s="15"/>
      <c r="K11" s="15"/>
      <c r="L11" s="15"/>
      <c r="M11" s="15"/>
    </row>
    <row r="12" spans="2:13" x14ac:dyDescent="0.2">
      <c r="B12" s="16" t="s">
        <v>60</v>
      </c>
      <c r="C12" s="16">
        <f>SUM(C10:C11)</f>
        <v>277.82000000000016</v>
      </c>
      <c r="D12" s="16">
        <f>SUM(D10:D11)</f>
        <v>311.66000000000008</v>
      </c>
      <c r="E12" s="16">
        <f>SUM(E10:E11)</f>
        <v>563.76</v>
      </c>
      <c r="G12" s="21">
        <f t="shared" si="1"/>
        <v>0.12180548556619364</v>
      </c>
      <c r="H12" s="21">
        <f t="shared" si="0"/>
        <v>0.80889430789963379</v>
      </c>
      <c r="I12" s="16">
        <f>SUM(I10:I11)</f>
        <v>0</v>
      </c>
      <c r="J12" s="16">
        <f t="shared" ref="J12:M12" si="4">SUM(J10:J11)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</row>
    <row r="13" spans="2:13" x14ac:dyDescent="0.2">
      <c r="B13" s="15" t="s">
        <v>50</v>
      </c>
      <c r="C13" s="15">
        <f>-1*SUMIFS(Workings!$E:$E,Workings!$F:$F,'P&amp;L'!$B13,Workings!$C:$C,'P&amp;L'!C$5)</f>
        <v>-56</v>
      </c>
      <c r="D13" s="15">
        <f>-1*SUMIFS(Workings!$E:$E,Workings!$F:$F,'P&amp;L'!$B13,Workings!$C:$C,'P&amp;L'!D$5)</f>
        <v>-65</v>
      </c>
      <c r="E13" s="15">
        <f>-1*SUMIFS(Workings!$E:$E,Workings!$F:$F,'P&amp;L'!$B13,Workings!$C:$C,'P&amp;L'!E$5)</f>
        <v>-52</v>
      </c>
      <c r="G13" s="20">
        <f t="shared" si="1"/>
        <v>0.16071428571428581</v>
      </c>
      <c r="H13" s="20">
        <f t="shared" si="0"/>
        <v>-0.19999999999999996</v>
      </c>
      <c r="I13" s="15"/>
      <c r="J13" s="15"/>
      <c r="K13" s="15"/>
      <c r="L13" s="15"/>
      <c r="M13" s="15"/>
    </row>
    <row r="14" spans="2:13" x14ac:dyDescent="0.2">
      <c r="B14" s="16" t="s">
        <v>61</v>
      </c>
      <c r="C14" s="16">
        <f>SUM(C12:C13)</f>
        <v>221.82000000000016</v>
      </c>
      <c r="D14" s="16">
        <f>SUM(D12:D13)</f>
        <v>246.66000000000008</v>
      </c>
      <c r="E14" s="16">
        <f>SUM(E12:E13)</f>
        <v>511.76</v>
      </c>
      <c r="G14" s="21">
        <f t="shared" si="1"/>
        <v>0.11198268866648586</v>
      </c>
      <c r="H14" s="21">
        <f t="shared" si="0"/>
        <v>1.0747587772642495</v>
      </c>
      <c r="I14" s="16">
        <f>SUM(I12:I13)</f>
        <v>0</v>
      </c>
      <c r="J14" s="16">
        <f t="shared" ref="J14:M14" si="5">SUM(J12:J13)</f>
        <v>0</v>
      </c>
      <c r="K14" s="16">
        <f t="shared" si="5"/>
        <v>0</v>
      </c>
      <c r="L14" s="16">
        <f t="shared" si="5"/>
        <v>0</v>
      </c>
      <c r="M14" s="16">
        <f t="shared" si="5"/>
        <v>0</v>
      </c>
    </row>
    <row r="15" spans="2:13" x14ac:dyDescent="0.2">
      <c r="B15" s="15" t="s">
        <v>51</v>
      </c>
      <c r="C15" s="15">
        <f>-1*SUMIFS(Workings!$E:$E,Workings!$F:$F,'P&amp;L'!$B15,Workings!$C:$C,'P&amp;L'!C$5)</f>
        <v>-207.52</v>
      </c>
      <c r="D15" s="15">
        <f>-1*SUMIFS(Workings!$E:$E,Workings!$F:$F,'P&amp;L'!$B15,Workings!$C:$C,'P&amp;L'!D$5)</f>
        <v>-209.98</v>
      </c>
      <c r="E15" s="15">
        <f>-1*SUMIFS(Workings!$E:$E,Workings!$F:$F,'P&amp;L'!$B15,Workings!$C:$C,'P&amp;L'!E$5)</f>
        <v>-208.57999999999998</v>
      </c>
      <c r="G15" s="20">
        <f t="shared" si="1"/>
        <v>1.1854279105628196E-2</v>
      </c>
      <c r="H15" s="20">
        <f t="shared" si="0"/>
        <v>-6.6673016477759584E-3</v>
      </c>
      <c r="I15" s="15"/>
      <c r="J15" s="15"/>
      <c r="K15" s="15"/>
      <c r="L15" s="15"/>
      <c r="M15" s="15"/>
    </row>
    <row r="16" spans="2:13" ht="12.75" thickBot="1" x14ac:dyDescent="0.25">
      <c r="B16" s="17" t="s">
        <v>62</v>
      </c>
      <c r="C16" s="18">
        <f>SUM(C14:C15)</f>
        <v>14.300000000000153</v>
      </c>
      <c r="D16" s="18">
        <f>SUM(D14:D15)</f>
        <v>36.680000000000092</v>
      </c>
      <c r="E16" s="18">
        <f>SUM(E14:E15)</f>
        <v>303.18</v>
      </c>
      <c r="G16" s="22">
        <f t="shared" si="1"/>
        <v>1.5650349650349438</v>
      </c>
      <c r="H16" s="22">
        <f t="shared" si="0"/>
        <v>7.2655398037077212</v>
      </c>
      <c r="I16" s="18">
        <f>SUM(I14:I15)</f>
        <v>0</v>
      </c>
      <c r="J16" s="18">
        <f t="shared" ref="J16:M16" si="6">SUM(J14:J15)</f>
        <v>0</v>
      </c>
      <c r="K16" s="18">
        <f t="shared" si="6"/>
        <v>0</v>
      </c>
      <c r="L16" s="18">
        <f t="shared" si="6"/>
        <v>0</v>
      </c>
      <c r="M16" s="18">
        <f t="shared" si="6"/>
        <v>0</v>
      </c>
    </row>
    <row r="17" spans="2:13" ht="15" x14ac:dyDescent="0.25">
      <c r="B17" s="12"/>
      <c r="D17" s="10"/>
    </row>
    <row r="18" spans="2:13" ht="15" x14ac:dyDescent="0.25">
      <c r="B18" s="65" t="s">
        <v>123</v>
      </c>
      <c r="C18" s="63"/>
      <c r="D18" s="64"/>
      <c r="E18" s="63"/>
      <c r="F18" s="63"/>
      <c r="G18" s="63"/>
      <c r="H18" s="63"/>
      <c r="I18" s="63"/>
      <c r="J18" s="63"/>
      <c r="K18" s="63"/>
      <c r="L18" s="63"/>
      <c r="M18" s="63"/>
    </row>
    <row r="19" spans="2:13" ht="15" x14ac:dyDescent="0.25">
      <c r="B19" s="63" t="s">
        <v>125</v>
      </c>
      <c r="C19" s="63"/>
      <c r="D19" s="64"/>
      <c r="E19" s="63"/>
      <c r="F19" s="63"/>
      <c r="G19" s="63"/>
      <c r="H19" s="63"/>
      <c r="I19" s="63"/>
      <c r="J19" s="63"/>
      <c r="K19" s="63"/>
      <c r="L19" s="63"/>
      <c r="M19" s="63"/>
    </row>
    <row r="20" spans="2:13" s="48" customFormat="1" ht="15" x14ac:dyDescent="0.25">
      <c r="B20" s="69" t="s">
        <v>131</v>
      </c>
      <c r="C20" s="63"/>
      <c r="D20" s="64"/>
      <c r="E20" s="63"/>
      <c r="F20" s="63"/>
      <c r="G20" s="63"/>
      <c r="H20" s="63"/>
      <c r="I20" s="73">
        <f ca="1">OFFSET(I20,MATCH($C$3,$B21:$B23,0),0)</f>
        <v>0.01</v>
      </c>
      <c r="J20" s="73">
        <f t="shared" ref="J20:M20" ca="1" si="7">OFFSET(J20,MATCH($C$3,$B21:$B23,0),0)</f>
        <v>0.01</v>
      </c>
      <c r="K20" s="73">
        <f t="shared" ca="1" si="7"/>
        <v>0.01</v>
      </c>
      <c r="L20" s="73">
        <f t="shared" ca="1" si="7"/>
        <v>0.01</v>
      </c>
      <c r="M20" s="73">
        <f t="shared" ca="1" si="7"/>
        <v>0.01</v>
      </c>
    </row>
    <row r="21" spans="2:13" ht="15" x14ac:dyDescent="0.25">
      <c r="B21" s="63" t="s">
        <v>126</v>
      </c>
      <c r="C21" s="71"/>
      <c r="D21" s="72"/>
      <c r="E21" s="71"/>
      <c r="F21" s="63"/>
      <c r="G21" s="63"/>
      <c r="H21" s="63"/>
      <c r="I21" s="74">
        <v>0.03</v>
      </c>
      <c r="J21" s="74">
        <v>0.03</v>
      </c>
      <c r="K21" s="74">
        <v>0.03</v>
      </c>
      <c r="L21" s="74">
        <v>0.03</v>
      </c>
      <c r="M21" s="74">
        <v>0.03</v>
      </c>
    </row>
    <row r="22" spans="2:13" ht="15" x14ac:dyDescent="0.25">
      <c r="B22" s="63" t="s">
        <v>127</v>
      </c>
      <c r="C22" s="71"/>
      <c r="D22" s="72"/>
      <c r="E22" s="71"/>
      <c r="F22" s="63"/>
      <c r="G22" s="63"/>
      <c r="H22" s="63"/>
      <c r="I22" s="74">
        <v>0.02</v>
      </c>
      <c r="J22" s="74">
        <v>0.02</v>
      </c>
      <c r="K22" s="74">
        <v>0.02</v>
      </c>
      <c r="L22" s="74">
        <v>0.02</v>
      </c>
      <c r="M22" s="74">
        <v>0.02</v>
      </c>
    </row>
    <row r="23" spans="2:13" ht="15" x14ac:dyDescent="0.25">
      <c r="B23" s="63" t="s">
        <v>128</v>
      </c>
      <c r="C23" s="71"/>
      <c r="D23" s="72"/>
      <c r="E23" s="71"/>
      <c r="F23" s="63"/>
      <c r="G23" s="63"/>
      <c r="H23" s="63"/>
      <c r="I23" s="74">
        <v>0.01</v>
      </c>
      <c r="J23" s="74">
        <v>0.01</v>
      </c>
      <c r="K23" s="74">
        <v>0.01</v>
      </c>
      <c r="L23" s="74">
        <v>0.01</v>
      </c>
      <c r="M23" s="74">
        <v>0.01</v>
      </c>
    </row>
    <row r="24" spans="2:13" s="48" customFormat="1" ht="15" x14ac:dyDescent="0.25">
      <c r="B24" s="63"/>
      <c r="C24" s="63"/>
      <c r="D24" s="64"/>
      <c r="E24" s="63"/>
      <c r="F24" s="63"/>
      <c r="G24" s="63"/>
      <c r="H24" s="63"/>
      <c r="I24" s="74"/>
      <c r="J24" s="74"/>
      <c r="K24" s="74"/>
      <c r="L24" s="74"/>
      <c r="M24" s="74"/>
    </row>
    <row r="25" spans="2:13" ht="15" x14ac:dyDescent="0.25">
      <c r="B25" s="63" t="s">
        <v>129</v>
      </c>
      <c r="C25" s="63"/>
      <c r="D25" s="64"/>
      <c r="E25" s="63"/>
      <c r="F25" s="63"/>
      <c r="G25" s="63"/>
      <c r="H25" s="63"/>
      <c r="I25" s="74"/>
      <c r="J25" s="74"/>
      <c r="K25" s="74"/>
      <c r="L25" s="74"/>
      <c r="M25" s="74"/>
    </row>
    <row r="26" spans="2:13" s="48" customFormat="1" ht="15" x14ac:dyDescent="0.25">
      <c r="B26" s="69" t="s">
        <v>131</v>
      </c>
      <c r="C26" s="63"/>
      <c r="D26" s="64"/>
      <c r="E26" s="63"/>
      <c r="F26" s="63"/>
      <c r="G26" s="63"/>
      <c r="H26" s="63"/>
      <c r="I26" s="73">
        <f t="shared" ref="I26:M26" ca="1" si="8">OFFSET(I26,MATCH($C$3,$B27:$B29,0),0)</f>
        <v>-0.47</v>
      </c>
      <c r="J26" s="73">
        <f t="shared" ca="1" si="8"/>
        <v>-0.47</v>
      </c>
      <c r="K26" s="73">
        <f t="shared" ca="1" si="8"/>
        <v>-0.47</v>
      </c>
      <c r="L26" s="73">
        <f t="shared" ca="1" si="8"/>
        <v>-0.47</v>
      </c>
      <c r="M26" s="73">
        <f t="shared" ca="1" si="8"/>
        <v>-0.47</v>
      </c>
    </row>
    <row r="27" spans="2:13" x14ac:dyDescent="0.2">
      <c r="B27" s="63" t="s">
        <v>126</v>
      </c>
      <c r="C27" s="74">
        <f t="shared" ref="C27:E29" si="9">C$7/C$6</f>
        <v>-0.47946611909650921</v>
      </c>
      <c r="D27" s="74">
        <f t="shared" si="9"/>
        <v>-0.46347184986595175</v>
      </c>
      <c r="E27" s="74">
        <f t="shared" si="9"/>
        <v>-0.44967105263157897</v>
      </c>
      <c r="F27" s="63"/>
      <c r="G27" s="63"/>
      <c r="H27" s="63"/>
      <c r="I27" s="74">
        <v>-0.45</v>
      </c>
      <c r="J27" s="74">
        <v>-0.45</v>
      </c>
      <c r="K27" s="74">
        <v>-0.45</v>
      </c>
      <c r="L27" s="74">
        <v>-0.45</v>
      </c>
      <c r="M27" s="74">
        <v>-0.45</v>
      </c>
    </row>
    <row r="28" spans="2:13" x14ac:dyDescent="0.2">
      <c r="B28" s="63" t="s">
        <v>127</v>
      </c>
      <c r="C28" s="74">
        <f t="shared" si="9"/>
        <v>-0.47946611909650921</v>
      </c>
      <c r="D28" s="74">
        <f t="shared" si="9"/>
        <v>-0.46347184986595175</v>
      </c>
      <c r="E28" s="74">
        <f t="shared" si="9"/>
        <v>-0.44967105263157897</v>
      </c>
      <c r="F28" s="63"/>
      <c r="G28" s="63"/>
      <c r="H28" s="63"/>
      <c r="I28" s="74">
        <v>-0.46</v>
      </c>
      <c r="J28" s="74">
        <v>-0.46</v>
      </c>
      <c r="K28" s="74">
        <v>-0.46</v>
      </c>
      <c r="L28" s="74">
        <v>-0.46</v>
      </c>
      <c r="M28" s="74">
        <v>-0.46</v>
      </c>
    </row>
    <row r="29" spans="2:13" x14ac:dyDescent="0.2">
      <c r="B29" s="63" t="s">
        <v>128</v>
      </c>
      <c r="C29" s="74">
        <f t="shared" si="9"/>
        <v>-0.47946611909650921</v>
      </c>
      <c r="D29" s="74">
        <f t="shared" si="9"/>
        <v>-0.46347184986595175</v>
      </c>
      <c r="E29" s="74">
        <f t="shared" si="9"/>
        <v>-0.44967105263157897</v>
      </c>
      <c r="F29" s="63"/>
      <c r="G29" s="63"/>
      <c r="H29" s="63"/>
      <c r="I29" s="74">
        <v>-0.47</v>
      </c>
      <c r="J29" s="74">
        <v>-0.47</v>
      </c>
      <c r="K29" s="74">
        <v>-0.47</v>
      </c>
      <c r="L29" s="74">
        <v>-0.47</v>
      </c>
      <c r="M29" s="74">
        <v>-0.47</v>
      </c>
    </row>
    <row r="30" spans="2:13" s="48" customFormat="1" ht="15" x14ac:dyDescent="0.25">
      <c r="B30" s="63"/>
      <c r="C30" s="76"/>
      <c r="D30" s="77"/>
      <c r="E30" s="76"/>
      <c r="F30" s="63"/>
      <c r="G30" s="63"/>
      <c r="H30" s="63"/>
      <c r="I30" s="74"/>
      <c r="J30" s="74"/>
      <c r="K30" s="74"/>
      <c r="L30" s="74"/>
      <c r="M30" s="74"/>
    </row>
    <row r="31" spans="2:13" s="12" customFormat="1" ht="15" x14ac:dyDescent="0.25">
      <c r="B31" s="70" t="s">
        <v>130</v>
      </c>
      <c r="C31" s="78"/>
      <c r="D31" s="79"/>
      <c r="E31" s="78"/>
      <c r="F31" s="70"/>
      <c r="G31" s="70"/>
      <c r="H31" s="70"/>
      <c r="I31" s="75"/>
      <c r="J31" s="75"/>
      <c r="K31" s="75"/>
      <c r="L31" s="75"/>
      <c r="M31" s="75"/>
    </row>
    <row r="32" spans="2:13" s="12" customFormat="1" ht="15" x14ac:dyDescent="0.25">
      <c r="B32" s="65" t="s">
        <v>131</v>
      </c>
      <c r="C32" s="78"/>
      <c r="D32" s="79"/>
      <c r="E32" s="78"/>
      <c r="F32" s="70"/>
      <c r="G32" s="70"/>
      <c r="H32" s="70"/>
      <c r="I32" s="73">
        <f t="shared" ref="I32:M32" ca="1" si="10">OFFSET(I32,MATCH($C$3,$B33:$B35,0),0)</f>
        <v>-0.41</v>
      </c>
      <c r="J32" s="73">
        <f t="shared" ca="1" si="10"/>
        <v>-0.41</v>
      </c>
      <c r="K32" s="73">
        <f t="shared" ca="1" si="10"/>
        <v>-0.41</v>
      </c>
      <c r="L32" s="73">
        <f t="shared" ca="1" si="10"/>
        <v>-0.41</v>
      </c>
      <c r="M32" s="73">
        <f t="shared" ca="1" si="10"/>
        <v>-0.41</v>
      </c>
    </row>
    <row r="33" spans="2:13" x14ac:dyDescent="0.2">
      <c r="B33" s="63" t="s">
        <v>126</v>
      </c>
      <c r="C33" s="80">
        <f>C$9/C$6</f>
        <v>-0.41484599589322374</v>
      </c>
      <c r="D33" s="80">
        <f t="shared" ref="D33:E35" si="11">D$9/D$6</f>
        <v>-0.4173391420911528</v>
      </c>
      <c r="E33" s="80">
        <f t="shared" si="11"/>
        <v>-0.35139473684210526</v>
      </c>
      <c r="F33" s="63"/>
      <c r="G33" s="63"/>
      <c r="H33" s="63"/>
      <c r="I33" s="74">
        <v>-0.35</v>
      </c>
      <c r="J33" s="74">
        <v>-0.35</v>
      </c>
      <c r="K33" s="74">
        <v>-0.35</v>
      </c>
      <c r="L33" s="74">
        <v>-0.35</v>
      </c>
      <c r="M33" s="74">
        <v>-0.35</v>
      </c>
    </row>
    <row r="34" spans="2:13" x14ac:dyDescent="0.2">
      <c r="B34" s="63" t="s">
        <v>127</v>
      </c>
      <c r="C34" s="80">
        <f t="shared" ref="C34:C35" si="12">C$9/C$6</f>
        <v>-0.41484599589322374</v>
      </c>
      <c r="D34" s="80">
        <f t="shared" si="11"/>
        <v>-0.4173391420911528</v>
      </c>
      <c r="E34" s="80">
        <f t="shared" si="11"/>
        <v>-0.35139473684210526</v>
      </c>
      <c r="F34" s="63"/>
      <c r="G34" s="63"/>
      <c r="H34" s="63"/>
      <c r="I34" s="74">
        <v>-0.39</v>
      </c>
      <c r="J34" s="74">
        <v>-0.39</v>
      </c>
      <c r="K34" s="74">
        <v>-0.39</v>
      </c>
      <c r="L34" s="74">
        <v>-0.39</v>
      </c>
      <c r="M34" s="74">
        <v>-0.39</v>
      </c>
    </row>
    <row r="35" spans="2:13" x14ac:dyDescent="0.2">
      <c r="B35" s="63" t="s">
        <v>128</v>
      </c>
      <c r="C35" s="80">
        <f t="shared" si="12"/>
        <v>-0.41484599589322374</v>
      </c>
      <c r="D35" s="80">
        <f t="shared" si="11"/>
        <v>-0.4173391420911528</v>
      </c>
      <c r="E35" s="80">
        <f t="shared" si="11"/>
        <v>-0.35139473684210526</v>
      </c>
      <c r="F35" s="63"/>
      <c r="G35" s="63"/>
      <c r="H35" s="63"/>
      <c r="I35" s="74">
        <v>-0.41</v>
      </c>
      <c r="J35" s="74">
        <v>-0.41</v>
      </c>
      <c r="K35" s="74">
        <v>-0.41</v>
      </c>
      <c r="L35" s="74">
        <v>-0.41</v>
      </c>
      <c r="M35" s="74">
        <v>-0.41</v>
      </c>
    </row>
    <row r="36" spans="2:13" ht="15" x14ac:dyDescent="0.25">
      <c r="B36" s="64"/>
      <c r="C36" s="63"/>
      <c r="D36" s="64"/>
      <c r="E36" s="63"/>
      <c r="F36" s="63"/>
      <c r="G36" s="63"/>
      <c r="H36" s="63"/>
      <c r="I36" s="73"/>
      <c r="J36" s="73"/>
      <c r="K36" s="73"/>
      <c r="L36" s="73"/>
      <c r="M36" s="73"/>
    </row>
    <row r="37" spans="2:13" ht="15" x14ac:dyDescent="0.25">
      <c r="B37" s="64"/>
      <c r="C37" s="63"/>
      <c r="D37" s="64"/>
      <c r="E37" s="63"/>
      <c r="F37" s="63"/>
      <c r="G37" s="63"/>
      <c r="H37" s="63"/>
      <c r="I37" s="73"/>
      <c r="J37" s="73"/>
      <c r="K37" s="73"/>
      <c r="L37" s="73"/>
      <c r="M37" s="73"/>
    </row>
    <row r="38" spans="2:13" ht="15" x14ac:dyDescent="0.25">
      <c r="B38" s="64"/>
      <c r="C38" s="63"/>
      <c r="D38" s="64"/>
      <c r="E38" s="63"/>
      <c r="F38" s="63"/>
      <c r="G38" s="63"/>
      <c r="H38" s="63"/>
      <c r="I38" s="73"/>
      <c r="J38" s="73"/>
      <c r="K38" s="73"/>
      <c r="L38" s="73"/>
      <c r="M38" s="73"/>
    </row>
    <row r="39" spans="2:13" ht="15" x14ac:dyDescent="0.25">
      <c r="B39" s="64"/>
      <c r="C39" s="63"/>
      <c r="D39" s="64"/>
      <c r="E39" s="63"/>
      <c r="F39" s="63"/>
      <c r="G39" s="63"/>
      <c r="H39" s="63"/>
      <c r="I39" s="63"/>
      <c r="J39" s="63"/>
      <c r="K39" s="63"/>
      <c r="L39" s="63"/>
      <c r="M39" s="63"/>
    </row>
    <row r="40" spans="2:13" ht="15" x14ac:dyDescent="0.25">
      <c r="B40" s="10"/>
      <c r="D40" s="10"/>
    </row>
    <row r="41" spans="2:13" ht="15" x14ac:dyDescent="0.25">
      <c r="B41" s="10"/>
      <c r="D41" s="10"/>
    </row>
    <row r="42" spans="2:13" ht="15" x14ac:dyDescent="0.25">
      <c r="B42" s="10"/>
      <c r="D42" s="10"/>
    </row>
    <row r="43" spans="2:13" ht="15" x14ac:dyDescent="0.25">
      <c r="B43" s="10"/>
      <c r="D43" s="10"/>
    </row>
    <row r="44" spans="2:13" ht="15" x14ac:dyDescent="0.25">
      <c r="B44" s="10"/>
      <c r="D44" s="10"/>
    </row>
    <row r="45" spans="2:13" ht="15" x14ac:dyDescent="0.25">
      <c r="B45" s="10"/>
      <c r="D45" s="10"/>
    </row>
    <row r="46" spans="2:13" ht="15" x14ac:dyDescent="0.25">
      <c r="B46" s="10"/>
      <c r="D46" s="10"/>
    </row>
    <row r="47" spans="2:13" ht="15" x14ac:dyDescent="0.25">
      <c r="B47" s="10"/>
      <c r="D47" s="10"/>
    </row>
    <row r="48" spans="2:13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  <c r="D439" s="10"/>
    </row>
    <row r="440" spans="2:4" ht="15" x14ac:dyDescent="0.25">
      <c r="B440" s="10"/>
      <c r="D440" s="10"/>
    </row>
    <row r="441" spans="2:4" ht="15" x14ac:dyDescent="0.25">
      <c r="B441" s="10"/>
      <c r="D441" s="10"/>
    </row>
    <row r="442" spans="2:4" ht="15" x14ac:dyDescent="0.25">
      <c r="B442" s="10"/>
      <c r="D442" s="10"/>
    </row>
    <row r="443" spans="2:4" ht="15" x14ac:dyDescent="0.25">
      <c r="B443" s="10"/>
      <c r="D443" s="10"/>
    </row>
    <row r="444" spans="2:4" ht="15" x14ac:dyDescent="0.25">
      <c r="B444" s="10"/>
      <c r="D444" s="10"/>
    </row>
    <row r="445" spans="2:4" ht="15" x14ac:dyDescent="0.25">
      <c r="B445" s="10"/>
      <c r="D445" s="10"/>
    </row>
    <row r="446" spans="2:4" ht="15" x14ac:dyDescent="0.25">
      <c r="B446" s="10"/>
    </row>
    <row r="447" spans="2:4" ht="15" x14ac:dyDescent="0.25">
      <c r="B447" s="10"/>
    </row>
    <row r="448" spans="2:4" ht="15" x14ac:dyDescent="0.25">
      <c r="B448" s="10"/>
    </row>
    <row r="449" spans="2:2" ht="15" x14ac:dyDescent="0.25">
      <c r="B449" s="10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>
      <formula1>$B$21:$B$23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E18" sqref="E18"/>
    </sheetView>
  </sheetViews>
  <sheetFormatPr defaultRowHeight="12" x14ac:dyDescent="0.2"/>
  <cols>
    <col min="1" max="1" width="2" style="48" customWidth="1"/>
    <col min="2" max="2" width="24" style="48" customWidth="1"/>
    <col min="3" max="5" width="9.28515625" style="48" bestFit="1" customWidth="1"/>
    <col min="6" max="16384" width="9.140625" style="48"/>
  </cols>
  <sheetData>
    <row r="1" spans="2:7" ht="15.75" x14ac:dyDescent="0.25">
      <c r="B1" s="25" t="s">
        <v>120</v>
      </c>
    </row>
    <row r="3" spans="2:7" s="12" customFormat="1" ht="12.75" thickBot="1" x14ac:dyDescent="0.25">
      <c r="B3" s="13" t="s">
        <v>63</v>
      </c>
      <c r="C3" s="61">
        <v>42004</v>
      </c>
      <c r="D3" s="61">
        <v>42369</v>
      </c>
      <c r="E3" s="61">
        <v>42735</v>
      </c>
    </row>
    <row r="4" spans="2:7" x14ac:dyDescent="0.2">
      <c r="B4" s="59" t="s">
        <v>72</v>
      </c>
      <c r="C4" s="59">
        <f>INDEX('BS 2014'!$1:$1048576,MATCH(BS!$B4,'BS 2014'!$A:$A,0),MATCH(BS!C$3,'BS 2014'!$1:$1,0))</f>
        <v>143.9</v>
      </c>
      <c r="D4" s="59">
        <f>INDEX('BS 2015'!$1:$1048576,MATCH(BS!$B4,'BS 2015'!$A:$A,0),MATCH(BS!D$3,'BS 2015'!$1:$1,0))</f>
        <v>154.80000000000001</v>
      </c>
      <c r="E4" s="59">
        <f>INDEX('BS 2016'!$1:$1048576,MATCH(BS!$B4,'BS 2016'!$A:$A,0),MATCH(BS!E$3,'BS 2016'!$1:$1,0))</f>
        <v>169.3</v>
      </c>
    </row>
    <row r="5" spans="2:7" x14ac:dyDescent="0.2">
      <c r="B5" s="59" t="s">
        <v>78</v>
      </c>
      <c r="C5" s="59">
        <f>INDEX('BS 2014'!$1:$1048576,MATCH(BS!$B5,'BS 2014'!$A:$A,0),MATCH(BS!C$3,'BS 2014'!$1:$1,0))</f>
        <v>84.999999999999986</v>
      </c>
      <c r="D5" s="59">
        <f>INDEX('BS 2015'!$1:$1048576,MATCH(BS!$B5,'BS 2015'!$A:$A,0),MATCH(BS!D$3,'BS 2015'!$1:$1,0))</f>
        <v>92.000000000000014</v>
      </c>
      <c r="E5" s="59">
        <f>INDEX('BS 2016'!$1:$1048576,MATCH(BS!$B5,'BS 2016'!$A:$A,0),MATCH(BS!E$3,'BS 2016'!$1:$1,0))</f>
        <v>110</v>
      </c>
    </row>
    <row r="6" spans="2:7" x14ac:dyDescent="0.2">
      <c r="B6" s="59" t="s">
        <v>83</v>
      </c>
      <c r="C6" s="59">
        <f>INDEX('BS 2014'!$1:$1048576,MATCH(BS!$B6,'BS 2014'!$A:$A,0),MATCH(BS!C$3,'BS 2014'!$1:$1,0))</f>
        <v>632.5</v>
      </c>
      <c r="D6" s="59">
        <f>INDEX('BS 2015'!$1:$1048576,MATCH(BS!$B6,'BS 2015'!$A:$A,0),MATCH(BS!D$3,'BS 2015'!$1:$1,0))</f>
        <v>632.5</v>
      </c>
      <c r="E6" s="59">
        <f>INDEX('BS 2016'!$1:$1048576,MATCH(BS!$B6,'BS 2016'!$A:$A,0),MATCH(BS!E$3,'BS 2016'!$1:$1,0))</f>
        <v>659.5</v>
      </c>
    </row>
    <row r="7" spans="2:7" x14ac:dyDescent="0.2">
      <c r="B7" s="59" t="s">
        <v>87</v>
      </c>
      <c r="C7" s="59">
        <f>INDEX('BS 2014'!$1:$1048576,MATCH(BS!$B7,'BS 2014'!$A:$A,0),MATCH(BS!C$3,'BS 2014'!$1:$1,0))</f>
        <v>24.8</v>
      </c>
      <c r="D7" s="59">
        <f>INDEX('BS 2015'!$1:$1048576,MATCH(BS!$B7,'BS 2015'!$A:$A,0),MATCH(BS!D$3,'BS 2015'!$1:$1,0))</f>
        <v>21.8</v>
      </c>
      <c r="E7" s="59">
        <f>INDEX('BS 2016'!$1:$1048576,MATCH(BS!$B7,'BS 2016'!$A:$A,0),MATCH(BS!E$3,'BS 2016'!$1:$1,0))</f>
        <v>220</v>
      </c>
      <c r="G7" s="60"/>
    </row>
    <row r="8" spans="2:7" x14ac:dyDescent="0.2">
      <c r="B8" s="59" t="s">
        <v>88</v>
      </c>
      <c r="C8" s="59">
        <f>INDEX('BS 2014'!$1:$1048576,MATCH(BS!$B8,'BS 2014'!$A:$A,0),MATCH(BS!C$3,'BS 2014'!$1:$1,0))</f>
        <v>45.9</v>
      </c>
      <c r="D8" s="59">
        <f>INDEX('BS 2015'!$1:$1048576,MATCH(BS!$B8,'BS 2015'!$A:$A,0),MATCH(BS!D$3,'BS 2015'!$1:$1,0))</f>
        <v>46.9</v>
      </c>
      <c r="E8" s="59">
        <f>INDEX('BS 2016'!$1:$1048576,MATCH(BS!$B8,'BS 2016'!$A:$A,0),MATCH(BS!E$3,'BS 2016'!$1:$1,0))</f>
        <v>68</v>
      </c>
    </row>
    <row r="9" spans="2:7" s="59" customFormat="1" ht="12.75" thickBot="1" x14ac:dyDescent="0.25">
      <c r="B9" s="18" t="s">
        <v>89</v>
      </c>
      <c r="C9" s="18">
        <f>SUM(C4:C8)</f>
        <v>932.09999999999991</v>
      </c>
      <c r="D9" s="18">
        <f>SUM(D4:D8)</f>
        <v>947.99999999999989</v>
      </c>
      <c r="E9" s="18">
        <f>SUM(E4:E8)</f>
        <v>1226.8</v>
      </c>
    </row>
    <row r="11" spans="2:7" x14ac:dyDescent="0.2">
      <c r="B11" s="59" t="s">
        <v>95</v>
      </c>
      <c r="C11" s="59">
        <f>INDEX('BS 2014'!$1:$1048576,MATCH(BS!$B11,'BS 2014'!$A:$A,0),MATCH(BS!C$3,'BS 2014'!$1:$1,0))</f>
        <v>68</v>
      </c>
      <c r="D11" s="59">
        <f>INDEX('BS 2015'!$1:$1048576,MATCH(BS!$B11,'BS 2015'!$A:$A,0),MATCH(BS!D$3,'BS 2015'!$1:$1,0))</f>
        <v>68.900000000000006</v>
      </c>
      <c r="E11" s="59">
        <f>INDEX('BS 2016'!$1:$1048576,MATCH(BS!$B11,'BS 2016'!$A:$A,0),MATCH(BS!E$3,'BS 2016'!$1:$1,0))</f>
        <v>68.900000000000006</v>
      </c>
    </row>
    <row r="12" spans="2:7" x14ac:dyDescent="0.2">
      <c r="B12" s="59" t="s">
        <v>99</v>
      </c>
      <c r="C12" s="59">
        <f>INDEX('BS 2014'!$1:$1048576,MATCH(BS!$B12,'BS 2014'!$A:$A,0),MATCH(BS!C$3,'BS 2014'!$1:$1,0))</f>
        <v>32.5</v>
      </c>
      <c r="D12" s="59">
        <f>INDEX('BS 2015'!$1:$1048576,MATCH(BS!$B12,'BS 2015'!$A:$A,0),MATCH(BS!D$3,'BS 2015'!$1:$1,0))</f>
        <v>28.699999999999996</v>
      </c>
      <c r="E12" s="59">
        <f>INDEX('BS 2016'!$1:$1048576,MATCH(BS!$B12,'BS 2016'!$A:$A,0),MATCH(BS!E$3,'BS 2016'!$1:$1,0))</f>
        <v>28.699999999999996</v>
      </c>
    </row>
    <row r="13" spans="2:7" x14ac:dyDescent="0.2">
      <c r="B13" s="59" t="s">
        <v>101</v>
      </c>
      <c r="C13" s="59">
        <f>INDEX('BS 2014'!$1:$1048576,MATCH(BS!$B13,'BS 2014'!$A:$A,0),MATCH(BS!C$3,'BS 2014'!$1:$1,0))</f>
        <v>615.79999999999995</v>
      </c>
      <c r="D13" s="59">
        <f>INDEX('BS 2015'!$1:$1048576,MATCH(BS!$B13,'BS 2015'!$A:$A,0),MATCH(BS!D$3,'BS 2015'!$1:$1,0))</f>
        <v>610.4</v>
      </c>
      <c r="E13" s="59">
        <f>INDEX('BS 2016'!$1:$1048576,MATCH(BS!$B13,'BS 2016'!$A:$A,0),MATCH(BS!E$3,'BS 2016'!$1:$1,0))</f>
        <v>605</v>
      </c>
    </row>
    <row r="14" spans="2:7" x14ac:dyDescent="0.2">
      <c r="B14" s="59" t="s">
        <v>102</v>
      </c>
      <c r="C14" s="59">
        <f>INDEX('BS 2014'!$1:$1048576,MATCH(BS!$B14,'BS 2014'!$A:$A,0),MATCH(BS!C$3,'BS 2014'!$1:$1,0))</f>
        <v>48.3</v>
      </c>
      <c r="D14" s="59">
        <f>INDEX('BS 2015'!$1:$1048576,MATCH(BS!$B14,'BS 2015'!$A:$A,0),MATCH(BS!D$3,'BS 2015'!$1:$1,0))</f>
        <v>43.3</v>
      </c>
      <c r="E14" s="59">
        <f>INDEX('BS 2016'!$1:$1048576,MATCH(BS!$B14,'BS 2016'!$A:$A,0),MATCH(BS!E$3,'BS 2016'!$1:$1,0))</f>
        <v>38.9</v>
      </c>
    </row>
    <row r="15" spans="2:7" x14ac:dyDescent="0.2">
      <c r="B15" s="59" t="s">
        <v>106</v>
      </c>
      <c r="C15" s="59">
        <f>INDEX('BS 2014'!$1:$1048576,MATCH(BS!$B15,'BS 2014'!$A:$A,0),MATCH(BS!C$3,'BS 2014'!$1:$1,0))</f>
        <v>167.50000000000003</v>
      </c>
      <c r="D15" s="59">
        <f>INDEX('BS 2015'!$1:$1048576,MATCH(BS!$B15,'BS 2015'!$A:$A,0),MATCH(BS!D$3,'BS 2015'!$1:$1,0))</f>
        <v>196.7</v>
      </c>
      <c r="E15" s="59">
        <f>INDEX('BS 2016'!$1:$1048576,MATCH(BS!$B15,'BS 2016'!$A:$A,0),MATCH(BS!E$3,'BS 2016'!$1:$1,0))</f>
        <v>485.3</v>
      </c>
    </row>
    <row r="16" spans="2:7" s="59" customFormat="1" ht="12.75" thickBot="1" x14ac:dyDescent="0.25">
      <c r="B16" s="18" t="s">
        <v>107</v>
      </c>
      <c r="C16" s="18">
        <f>SUM(C11:C15)</f>
        <v>932.09999999999991</v>
      </c>
      <c r="D16" s="18">
        <f>SUM(D11:D15)</f>
        <v>948</v>
      </c>
      <c r="E16" s="18">
        <f>SUM(E11:E15)</f>
        <v>1226.8</v>
      </c>
    </row>
    <row r="17" spans="2:5" s="59" customFormat="1" x14ac:dyDescent="0.2"/>
    <row r="18" spans="2:5" s="59" customFormat="1" x14ac:dyDescent="0.2">
      <c r="B18" s="62" t="s">
        <v>121</v>
      </c>
      <c r="C18" s="62">
        <f>C9-C16</f>
        <v>0</v>
      </c>
      <c r="D18" s="62">
        <f t="shared" ref="D18:E18" si="0">D9-D16</f>
        <v>0</v>
      </c>
      <c r="E18" s="62">
        <f t="shared" si="0"/>
        <v>0</v>
      </c>
    </row>
    <row r="19" spans="2:5" s="59" customFormat="1" x14ac:dyDescent="0.2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2016-02-10T00:20:36Z</dcterms:created>
  <dcterms:modified xsi:type="dcterms:W3CDTF">2016-11-14T12:05:26Z</dcterms:modified>
</cp:coreProperties>
</file>