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niyatalukdar/Desktop/excel-challenge/excel-challenge/"/>
    </mc:Choice>
  </mc:AlternateContent>
  <xr:revisionPtr revIDLastSave="0" documentId="13_ncr:1_{1066C037-41E8-1B47-A936-BA051E8BC361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Crowdfunding" sheetId="1" r:id="rId1"/>
    <sheet name="Bonus" sheetId="5" r:id="rId2"/>
    <sheet name="Pivot Table" sheetId="2" r:id="rId3"/>
    <sheet name="Years" sheetId="7" r:id="rId4"/>
    <sheet name="Subcategory" sheetId="6" r:id="rId5"/>
    <sheet name="Country" sheetId="3" r:id="rId6"/>
  </sheets>
  <definedNames>
    <definedName name="_xlnm._FilterDatabase" localSheetId="0" hidden="1">Crowdfunding!$A$1:$T$1001</definedName>
  </definedNames>
  <calcPr calcId="191029"/>
  <pivotCaches>
    <pivotCache cacheId="59" r:id="rId7"/>
    <pivotCache cacheId="6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E6" i="5" s="1"/>
  <c r="B5" i="5"/>
  <c r="B4" i="5"/>
  <c r="B3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7" i="5" l="1"/>
  <c r="G7" i="5" s="1"/>
  <c r="H7" i="5"/>
  <c r="H6" i="5"/>
  <c r="G6" i="5"/>
  <c r="F3" i="5"/>
  <c r="F11" i="5"/>
  <c r="E2" i="5"/>
  <c r="H2" i="5" s="1"/>
  <c r="E13" i="5"/>
  <c r="H13" i="5" s="1"/>
  <c r="E5" i="5"/>
  <c r="G5" i="5" s="1"/>
  <c r="F7" i="5"/>
  <c r="E12" i="5"/>
  <c r="F12" i="5" s="1"/>
  <c r="E4" i="5"/>
  <c r="H4" i="5" s="1"/>
  <c r="F6" i="5"/>
  <c r="E11" i="5"/>
  <c r="G11" i="5" s="1"/>
  <c r="E10" i="5"/>
  <c r="G10" i="5" s="1"/>
  <c r="E3" i="5"/>
  <c r="G3" i="5" s="1"/>
  <c r="E9" i="5"/>
  <c r="F9" i="5" s="1"/>
  <c r="E8" i="5"/>
  <c r="G8" i="5" s="1"/>
  <c r="G13" i="5" l="1"/>
  <c r="G9" i="5"/>
  <c r="F13" i="5"/>
  <c r="H5" i="5"/>
  <c r="H8" i="5"/>
  <c r="F5" i="5"/>
  <c r="G12" i="5"/>
  <c r="H10" i="5"/>
  <c r="F10" i="5"/>
  <c r="F2" i="5"/>
  <c r="H11" i="5"/>
  <c r="G2" i="5"/>
  <c r="F4" i="5"/>
  <c r="H3" i="5"/>
  <c r="H9" i="5"/>
  <c r="G4" i="5"/>
  <c r="F8" i="5"/>
  <c r="H12" i="5"/>
</calcChain>
</file>

<file path=xl/sharedStrings.xml><?xml version="1.0" encoding="utf-8"?>
<sst xmlns="http://schemas.openxmlformats.org/spreadsheetml/2006/main" count="6154" uniqueCount="2106">
  <si>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</si>
  <si>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</si>
  <si>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</si>
  <si>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</si>
  <si>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</si>
  <si>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</si>
  <si>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</si>
  <si>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</si>
  <si>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</si>
  <si>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</si>
  <si>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</si>
  <si>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</si>
  <si>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</si>
  <si>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</si>
  <si>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</si>
  <si>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</si>
  <si>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</si>
  <si>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</si>
  <si>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</si>
  <si>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</si>
  <si>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</si>
  <si>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</si>
  <si>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</si>
  <si>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</si>
  <si>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</si>
  <si>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</si>
  <si>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</si>
  <si>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</si>
  <si>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</si>
  <si>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</si>
  <si>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</si>
  <si>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</si>
  <si>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</si>
  <si>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</si>
  <si>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</si>
  <si>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</si>
  <si>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</si>
  <si>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</si>
  <si>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</si>
  <si>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</si>
  <si>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</si>
  <si>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</si>
  <si>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</si>
  <si>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</si>
  <si>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</si>
  <si>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</si>
  <si>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</si>
  <si>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</si>
  <si>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</si>
  <si>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</si>
  <si>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</si>
  <si>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</si>
  <si>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</si>
  <si>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</si>
  <si>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</si>
  <si>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</si>
  <si>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</si>
  <si>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</si>
  <si>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</si>
  <si>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</si>
  <si>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</si>
  <si>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</si>
  <si>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</si>
  <si>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</si>
  <si>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</si>
  <si>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</si>
  <si>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</si>
  <si>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</si>
  <si>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</si>
  <si>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</si>
  <si>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</si>
  <si>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</si>
  <si>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</si>
  <si>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</si>
  <si>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</si>
  <si>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</si>
  <si>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</si>
  <si>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</si>
  <si>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</si>
  <si>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</si>
  <si>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</si>
  <si>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</si>
  <si>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</si>
  <si>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</si>
  <si>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</si>
  <si>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</si>
  <si>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</si>
  <si>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</si>
  <si>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</si>
  <si>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</si>
  <si>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</si>
  <si>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</si>
  <si>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</si>
  <si>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</si>
  <si>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</si>
  <si>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</si>
  <si>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</si>
  <si>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</si>
  <si>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</si>
  <si>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</si>
  <si>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</si>
  <si>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</si>
  <si>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</si>
  <si>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</si>
  <si>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</si>
  <si>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</si>
  <si>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</si>
  <si>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</si>
  <si>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</si>
  <si>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</si>
  <si>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</si>
  <si>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</si>
  <si>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</si>
  <si>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</si>
  <si>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</si>
  <si>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</si>
  <si>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</si>
  <si>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</si>
  <si>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</si>
  <si>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</si>
  <si>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</si>
  <si>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</si>
  <si>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</si>
  <si>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</si>
  <si>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</si>
  <si>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</si>
  <si>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</si>
  <si>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</si>
  <si>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</si>
  <si>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</si>
  <si>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</si>
  <si>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</si>
  <si>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</si>
  <si>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</si>
  <si>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</si>
  <si>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</si>
  <si>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</si>
  <si>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</si>
  <si>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</si>
  <si>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</si>
  <si>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</si>
  <si>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</si>
  <si>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</si>
  <si>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</si>
  <si>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</si>
  <si>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</si>
  <si>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</si>
  <si>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</si>
  <si>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</si>
  <si>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</si>
  <si>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</si>
  <si>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</si>
  <si>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</si>
  <si>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</si>
  <si>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</si>
  <si>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</si>
  <si>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</si>
  <si>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</si>
  <si>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</si>
  <si>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</si>
  <si>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</si>
  <si>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</si>
  <si>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</si>
  <si>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</si>
  <si>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</si>
  <si>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</si>
  <si>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</si>
  <si>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</si>
  <si>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</si>
  <si>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</si>
  <si>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</si>
  <si>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</si>
  <si>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</si>
  <si>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</si>
  <si>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</si>
  <si>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</si>
  <si>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</si>
  <si>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</si>
  <si>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</si>
  <si>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</si>
  <si>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</si>
  <si>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</si>
  <si>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</si>
  <si>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</si>
  <si>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</si>
  <si>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</si>
  <si>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</si>
  <si>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</si>
  <si>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</si>
  <si>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</si>
  <si>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</si>
  <si>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</si>
  <si>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</si>
  <si>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</si>
  <si>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</si>
  <si>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</si>
  <si>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</si>
  <si>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</si>
  <si>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</si>
  <si>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</si>
  <si>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</si>
  <si>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</si>
  <si>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</si>
  <si>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</si>
  <si>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</si>
  <si>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</si>
  <si>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</si>
  <si>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</si>
  <si>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</si>
  <si>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</si>
  <si>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</si>
  <si>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</si>
  <si>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</si>
  <si>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</si>
  <si>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</si>
  <si>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</si>
  <si>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</si>
  <si>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</si>
  <si>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</si>
  <si>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</si>
  <si>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</si>
  <si>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</si>
  <si>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</si>
  <si>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</si>
  <si>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</si>
  <si>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</si>
  <si>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</si>
  <si>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</si>
  <si>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</si>
  <si>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</si>
  <si>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</si>
  <si>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</si>
  <si>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</si>
  <si>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</si>
  <si>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</si>
  <si>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</si>
  <si>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</si>
  <si>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</si>
  <si>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</si>
  <si>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</si>
  <si>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</si>
  <si>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</si>
  <si>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</si>
  <si>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</si>
  <si>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</si>
  <si>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</si>
  <si>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</si>
  <si>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</si>
  <si>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</si>
  <si>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</si>
  <si>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</si>
  <si>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</si>
  <si>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</si>
  <si>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</si>
  <si>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</si>
  <si>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</si>
  <si>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</si>
  <si>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</si>
  <si>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</si>
  <si>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</si>
  <si>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</si>
  <si>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</si>
  <si>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</si>
  <si>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</si>
  <si>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</si>
  <si>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</si>
  <si>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</si>
  <si>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</si>
  <si>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</si>
  <si>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</si>
  <si>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</si>
  <si>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</si>
  <si>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</si>
  <si>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</si>
  <si>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</si>
  <si>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</si>
  <si>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</si>
  <si>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</si>
  <si>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</si>
  <si>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</si>
  <si>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</si>
  <si>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</si>
  <si>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</si>
  <si>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</si>
  <si>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</si>
  <si>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</si>
  <si>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</si>
  <si>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</si>
  <si>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</si>
  <si>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</si>
  <si>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</si>
  <si>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</si>
  <si>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</si>
  <si>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</si>
  <si>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</si>
  <si>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</si>
  <si>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</si>
  <si>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</si>
  <si>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</si>
  <si>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</si>
  <si>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</si>
  <si>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</si>
  <si>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</si>
  <si>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</si>
  <si>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</si>
  <si>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</si>
  <si>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</si>
  <si>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</si>
  <si>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</si>
  <si>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</si>
  <si>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</si>
  <si>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</si>
  <si>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</si>
  <si>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</si>
  <si>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</si>
  <si>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</si>
  <si>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</si>
  <si>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</si>
  <si>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</si>
  <si>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</si>
  <si>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</si>
  <si>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</si>
  <si>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</si>
  <si>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</si>
  <si>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</si>
  <si>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</si>
  <si>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</si>
  <si>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</si>
  <si>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</si>
  <si>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</si>
  <si>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</si>
  <si>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</si>
  <si>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</si>
  <si>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</si>
  <si>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</si>
  <si>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</si>
  <si>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</si>
  <si>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</si>
  <si>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</si>
  <si>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</si>
  <si>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</si>
  <si>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</si>
  <si>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</si>
  <si>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</si>
  <si>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</si>
  <si>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</si>
  <si>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</si>
  <si>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</si>
  <si>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</si>
  <si>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</si>
  <si>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</si>
  <si>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</si>
  <si>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</si>
  <si>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</si>
  <si>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</si>
  <si>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</si>
  <si>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</si>
  <si>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</si>
  <si>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</si>
  <si>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</si>
  <si>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</si>
  <si>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</si>
  <si>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</si>
  <si>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</si>
  <si>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</si>
  <si>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</si>
  <si>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</si>
  <si>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</si>
  <si>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</si>
  <si>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</si>
  <si>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</si>
  <si>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</si>
  <si>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</si>
  <si>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</si>
  <si>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</si>
  <si>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</si>
  <si>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</si>
  <si>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</si>
  <si>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</si>
  <si>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</si>
  <si>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</si>
  <si>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</si>
  <si>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</si>
  <si>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</si>
  <si>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</si>
  <si>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</si>
  <si>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</si>
  <si>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</si>
  <si>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</si>
  <si>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</si>
  <si>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</si>
  <si>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</si>
  <si>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</si>
  <si>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</si>
  <si>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</si>
  <si>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</si>
  <si>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</si>
  <si>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</si>
  <si>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</si>
  <si>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</si>
  <si>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</si>
  <si>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</si>
  <si>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</si>
  <si>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</si>
  <si>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</si>
  <si>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</si>
  <si>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</si>
  <si>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</si>
  <si>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</si>
  <si>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</si>
  <si>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</si>
  <si>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</si>
  <si>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</si>
  <si>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</si>
  <si>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</si>
  <si>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</si>
  <si>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</si>
  <si>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</si>
  <si>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</si>
  <si>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</si>
  <si>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</si>
  <si>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</si>
  <si>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</si>
  <si>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</si>
  <si>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</si>
  <si>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</si>
  <si>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</si>
  <si>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</si>
  <si>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</si>
  <si>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</si>
  <si>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</si>
  <si>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</si>
  <si>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</si>
  <si>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</si>
  <si>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</si>
  <si>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</si>
  <si>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</si>
  <si>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</si>
  <si>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</si>
  <si>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</si>
  <si>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</si>
  <si>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</si>
  <si>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</si>
  <si>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</si>
  <si>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</si>
  <si>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</si>
  <si>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</si>
  <si>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</si>
  <si>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</si>
  <si>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</si>
  <si>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</si>
  <si>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</si>
  <si>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</si>
  <si>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</si>
  <si>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</si>
  <si>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</si>
  <si>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</si>
  <si>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</si>
  <si>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</si>
  <si>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</si>
  <si>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</si>
  <si>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</si>
  <si>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</si>
  <si>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</si>
  <si>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</si>
  <si>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</si>
  <si>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</si>
  <si>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</si>
  <si>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</si>
  <si>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</si>
  <si>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</si>
  <si>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</si>
  <si>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</si>
  <si>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</si>
  <si>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</si>
  <si>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</si>
  <si>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</si>
  <si>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</si>
  <si>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</si>
  <si>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</si>
  <si>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</si>
  <si>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</si>
  <si>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</si>
  <si>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</si>
  <si>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</si>
  <si>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</si>
  <si>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</si>
  <si>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</si>
  <si>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</si>
  <si>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</si>
  <si>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</si>
  <si>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</si>
  <si>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</si>
  <si>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</si>
  <si>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</si>
  <si>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</si>
  <si>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</si>
  <si>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</si>
  <si>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</si>
  <si>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</si>
  <si>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</si>
  <si>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</si>
  <si>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</si>
  <si>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</si>
  <si>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</si>
  <si>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</si>
  <si>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</si>
  <si>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</si>
  <si>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</si>
  <si>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</si>
  <si>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</si>
  <si>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</si>
  <si>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</si>
  <si>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</si>
  <si>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</si>
  <si>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</si>
  <si>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</si>
  <si>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</si>
  <si>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</si>
  <si>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</si>
  <si>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</si>
  <si>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</si>
  <si>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</si>
  <si>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</si>
  <si>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</si>
  <si>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</si>
  <si>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</si>
  <si>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</si>
  <si>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</si>
  <si>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</si>
  <si>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</si>
  <si>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</si>
  <si>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</si>
  <si>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</si>
  <si>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</si>
  <si>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</si>
  <si>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</si>
  <si>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</si>
  <si>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</si>
  <si>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</si>
  <si>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</si>
  <si>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</si>
  <si>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</si>
  <si>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</si>
  <si>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</si>
  <si>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</si>
  <si>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</si>
  <si>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</si>
  <si>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</si>
  <si>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</si>
  <si>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</si>
  <si>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</si>
  <si>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</si>
  <si>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</si>
  <si>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</si>
  <si>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</si>
  <si>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</si>
  <si>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</si>
  <si>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</si>
  <si>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</si>
  <si>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</si>
  <si>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</si>
  <si>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</si>
  <si>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</si>
  <si>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</si>
  <si>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</si>
  <si>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</si>
  <si>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</si>
  <si>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</si>
  <si>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</si>
  <si>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</si>
  <si>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</si>
  <si>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</si>
  <si>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</si>
  <si>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</si>
  <si>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</si>
  <si>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</si>
  <si>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</si>
  <si>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</si>
  <si>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</si>
  <si>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</si>
  <si>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</si>
  <si>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</si>
  <si>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</si>
  <si>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</si>
  <si>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</si>
  <si>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</si>
  <si>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</si>
  <si>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</si>
  <si>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</si>
  <si>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</si>
  <si>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</si>
  <si>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</si>
  <si>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</si>
  <si>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</si>
  <si>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</si>
  <si>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</si>
  <si>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</si>
  <si>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</si>
  <si>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</si>
  <si>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</si>
  <si>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</si>
  <si>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</si>
  <si>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</si>
  <si>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</si>
  <si>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</si>
  <si>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</si>
  <si>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</si>
  <si>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</si>
  <si>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</si>
  <si>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</si>
  <si>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</si>
  <si>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</si>
  <si>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</si>
  <si>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</si>
  <si>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</si>
  <si>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</si>
  <si>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</si>
  <si>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</si>
  <si>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</si>
  <si>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</si>
  <si>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</si>
  <si>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</si>
  <si>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</si>
  <si>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</si>
  <si>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</si>
  <si>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</si>
  <si>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</si>
  <si>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</si>
  <si>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</si>
  <si>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</si>
  <si>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</si>
  <si>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</si>
  <si>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</si>
  <si>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</si>
  <si>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</si>
  <si>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</si>
  <si>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</si>
  <si>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</si>
  <si>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</si>
  <si>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</si>
  <si>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</si>
  <si>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</si>
  <si>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</si>
  <si>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</si>
  <si>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</si>
  <si>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</si>
  <si>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</si>
  <si>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</si>
  <si>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</si>
  <si>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</si>
  <si>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</si>
  <si>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</si>
  <si>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</si>
  <si>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</si>
  <si>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</si>
  <si>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</si>
  <si>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</si>
  <si>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</si>
  <si>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</si>
  <si>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</si>
  <si>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</si>
  <si>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</si>
  <si>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</si>
  <si>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</si>
  <si>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</si>
  <si>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</si>
  <si>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</si>
  <si>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</si>
  <si>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</si>
  <si>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</si>
  <si>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</si>
  <si>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</si>
  <si>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</si>
  <si>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</si>
  <si>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</si>
  <si>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</si>
  <si>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</si>
  <si>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</si>
  <si>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</si>
  <si>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</si>
  <si>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</si>
  <si>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</si>
  <si>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</si>
  <si>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</si>
  <si>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</si>
  <si>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</si>
  <si>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</si>
  <si>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</si>
  <si>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</si>
  <si>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</si>
  <si>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</si>
  <si>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</si>
  <si>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</si>
  <si>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</si>
  <si>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</si>
  <si>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</si>
  <si>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</si>
  <si>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</si>
  <si>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</si>
  <si>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</si>
  <si>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</si>
  <si>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</si>
  <si>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</si>
  <si>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</si>
  <si>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</si>
  <si>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</si>
  <si>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</si>
  <si>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</si>
  <si>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</si>
  <si>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</si>
  <si>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</si>
  <si>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</si>
  <si>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</si>
  <si>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</si>
  <si>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</si>
  <si>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</si>
  <si>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</si>
  <si>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</si>
  <si>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</si>
  <si>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</si>
  <si>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</si>
  <si>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</si>
  <si>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</si>
  <si>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</si>
  <si>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</si>
  <si>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</si>
  <si>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</si>
  <si>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</si>
  <si>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</si>
  <si>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</si>
  <si>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</si>
  <si>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</si>
  <si>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</si>
  <si>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</si>
  <si>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</si>
  <si>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</si>
  <si>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</si>
  <si>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</si>
  <si>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</si>
  <si>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</si>
  <si>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</si>
  <si>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</si>
  <si>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</si>
  <si>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</si>
  <si>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</si>
  <si>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</si>
  <si>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</si>
  <si>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</si>
  <si>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</si>
  <si>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</si>
  <si>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</si>
  <si>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</si>
  <si>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</si>
  <si>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</si>
  <si>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</si>
  <si>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</si>
  <si>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</si>
  <si>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</si>
  <si>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</si>
  <si>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</si>
  <si>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</si>
  <si>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</si>
  <si>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</si>
  <si>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</si>
  <si>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</si>
  <si>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</si>
  <si>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</si>
  <si>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</si>
  <si>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</si>
  <si>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</si>
  <si>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</si>
  <si>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</si>
  <si>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</si>
  <si>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</si>
  <si>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</si>
  <si>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</si>
  <si>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</si>
  <si>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</si>
  <si>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</si>
  <si>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</si>
  <si>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</si>
  <si>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</si>
  <si>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</si>
  <si>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</si>
  <si>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</si>
  <si>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</si>
  <si>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</si>
  <si>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</si>
  <si>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</si>
  <si>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</si>
  <si>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</si>
  <si>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</si>
  <si>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</si>
  <si>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</si>
  <si>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</si>
  <si>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</si>
  <si>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</si>
  <si>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</si>
  <si>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</si>
  <si>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</si>
  <si>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</si>
  <si>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</si>
  <si>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</si>
  <si>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</si>
  <si>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</si>
  <si>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</si>
  <si>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</si>
  <si>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</si>
  <si>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</si>
  <si>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</si>
  <si>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</si>
  <si>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</si>
  <si>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</si>
  <si>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</si>
  <si>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</si>
  <si>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</si>
  <si>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</si>
  <si>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</si>
  <si>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</si>
  <si>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</si>
  <si>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</si>
  <si>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</si>
  <si>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</si>
  <si>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</si>
  <si>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</si>
  <si>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</si>
  <si>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</si>
  <si>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</si>
  <si>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</si>
  <si>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</si>
  <si>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</si>
  <si>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</si>
  <si>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</si>
  <si>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</si>
  <si>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</si>
  <si>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</si>
  <si>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</si>
  <si>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</si>
  <si>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</si>
  <si>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</si>
  <si>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</si>
  <si>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</si>
  <si>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</si>
  <si>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</si>
  <si>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</si>
  <si>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</si>
  <si>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</si>
  <si>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</si>
  <si>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</si>
  <si>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</si>
  <si>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</si>
  <si>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</si>
  <si>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</si>
  <si>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</si>
  <si>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</si>
  <si>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</si>
  <si>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</si>
  <si>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</si>
  <si>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</si>
  <si>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</si>
  <si>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</si>
  <si>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</si>
  <si>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</si>
  <si>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</si>
  <si>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</si>
  <si>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</si>
  <si>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</si>
  <si>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</si>
  <si>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</si>
  <si>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</si>
  <si>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</si>
  <si>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</si>
  <si>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</si>
  <si>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</si>
  <si>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</si>
  <si>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</si>
  <si>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</si>
  <si>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</si>
  <si>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</si>
  <si>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</si>
  <si>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</si>
  <si>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</si>
  <si>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</si>
  <si>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</si>
  <si>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</si>
  <si>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</si>
  <si>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</si>
  <si>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</si>
  <si>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</si>
  <si>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</si>
  <si>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</si>
  <si>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</si>
  <si>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</si>
  <si>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</si>
  <si>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</si>
  <si>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</si>
  <si>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</si>
  <si>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</si>
  <si>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</si>
  <si>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</si>
  <si>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</si>
  <si>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</si>
  <si>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</si>
  <si>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</si>
  <si>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</si>
  <si>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</si>
  <si>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</si>
  <si>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</si>
  <si>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</si>
  <si>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</si>
  <si>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</si>
  <si>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</si>
  <si>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</si>
  <si>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</si>
  <si>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</si>
  <si>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</si>
  <si>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</si>
  <si>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</si>
  <si>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</si>
  <si>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</si>
  <si>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</si>
  <si>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</si>
  <si>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</si>
  <si>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</si>
  <si>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</si>
  <si>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</si>
  <si>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</si>
  <si>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</si>
  <si>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</si>
  <si>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</si>
  <si>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</si>
  <si>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</si>
  <si>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</si>
  <si>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</si>
  <si>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</si>
  <si>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</si>
  <si>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</si>
  <si>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</si>
  <si>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</si>
  <si>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</si>
  <si>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</si>
  <si>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</si>
  <si>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</si>
  <si>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</si>
  <si>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</si>
  <si>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</si>
  <si>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</si>
  <si>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</si>
  <si>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</si>
  <si>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</si>
  <si>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</si>
  <si>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</si>
  <si>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</si>
  <si>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</si>
  <si>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</si>
  <si>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</si>
  <si>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</si>
  <si>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</si>
  <si>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</si>
  <si>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</si>
  <si>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</si>
  <si>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</si>
  <si>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</si>
  <si>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</si>
  <si>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</si>
  <si>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</si>
  <si>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</si>
  <si>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</si>
  <si>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</si>
  <si>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</si>
  <si>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</si>
  <si>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</si>
  <si>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</si>
  <si>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</si>
  <si>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</si>
  <si>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</si>
  <si>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</si>
  <si>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</si>
  <si>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</si>
  <si>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</si>
  <si>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</si>
  <si>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</si>
  <si>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</si>
  <si>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</si>
  <si>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</si>
  <si>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</si>
  <si>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</si>
  <si>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</si>
  <si>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</si>
  <si>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</si>
  <si>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</si>
  <si>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</si>
  <si>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</si>
  <si>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</si>
  <si>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</si>
  <si>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</si>
  <si>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</si>
  <si>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</si>
  <si>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</si>
  <si>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</si>
  <si>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</si>
  <si>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</si>
  <si>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</si>
  <si>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</si>
  <si>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</si>
  <si>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</si>
  <si>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</si>
  <si>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</si>
  <si>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</si>
  <si>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</si>
  <si>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</si>
  <si>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</si>
  <si>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</si>
  <si>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</si>
  <si>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</si>
  <si>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</si>
  <si>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</si>
  <si>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</si>
  <si>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</si>
  <si>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</si>
  <si>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</si>
  <si>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</si>
  <si>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</si>
  <si>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</si>
  <si>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</si>
  <si>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</si>
  <si>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</si>
  <si>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</si>
  <si>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</si>
  <si>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</si>
  <si>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</si>
  <si>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</si>
  <si>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</si>
  <si>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</si>
  <si>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</si>
  <si>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</si>
  <si>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</si>
  <si>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</si>
  <si>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</si>
  <si>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</si>
  <si>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</si>
  <si>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</si>
  <si>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</si>
  <si>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</si>
  <si>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</si>
  <si>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</si>
  <si>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</si>
  <si>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</si>
  <si>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</si>
  <si>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</si>
  <si>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</si>
  <si>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</si>
  <si>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</si>
  <si>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</si>
  <si>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</si>
  <si>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</si>
  <si>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</si>
  <si>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</si>
  <si>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</si>
  <si>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</si>
  <si>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</si>
  <si>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</si>
  <si>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</si>
  <si>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</si>
  <si>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</si>
  <si>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</si>
  <si>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</si>
  <si>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</si>
  <si>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</si>
  <si>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</si>
  <si>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</si>
  <si>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</si>
  <si>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</si>
  <si>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</si>
  <si>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</si>
  <si>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</si>
  <si>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</si>
  <si>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</si>
  <si>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</si>
  <si>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</si>
  <si>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</si>
  <si>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</si>
  <si>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</si>
  <si>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</si>
  <si>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</si>
  <si>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</si>
  <si>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</si>
  <si>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</si>
  <si>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</si>
  <si>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</si>
  <si>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</si>
  <si>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</si>
  <si>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</si>
  <si>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</si>
  <si>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</si>
  <si>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</si>
  <si>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</si>
  <si>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</si>
  <si>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</si>
  <si>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</si>
  <si>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</si>
  <si>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</si>
  <si>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</si>
  <si>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</si>
  <si>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</si>
  <si>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</si>
  <si>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</si>
  <si>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</si>
  <si>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</si>
  <si>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</si>
  <si>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</si>
  <si>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</si>
  <si>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</si>
  <si>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</si>
  <si>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</si>
  <si>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</si>
  <si>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</si>
  <si>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</si>
  <si>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</si>
  <si>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</si>
  <si>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</si>
  <si>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</si>
  <si>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</si>
  <si>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</si>
  <si>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</si>
  <si>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</si>
  <si>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</si>
  <si>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</si>
  <si>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</si>
  <si>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</si>
  <si>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</si>
  <si>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</si>
  <si>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</si>
  <si>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</si>
  <si>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</si>
  <si>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</si>
  <si>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</si>
  <si>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</si>
  <si>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</si>
  <si>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</si>
  <si>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</si>
  <si>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</si>
  <si>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</si>
  <si>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</si>
  <si>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</si>
  <si>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</si>
  <si>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</si>
  <si>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</si>
  <si>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</si>
  <si>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</si>
  <si>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</si>
  <si>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</si>
  <si>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</si>
  <si>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</si>
  <si>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</si>
  <si>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</si>
  <si>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</si>
  <si>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</si>
  <si>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</si>
  <si>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</si>
  <si>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</si>
  <si>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</si>
  <si>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</si>
  <si>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</si>
  <si>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</si>
  <si>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</si>
  <si>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</si>
  <si>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</si>
  <si>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</si>
  <si>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</si>
  <si>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</si>
  <si>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</si>
  <si>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</si>
  <si>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</si>
  <si>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</si>
  <si>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</si>
  <si>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</si>
  <si>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</si>
  <si>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</si>
  <si>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</si>
  <si>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</si>
  <si>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</si>
  <si>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</si>
  <si>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</si>
  <si>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</si>
  <si>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</si>
  <si>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</si>
  <si>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</si>
  <si>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</si>
  <si>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</si>
  <si>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</si>
  <si>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</si>
  <si>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</si>
  <si>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</si>
  <si>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</si>
  <si>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</si>
  <si>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</si>
  <si>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</si>
  <si>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</si>
  <si>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</si>
  <si>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</si>
  <si>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</si>
  <si>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</si>
  <si>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</si>
  <si>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</si>
  <si>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</si>
  <si>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</si>
  <si>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</si>
  <si>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</si>
  <si>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</si>
  <si>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</si>
  <si>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</si>
  <si>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</si>
  <si>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</si>
  <si>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</si>
  <si>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</si>
  <si>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</si>
  <si>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</si>
  <si>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</si>
  <si>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</si>
  <si>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</si>
  <si>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</si>
  <si>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</si>
  <si>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</si>
  <si>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</si>
  <si>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</si>
  <si>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</si>
  <si>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</si>
  <si>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</si>
  <si>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</si>
  <si>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</si>
  <si>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</si>
  <si>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</si>
  <si>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</si>
  <si>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</si>
  <si>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</si>
  <si>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</si>
  <si>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</si>
  <si>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</si>
  <si>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</si>
  <si>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</si>
  <si>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</si>
  <si>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</si>
  <si>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</si>
  <si>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</si>
  <si>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</si>
  <si>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</si>
  <si>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</si>
  <si>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</si>
  <si>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</si>
  <si>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</si>
  <si>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</si>
  <si>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</si>
  <si>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</si>
  <si>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</si>
  <si>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</si>
  <si>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</si>
  <si>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</si>
  <si>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</si>
  <si>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</si>
  <si>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</si>
  <si>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</si>
  <si>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</si>
  <si>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</si>
  <si>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</si>
  <si>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</si>
  <si>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</si>
  <si>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</si>
  <si>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</si>
  <si>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</si>
  <si>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</si>
  <si>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</si>
  <si>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</si>
  <si>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</si>
  <si>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</si>
  <si>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</si>
  <si>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</si>
  <si>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</si>
  <si>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</si>
  <si>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</si>
  <si>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</si>
  <si>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</si>
  <si>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</si>
  <si>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</si>
  <si>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</si>
  <si>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</si>
  <si>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</si>
  <si>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</si>
  <si>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</si>
  <si>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</si>
  <si>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</si>
  <si>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</si>
  <si>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</si>
  <si>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</si>
  <si>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</si>
  <si>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</si>
  <si>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</si>
  <si>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</si>
  <si>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</si>
  <si>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</si>
  <si>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</si>
  <si>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</si>
  <si>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</si>
  <si>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</si>
  <si>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</si>
  <si>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</si>
  <si>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</si>
  <si>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</si>
  <si>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</si>
  <si>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</si>
  <si>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</si>
  <si>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</si>
  <si>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</si>
  <si>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</si>
  <si>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</si>
  <si>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</si>
  <si>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</si>
  <si>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</si>
  <si>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</si>
  <si>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</si>
  <si>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</si>
  <si>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</si>
  <si>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</si>
  <si>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</si>
  <si>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</si>
  <si>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</si>
  <si>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</si>
  <si>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</si>
  <si>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</si>
  <si>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</si>
  <si>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</si>
  <si>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</si>
  <si>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</si>
  <si>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</si>
  <si>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</si>
  <si>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</si>
  <si>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</si>
  <si>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</si>
  <si>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</si>
  <si>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</si>
  <si>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</si>
  <si>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</si>
  <si>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</si>
  <si>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</si>
  <si>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</si>
  <si>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</si>
  <si>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</si>
  <si>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</si>
  <si>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</si>
  <si>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</si>
  <si>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</si>
  <si>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</si>
  <si>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</si>
  <si>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</si>
  <si>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</si>
  <si>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</si>
  <si>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</si>
  <si>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</si>
  <si>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</si>
  <si>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</si>
  <si>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</si>
  <si>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</si>
  <si>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</si>
  <si>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</si>
  <si>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</si>
  <si>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</si>
  <si>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</si>
  <si>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</si>
  <si>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</si>
  <si>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</si>
  <si>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</si>
  <si>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</si>
  <si>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</si>
  <si>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</si>
  <si>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</si>
  <si>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</si>
  <si>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</si>
  <si>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</si>
  <si>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</si>
  <si>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</si>
  <si>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</si>
  <si>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</si>
  <si>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</si>
  <si>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</si>
  <si>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</si>
  <si>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</si>
  <si>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</si>
  <si>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</si>
  <si>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</si>
  <si>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</si>
  <si>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</si>
  <si>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</si>
  <si>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</si>
  <si>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</si>
  <si>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</si>
  <si>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</si>
  <si>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</si>
  <si>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</si>
  <si>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</si>
  <si>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</si>
  <si>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</si>
  <si>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</si>
  <si>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</si>
  <si>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</si>
  <si>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</si>
  <si>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</si>
  <si>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</si>
  <si>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</si>
  <si>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</si>
  <si>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</si>
  <si>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</si>
  <si>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</si>
  <si>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</si>
  <si>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</si>
  <si>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</si>
  <si>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</si>
  <si>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</si>
  <si>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</si>
  <si>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</si>
  <si>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</si>
  <si>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</si>
  <si>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</si>
  <si>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</si>
  <si>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</si>
  <si>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</si>
  <si>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</si>
  <si>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</si>
  <si>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</si>
  <si>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</si>
  <si>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</si>
  <si>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</si>
  <si>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</si>
  <si>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</si>
  <si>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</si>
  <si>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</si>
  <si>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</si>
  <si>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</si>
  <si>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</si>
  <si>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</si>
  <si>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</si>
  <si>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</si>
  <si>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</si>
  <si>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</si>
  <si>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</si>
  <si>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</si>
  <si>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</si>
  <si>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</si>
  <si>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</si>
  <si>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</si>
  <si>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</si>
  <si>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</si>
  <si>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</si>
  <si>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</si>
  <si>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</si>
  <si>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</si>
  <si>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</si>
  <si>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</si>
  <si>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</si>
  <si>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</si>
  <si>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</si>
  <si>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</si>
  <si>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</si>
  <si>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</si>
  <si>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</si>
  <si>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</si>
  <si>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</si>
  <si>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</si>
  <si>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</si>
  <si>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</si>
  <si>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</si>
  <si>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</si>
  <si>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</si>
  <si>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</si>
  <si>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</si>
  <si>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</si>
  <si>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</si>
  <si>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</si>
  <si>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</si>
  <si>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</si>
  <si>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</si>
  <si>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</si>
  <si>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</si>
  <si>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</si>
  <si>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</si>
  <si>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</si>
  <si>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</si>
  <si>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</si>
  <si>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</si>
  <si>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</si>
  <si>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</si>
  <si>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</si>
  <si>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</si>
  <si>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</si>
  <si>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</si>
  <si>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</si>
  <si>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</si>
  <si>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</si>
  <si>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</si>
  <si>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</si>
  <si>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</si>
  <si>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</si>
  <si>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</si>
  <si>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</si>
  <si>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</si>
  <si>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</si>
  <si>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</si>
  <si>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</si>
  <si>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</si>
  <si>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</si>
  <si>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</si>
  <si>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</si>
  <si>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</si>
  <si>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</si>
  <si>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</si>
  <si>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</si>
  <si>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</si>
  <si>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</si>
  <si>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</si>
  <si>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</si>
  <si>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</si>
  <si>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</si>
  <si>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</si>
  <si>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</si>
  <si>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</si>
  <si>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</si>
  <si>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</si>
  <si>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</si>
  <si>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</si>
  <si>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</si>
  <si>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</si>
  <si>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</si>
  <si>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</si>
  <si>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</si>
  <si>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</si>
  <si>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</si>
  <si>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</si>
  <si>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</si>
  <si>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</si>
  <si>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</si>
  <si>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</si>
  <si>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</si>
  <si>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</si>
  <si>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</si>
  <si>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</si>
  <si>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</si>
  <si>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</si>
  <si>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</si>
  <si>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</si>
  <si>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</si>
  <si>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</si>
  <si>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</si>
  <si>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</si>
  <si>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</si>
  <si>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</si>
  <si>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</si>
  <si>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</si>
  <si>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</si>
  <si>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</si>
  <si>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</si>
  <si>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</si>
  <si>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</si>
  <si>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</si>
  <si>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</si>
  <si>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</si>
  <si>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</si>
  <si>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</si>
  <si>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</si>
  <si>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</si>
  <si>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</si>
  <si>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</si>
  <si>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</si>
  <si>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</si>
  <si>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</si>
  <si>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</si>
  <si>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</si>
  <si>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</si>
  <si>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</si>
  <si>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</si>
  <si>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</si>
  <si>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</si>
  <si>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</si>
  <si>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</si>
  <si>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</si>
  <si>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</si>
  <si>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</si>
  <si>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</si>
  <si>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</si>
  <si>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</si>
  <si>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</si>
  <si>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</si>
  <si>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</si>
  <si>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</si>
  <si>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</si>
  <si>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</si>
  <si>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</si>
  <si>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</si>
  <si>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</si>
  <si>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</si>
  <si>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</si>
  <si>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</si>
  <si>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</si>
  <si>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</si>
  <si>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</si>
  <si>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</si>
  <si>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</si>
  <si>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</si>
  <si>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</si>
  <si>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</si>
  <si>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</si>
  <si>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</si>
  <si>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</si>
  <si>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</si>
  <si>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</si>
  <si>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</si>
  <si>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</si>
  <si>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</si>
  <si>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</si>
  <si>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</si>
  <si>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</si>
  <si>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</si>
  <si>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</si>
  <si>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</si>
  <si>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</si>
  <si>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</si>
  <si>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</si>
  <si>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</si>
  <si>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</si>
  <si>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</si>
  <si>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</si>
  <si>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</si>
  <si>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</si>
  <si>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</si>
  <si>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</si>
  <si>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</si>
  <si>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</si>
  <si>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</si>
  <si>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</si>
  <si>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</si>
  <si>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</si>
  <si>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</si>
  <si>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</si>
  <si>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</si>
  <si>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</si>
  <si>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</si>
  <si>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</si>
  <si>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</si>
  <si>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</si>
  <si>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</si>
  <si>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</si>
  <si>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</si>
  <si>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</si>
  <si>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</si>
  <si>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</si>
  <si>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</si>
  <si>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</si>
  <si>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</si>
  <si>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</si>
  <si>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</si>
  <si>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</si>
  <si>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</si>
  <si>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</si>
  <si>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</si>
  <si>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</si>
  <si>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</si>
  <si>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</si>
  <si>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</si>
  <si>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</si>
  <si>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</si>
  <si>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</si>
  <si>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</si>
  <si>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</si>
  <si>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</si>
  <si>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</si>
  <si>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</si>
  <si>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</si>
  <si>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</si>
  <si>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</si>
  <si>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</si>
  <si>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</si>
  <si>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</si>
  <si>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</si>
  <si>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</si>
  <si>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</si>
  <si>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</si>
  <si>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</si>
  <si>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</si>
  <si>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</si>
  <si>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</si>
  <si>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</si>
  <si>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</si>
  <si>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</si>
  <si>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</si>
  <si>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</si>
  <si>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</si>
  <si>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</si>
  <si>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</si>
  <si>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</si>
  <si>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</si>
  <si>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</si>
  <si>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</si>
  <si>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</si>
  <si>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</si>
  <si>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</si>
  <si>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</si>
  <si>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</si>
  <si>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</si>
  <si>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</si>
  <si>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</si>
  <si>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</si>
  <si>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</si>
  <si>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</si>
  <si>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</si>
  <si>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</si>
  <si>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</si>
  <si>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</si>
  <si>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</si>
  <si>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</si>
  <si>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</si>
  <si>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</si>
  <si>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</si>
  <si>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</si>
  <si>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</si>
  <si>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</si>
  <si>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</si>
  <si>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</si>
  <si>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</si>
  <si>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</si>
  <si>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</si>
  <si>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</si>
  <si>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</si>
  <si>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</si>
  <si>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</si>
  <si>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</si>
  <si>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</si>
  <si>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</si>
  <si>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</si>
  <si>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</si>
  <si>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</si>
  <si>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</si>
  <si>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</si>
  <si>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</si>
  <si>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</si>
  <si>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</si>
  <si>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</si>
  <si>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</si>
  <si>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</si>
  <si>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</si>
  <si>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</si>
  <si>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</si>
  <si>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</si>
  <si>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</si>
  <si>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</si>
  <si>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</si>
  <si>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</si>
  <si>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</si>
  <si>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</si>
  <si>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</si>
  <si>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</si>
  <si>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</si>
  <si>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</si>
  <si>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</si>
  <si>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</si>
  <si>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</si>
  <si>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</si>
  <si>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</si>
  <si>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</si>
  <si>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</si>
  <si>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</si>
  <si>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</si>
  <si>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</si>
  <si>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</si>
  <si>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</si>
  <si>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</si>
  <si>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</si>
  <si>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</si>
  <si>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</si>
  <si>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</si>
  <si>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</si>
  <si>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</si>
  <si>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</si>
  <si>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</si>
  <si>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</si>
  <si>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</si>
  <si>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</si>
  <si>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</si>
  <si>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</si>
  <si>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</si>
  <si>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</si>
  <si>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</si>
  <si>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</si>
  <si>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</si>
  <si>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</si>
  <si>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</si>
  <si>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</si>
  <si>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</si>
  <si>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</si>
  <si>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</si>
  <si>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</si>
  <si>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</si>
  <si>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</si>
  <si>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</si>
  <si>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</si>
  <si>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</si>
  <si>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</si>
  <si>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</si>
  <si>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</si>
  <si>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</si>
  <si>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</si>
  <si>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</si>
  <si>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</si>
  <si>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</si>
  <si>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</si>
  <si>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</si>
  <si>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</si>
  <si>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</si>
  <si>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</si>
  <si>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</si>
  <si>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</si>
  <si>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</si>
  <si>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</si>
  <si>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</si>
  <si>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</si>
  <si>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</si>
  <si>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</si>
  <si>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</si>
  <si>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</si>
  <si>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</si>
  <si>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</si>
  <si>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</si>
  <si>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</si>
  <si>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</si>
  <si>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</si>
  <si>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</si>
  <si>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</si>
  <si>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</si>
  <si>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</si>
  <si>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</si>
  <si>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</si>
  <si>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</si>
  <si>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</si>
  <si>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</si>
  <si>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</si>
  <si>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</si>
  <si>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</si>
  <si>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</si>
  <si>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</si>
  <si>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</si>
  <si>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</si>
  <si>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</si>
  <si>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</si>
  <si>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</si>
  <si>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</si>
  <si>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</si>
  <si>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</si>
  <si>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</si>
  <si>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</si>
  <si>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</si>
  <si>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</si>
  <si>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</si>
  <si>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</si>
  <si>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</si>
  <si>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</si>
  <si>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</si>
  <si>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</si>
  <si>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</si>
  <si>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</si>
  <si>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</si>
  <si>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</si>
  <si>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</si>
  <si>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</si>
  <si>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</si>
  <si>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</si>
  <si>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</si>
  <si>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</si>
  <si>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</si>
  <si>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</si>
  <si>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</si>
  <si>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</si>
  <si>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</si>
  <si>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</si>
  <si>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</si>
  <si>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</si>
  <si>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</si>
  <si>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</si>
  <si>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</si>
  <si>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</si>
  <si>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</si>
  <si>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</si>
  <si>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</si>
  <si>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</si>
  <si>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</si>
  <si>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</si>
  <si>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</si>
  <si>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</si>
  <si>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</si>
  <si>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</si>
  <si>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</si>
  <si>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</si>
  <si>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</si>
  <si>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</si>
  <si>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</si>
  <si>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</si>
  <si>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</si>
  <si>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</si>
  <si>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</si>
  <si>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</si>
  <si>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</si>
  <si>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</si>
  <si>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</si>
  <si>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</si>
  <si>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</si>
  <si>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</si>
  <si>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</si>
  <si>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</si>
  <si>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</si>
  <si>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</si>
  <si>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</si>
  <si>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</si>
  <si>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</si>
  <si>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</si>
  <si>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</si>
  <si>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</si>
  <si>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</si>
  <si>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</si>
  <si>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</si>
  <si>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</si>
  <si>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</si>
  <si>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</si>
  <si>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</si>
  <si>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</si>
  <si>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</si>
  <si>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</si>
  <si>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</si>
  <si>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</si>
  <si>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</si>
  <si>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</si>
  <si>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</si>
  <si>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</si>
  <si>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</si>
  <si>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</si>
  <si>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</si>
  <si>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</si>
  <si>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</si>
  <si>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</si>
  <si>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</si>
  <si>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</si>
  <si>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</si>
  <si>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</si>
  <si>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</si>
  <si>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</si>
  <si>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</si>
  <si>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</si>
  <si>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</si>
  <si>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</si>
  <si>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</si>
  <si>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</si>
  <si>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</si>
  <si>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</si>
  <si>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</si>
  <si>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</si>
  <si>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</si>
  <si>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</si>
  <si>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</si>
  <si>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</si>
  <si>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</si>
  <si>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</si>
  <si>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</si>
  <si>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</si>
  <si>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</si>
  <si>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</si>
  <si>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</si>
  <si>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</si>
  <si>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</si>
  <si>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</si>
  <si>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</si>
  <si>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</si>
  <si>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</si>
  <si>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</si>
  <si>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</si>
  <si>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</si>
  <si>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</si>
  <si>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</si>
  <si>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</si>
  <si>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</si>
  <si>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</si>
  <si>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</si>
  <si>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</si>
  <si>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</si>
  <si>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</si>
  <si>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</si>
  <si>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</si>
  <si>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</si>
  <si>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</si>
  <si>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</si>
  <si>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</si>
  <si>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</si>
  <si>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</si>
  <si>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</si>
  <si>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</si>
  <si>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</si>
  <si>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</si>
  <si>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</si>
  <si>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</si>
  <si>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</si>
  <si>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</si>
  <si>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</si>
  <si>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</si>
  <si>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</si>
  <si>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</si>
  <si>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</si>
  <si>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</si>
  <si>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</si>
  <si>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</si>
  <si>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</si>
  <si>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</si>
  <si>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</si>
  <si>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</si>
  <si>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</si>
  <si>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</si>
  <si>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</si>
  <si>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</si>
  <si>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</si>
  <si>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</si>
  <si>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</si>
  <si>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</si>
  <si>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</si>
  <si>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</si>
  <si>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</si>
  <si>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</si>
  <si>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</si>
  <si>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</si>
  <si>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</si>
  <si>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</si>
  <si>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</si>
  <si>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</si>
  <si>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</si>
  <si>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</si>
  <si>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</si>
  <si>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</si>
  <si>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</si>
  <si>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</si>
  <si>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</si>
  <si>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</si>
  <si>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</si>
  <si>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</si>
  <si>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</si>
  <si>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</si>
  <si>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</si>
  <si>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</si>
  <si>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</si>
  <si>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</si>
  <si>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</si>
  <si>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</si>
  <si>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</si>
  <si>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</si>
  <si>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</si>
  <si>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</si>
  <si>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</si>
  <si>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</si>
  <si>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</si>
  <si>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</si>
  <si>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</si>
  <si>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</si>
  <si>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</si>
  <si>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</si>
  <si>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</si>
  <si>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</si>
  <si>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</si>
  <si>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</si>
  <si>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Percentage funded</t>
  </si>
  <si>
    <t>Goal</t>
  </si>
  <si>
    <t xml:space="preserve">Number Successful </t>
  </si>
  <si>
    <t xml:space="preserve">Number Canceled </t>
  </si>
  <si>
    <t>Number Failed</t>
  </si>
  <si>
    <t>Total Projects</t>
  </si>
  <si>
    <t>Percentage Sucessful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</si>
  <si>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</si>
  <si>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</si>
  <si>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</si>
  <si>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</si>
  <si>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</si>
  <si>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</si>
  <si>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</si>
  <si>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</si>
  <si>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</si>
  <si>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</si>
  <si>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</si>
  <si>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</si>
  <si>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Percentage Failed </t>
  </si>
  <si>
    <t>Percentage Canceled</t>
  </si>
  <si>
    <t>Jan</t>
  </si>
  <si>
    <t>Feb</t>
  </si>
  <si>
    <t>Mar</t>
  </si>
  <si>
    <t>Apr</t>
  </si>
  <si>
    <t>May</t>
  </si>
  <si>
    <t>Jun</t>
  </si>
  <si>
    <t>Date Created Conversion</t>
  </si>
  <si>
    <t>Date Ended Conversion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</si>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</sst>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Number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2-174C-BE72-A73E366196A9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2-174C-BE72-A73E366196A9}"/>
            </c:ext>
          </c:extLst>
        </c:ser>
        <c:ser>
          <c:idx val="2"/>
          <c:order val="2"/>
          <c:tx>
            <c:strRef>
              <c:f>Bonus!$D$1</c:f>
              <c:strCache>
                <c:ptCount val="1"/>
                <c:pt idx="0">
                  <c:v>Number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2-174C-BE72-A73E366196A9}"/>
            </c:ext>
          </c:extLst>
        </c:ser>
        <c:ser>
          <c:idx val="3"/>
          <c:order val="3"/>
          <c:tx>
            <c:strRef>
              <c:f>Bonus!$E$1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22-174C-BE72-A73E366196A9}"/>
            </c:ext>
          </c:extLst>
        </c:ser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General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22-174C-BE72-A73E366196A9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General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22-174C-BE72-A73E366196A9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General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22-174C-BE72-A73E3661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18304"/>
        <c:axId val="592415120"/>
      </c:lineChart>
      <c:catAx>
        <c:axId val="5924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15120"/>
        <c:crosses val="autoZero"/>
        <c:auto val="1"/>
        <c:lblAlgn val="ctr"/>
        <c:lblOffset val="100"/>
        <c:noMultiLvlLbl val="0"/>
      </c:catAx>
      <c:valAx>
        <c:axId val="5924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Table'!$D$10:$D$11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Table'!$C$12:$C$21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Table'!$D$12:$D$21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9-2A49-8C4C-0B4B678C9D57}"/>
            </c:ext>
          </c:extLst>
        </c:ser>
        <c:ser>
          <c:idx val="1"/>
          <c:order val="1"/>
          <c:tx>
            <c:strRef>
              <c:f>'Pivot Table'!$E$10:$E$11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Table'!$C$12:$C$21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Table'!$E$12:$E$21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9-2A49-8C4C-0B4B678C9D57}"/>
            </c:ext>
          </c:extLst>
        </c:ser>
        <c:ser>
          <c:idx val="2"/>
          <c:order val="2"/>
          <c:tx>
            <c:strRef>
              <c:f>'Pivot Table'!$F$10:$F$11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Table'!$C$12:$C$21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Table'!$F$12:$F$21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9-2A49-8C4C-0B4B678C9D57}"/>
            </c:ext>
          </c:extLst>
        </c:ser>
        <c:ser>
          <c:idx val="3"/>
          <c:order val="3"/>
          <c:tx>
            <c:strRef>
              <c:f>'Pivot Table'!$G$10:$G$11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Table'!$C$12:$C$21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Table'!$G$12:$G$21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C9-2A49-8C4C-0B4B678C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089392"/>
        <c:axId val="591582848"/>
      </c:barChart>
      <c:catAx>
        <c:axId val="5920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82848"/>
        <c:crosses val="autoZero"/>
        <c:auto val="1"/>
        <c:lblAlgn val="ctr"/>
        <c:lblOffset val="100"/>
        <c:noMultiLvlLbl val="0"/>
      </c:catAx>
      <c:valAx>
        <c:axId val="591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Years!$C$4:$C$5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E-2643-9BCE-92CD22AF2653}"/>
            </c:ext>
          </c:extLst>
        </c:ser>
        <c:ser>
          <c:idx val="1"/>
          <c:order val="1"/>
          <c:tx>
            <c:strRef>
              <c:f>Years!$D$4:$D$5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E-2643-9BCE-92CD22AF2653}"/>
            </c:ext>
          </c:extLst>
        </c:ser>
        <c:ser>
          <c:idx val="2"/>
          <c:order val="2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E-2643-9BCE-92CD22AF2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83456"/>
        <c:axId val="930085184"/>
      </c:lineChart>
      <c:catAx>
        <c:axId val="9300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85184"/>
        <c:crosses val="autoZero"/>
        <c:auto val="1"/>
        <c:lblAlgn val="ctr"/>
        <c:lblOffset val="100"/>
        <c:noMultiLvlLbl val="0"/>
      </c:catAx>
      <c:valAx>
        <c:axId val="9300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1-8E44-87AE-0332CCDD12AD}"/>
            </c:ext>
          </c:extLst>
        </c:ser>
        <c:ser>
          <c:idx val="1"/>
          <c:order val="1"/>
          <c:tx>
            <c:strRef>
              <c:f>Subcategory!$D$4:$D$5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1-8E44-87AE-0332CCDD12AD}"/>
            </c:ext>
          </c:extLst>
        </c:ser>
        <c:ser>
          <c:idx val="2"/>
          <c:order val="2"/>
          <c:tx>
            <c:strRef>
              <c:f>Subcategory!$E$4:$E$5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1-8E44-87AE-0332CCDD12AD}"/>
            </c:ext>
          </c:extLst>
        </c:ser>
        <c:ser>
          <c:idx val="3"/>
          <c:order val="3"/>
          <c:tx>
            <c:strRef>
              <c:f>Subcategory!$F$4:$F$5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1-8E44-87AE-0332CCDD1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95008"/>
        <c:axId val="684964736"/>
      </c:barChart>
      <c:catAx>
        <c:axId val="6849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64736"/>
        <c:crosses val="autoZero"/>
        <c:auto val="1"/>
        <c:lblAlgn val="ctr"/>
        <c:lblOffset val="100"/>
        <c:noMultiLvlLbl val="0"/>
      </c:catAx>
      <c:valAx>
        <c:axId val="6849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E-9345-94A6-CA75530E41FC}"/>
            </c:ext>
          </c:extLst>
        </c:ser>
        <c:ser>
          <c:idx val="1"/>
          <c:order val="1"/>
          <c:tx>
            <c:strRef>
              <c:f>Country!$C$4:$C$5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7-D041-82C2-5CD8E4076D9A}"/>
            </c:ext>
          </c:extLst>
        </c:ser>
        <c:ser>
          <c:idx val="2"/>
          <c:order val="2"/>
          <c:tx>
            <c:strRef>
              <c:f>Country!$D$4:$D$5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7-D041-82C2-5CD8E4076D9A}"/>
            </c:ext>
          </c:extLst>
        </c:ser>
        <c:ser>
          <c:idx val="3"/>
          <c:order val="3"/>
          <c:tx>
            <c:strRef>
              <c:f>Country!$E$4:$E$5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Country!$E$6:$E$30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7-D041-82C2-5CD8E407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379216"/>
        <c:axId val="569167488"/>
      </c:barChart>
      <c:catAx>
        <c:axId val="6493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67488"/>
        <c:crosses val="autoZero"/>
        <c:auto val="1"/>
        <c:lblAlgn val="ctr"/>
        <c:lblOffset val="100"/>
        <c:noMultiLvlLbl val="0"/>
      </c:catAx>
      <c:valAx>
        <c:axId val="5691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92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16</xdr:row>
      <xdr:rowOff>196850</xdr:rowOff>
    </xdr:from>
    <xdr:to>
      <xdr:col>7</xdr:col>
      <xdr:colOff>209550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B7685-9C42-5699-5F56-FBB22DFC4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13</xdr:row>
      <xdr:rowOff>158750</xdr:rowOff>
    </xdr:from>
    <xdr:to>
      <xdr:col>13</xdr:col>
      <xdr:colOff>819150</xdr:colOff>
      <xdr:row>27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AD3132-403A-80DF-777B-817BDD97D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158750</xdr:rowOff>
    </xdr:from>
    <xdr:to>
      <xdr:col>13</xdr:col>
      <xdr:colOff>311150</xdr:colOff>
      <xdr:row>27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39D8A3-E924-4FBD-2C72-3E32D9A57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13</xdr:row>
      <xdr:rowOff>158750</xdr:rowOff>
    </xdr:from>
    <xdr:to>
      <xdr:col>14</xdr:col>
      <xdr:colOff>1250950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49DA7-EB5F-2585-7A5A-F00F63436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7</xdr:row>
      <xdr:rowOff>95250</xdr:rowOff>
    </xdr:from>
    <xdr:to>
      <xdr:col>12</xdr:col>
      <xdr:colOff>355600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2CE5-C61F-6F94-A3E7-4C34C7174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8.680781134259" createdVersion="8" refreshedVersion="8" minRefreshableVersion="3" recordCount="1000" xr:uid="{DE858B69-63A2-2F4A-93AD-CF256F06E4B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8.690353703707" createdVersion="8" refreshedVersion="8" minRefreshableVersion="3" recordCount="1000" xr:uid="{07214425-4752-A942-B42D-69B5450E254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LAUNCh DATE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2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00AEE-1C2C-1147-A1F2-3C3061DEEB21}" name="PivotTable5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10:H2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F8632-084A-E943-B3A7-7F495F29B3FD}" name="PivotTable3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97DD6-2511-BF4B-8D47-0D7183A488D3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G30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/>
    <pivotField numFmtId="14" showAll="0"/>
    <pivotField showAll="0" defaultSubtotal="0"/>
    <pivotField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0650F-6D6E-E34C-981C-C9B415696900}" name="PivotTable6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B1" workbookViewId="0">
      <selection activeCell="G8" sqref="G8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8" bestFit="1" customWidth="1"/>
    <col min="10" max="11" width="11.1640625" bestFit="1" customWidth="1"/>
    <col min="14" max="14" width="28" bestFit="1" customWidth="1"/>
    <col min="15" max="15" width="16.6640625" bestFit="1" customWidth="1"/>
    <col min="16" max="16" width="16" bestFit="1" customWidth="1"/>
    <col min="18" max="18" width="16.33203125" bestFit="1" customWidth="1"/>
    <col min="19" max="19" width="26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2070</v>
      </c>
      <c r="P1" s="1" t="s">
        <v>2029</v>
      </c>
      <c r="Q1" s="1" t="s">
        <v>2030</v>
      </c>
      <c r="R1" s="1" t="s">
        <v>2031</v>
      </c>
      <c r="S1" s="1" t="s">
        <v>2097</v>
      </c>
      <c r="T1" s="1" t="s">
        <v>2098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t="e">
        <f>E2/G2</f>
        <v>#DIV/0!</v>
      </c>
      <c r="Q2" t="str">
        <f>LEFT(N2, FIND("/", N2)-1)</f>
        <v>food</v>
      </c>
      <c r="R2" t="str">
        <f>RIGHT(N2,LEN(N2) -FIND("/",N2))</f>
        <v>food trucks</v>
      </c>
      <c r="S2" s="7">
        <f>(((J2/60)/60)/24)+DATE(1970,1,1)</f>
        <v>42336.25</v>
      </c>
      <c r="T2" s="7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>
        <f t="shared" ref="P3:P66" si="1">E3/G3</f>
        <v>92.151898734177209</v>
      </c>
      <c r="Q3" t="str">
        <f t="shared" ref="Q3:Q66" si="2">LEFT(N3, FIND("/", N3)-1)</f>
        <v>music</v>
      </c>
      <c r="R3" t="str">
        <f t="shared" ref="R3:R66" si="3">RIGHT(N3,LEN(N3) -FIND("/",N3))</f>
        <v>rock</v>
      </c>
      <c r="S3" s="7">
        <f t="shared" ref="S3:S66" si="4">(((J3/60)/60)/24)+DATE(1970,1,1)</f>
        <v>41870.208333333336</v>
      </c>
      <c r="T3" s="7">
        <f t="shared" ref="T3:T66" si="5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7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7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7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7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7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7">
        <f t="shared" si="5"/>
        <v>42231.208333333328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7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7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7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7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7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7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7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7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7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7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7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7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7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7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7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7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7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7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7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7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7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7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7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7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7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7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7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7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7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7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7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7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7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7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7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7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7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7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7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7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7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7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7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7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7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7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7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7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7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7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7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7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7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7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7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7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7">
        <f t="shared" si="4"/>
        <v>43283.208333333328</v>
      </c>
      <c r="T66" s="7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E67/D67</f>
        <v>2.3614754098360655</v>
      </c>
      <c r="P67">
        <f t="shared" ref="P67:P130" si="7">E67/G67</f>
        <v>61.038135593220339</v>
      </c>
      <c r="Q67" t="str">
        <f t="shared" ref="Q67:Q130" si="8">LEFT(N67, FIND("/", N67)-1)</f>
        <v>theater</v>
      </c>
      <c r="R67" t="str">
        <f t="shared" ref="R67:R130" si="9">RIGHT(N67,LEN(N67) -FIND("/",N67))</f>
        <v>plays</v>
      </c>
      <c r="S67" s="7">
        <f t="shared" ref="S67:S130" si="10">(((J67/60)/60)/24)+DATE(1970,1,1)</f>
        <v>40570.25</v>
      </c>
      <c r="T67" s="7">
        <f t="shared" ref="T67:T130" si="11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7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7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7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7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7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7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7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7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7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7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7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7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7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7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7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7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7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7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7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7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7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7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7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7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7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7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7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7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7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7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7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7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7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7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7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7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7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7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7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7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7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7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7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7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7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7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7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7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7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7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7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7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7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7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7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7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7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7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7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7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7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7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7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E131/D131</f>
        <v>3.2026936026936029E-2</v>
      </c>
      <c r="P131">
        <f t="shared" ref="P131:P194" si="13">E131/G131</f>
        <v>86.472727272727269</v>
      </c>
      <c r="Q131" t="str">
        <f t="shared" ref="Q131:Q194" si="14">LEFT(N131, FIND("/", N131)-1)</f>
        <v>food</v>
      </c>
      <c r="R131" t="str">
        <f t="shared" ref="R131:R194" si="15">RIGHT(N131,LEN(N131) -FIND("/",N131))</f>
        <v>food trucks</v>
      </c>
      <c r="S131" s="7">
        <f t="shared" ref="S131:S194" si="16">(((J131/60)/60)/24)+DATE(1970,1,1)</f>
        <v>42038.25</v>
      </c>
      <c r="T131" s="7">
        <f t="shared" ref="T131:T194" si="17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7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7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7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7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7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7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7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7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7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7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7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7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7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7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7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7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7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7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7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7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7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7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7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7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7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7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7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7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7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7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7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7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7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7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7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7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7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7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7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7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7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7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7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7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7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7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7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7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7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7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7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7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7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7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7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7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7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7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7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7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7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7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7">
        <f t="shared" si="16"/>
        <v>41817.208333333336</v>
      </c>
      <c r="T194" s="7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E195/D195</f>
        <v>0.45636363636363636</v>
      </c>
      <c r="P195">
        <f t="shared" ref="P195:P258" si="19">E195/G195</f>
        <v>46.338461538461537</v>
      </c>
      <c r="Q195" t="str">
        <f t="shared" ref="Q195:Q258" si="20">LEFT(N195, FIND("/", N195)-1)</f>
        <v>music</v>
      </c>
      <c r="R195" t="str">
        <f t="shared" ref="R195:R258" si="21">RIGHT(N195,LEN(N195) -FIND("/",N195))</f>
        <v>indie rock</v>
      </c>
      <c r="S195" s="7">
        <f t="shared" ref="S195:S258" si="22">(((J195/60)/60)/24)+DATE(1970,1,1)</f>
        <v>43198.208333333328</v>
      </c>
      <c r="T195" s="7">
        <f t="shared" ref="T195:T258" si="23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7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7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7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7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7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7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7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7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7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7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7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7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7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7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7">
        <f t="shared" si="23"/>
        <v>43072.25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7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7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7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7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7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7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7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7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7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7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7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7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7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7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7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7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7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7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7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7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7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7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7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7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7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7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7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7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7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7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7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7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7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7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7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7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7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7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7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7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7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7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7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7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7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7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7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7">
        <f t="shared" si="22"/>
        <v>42393.25</v>
      </c>
      <c r="T258" s="7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E259/D259</f>
        <v>1.46</v>
      </c>
      <c r="P259">
        <f t="shared" ref="P259:P322" si="25">E259/G259</f>
        <v>90.456521739130437</v>
      </c>
      <c r="Q259" t="str">
        <f t="shared" ref="Q259:Q322" si="26">LEFT(N259, FIND("/", N259)-1)</f>
        <v>theater</v>
      </c>
      <c r="R259" t="str">
        <f t="shared" ref="R259:R322" si="27">RIGHT(N259,LEN(N259) -FIND("/",N259))</f>
        <v>plays</v>
      </c>
      <c r="S259" s="7">
        <f t="shared" ref="S259:S322" si="28">(((J259/60)/60)/24)+DATE(1970,1,1)</f>
        <v>41338.25</v>
      </c>
      <c r="T259" s="7">
        <f t="shared" ref="T259:T322" si="2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7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7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7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7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7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7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7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7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7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7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7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7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7">
        <f t="shared" si="29"/>
        <v>40516.25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7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7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7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7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7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7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7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7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7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7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7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7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7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7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7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7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7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7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7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7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7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7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7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7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7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7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7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7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7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7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7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7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7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7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7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7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7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7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7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7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7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7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7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7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7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7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7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7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7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7">
        <f t="shared" si="28"/>
        <v>40673.208333333336</v>
      </c>
      <c r="T322" s="7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E323/D323</f>
        <v>0.94144366197183094</v>
      </c>
      <c r="P323">
        <f t="shared" ref="P323:P386" si="31">E323/G323</f>
        <v>65.000810372771468</v>
      </c>
      <c r="Q323" t="str">
        <f t="shared" ref="Q323:Q386" si="32">LEFT(N323, FIND("/", N323)-1)</f>
        <v>film &amp; video</v>
      </c>
      <c r="R323" t="str">
        <f t="shared" ref="R323:R386" si="33">RIGHT(N323,LEN(N323) -FIND("/",N323))</f>
        <v>shorts</v>
      </c>
      <c r="S323" s="7">
        <f t="shared" ref="S323:S386" si="34">(((J323/60)/60)/24)+DATE(1970,1,1)</f>
        <v>40634.208333333336</v>
      </c>
      <c r="T323" s="7">
        <f t="shared" ref="T323:T386" si="35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7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7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7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7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7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7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7">
        <f t="shared" si="35"/>
        <v>43445.25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7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7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7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7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7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7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7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7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7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7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7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7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7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7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7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7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7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7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7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7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7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7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7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7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7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7">
        <f t="shared" si="35"/>
        <v>41527.208333333336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7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7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7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7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7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7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7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7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7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7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7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7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7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7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7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7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7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7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7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7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7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7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7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7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7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7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7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7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7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7">
        <f t="shared" si="34"/>
        <v>42776.25</v>
      </c>
      <c r="T386" s="7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E387/D387</f>
        <v>1.4616709511568124</v>
      </c>
      <c r="P387">
        <f t="shared" ref="P387:P450" si="37">E387/G387</f>
        <v>50.007915567282325</v>
      </c>
      <c r="Q387" t="str">
        <f t="shared" ref="Q387:Q450" si="38">LEFT(N387, FIND("/", N387)-1)</f>
        <v>publishing</v>
      </c>
      <c r="R387" t="str">
        <f t="shared" ref="R387:R450" si="39">RIGHT(N387,LEN(N387) -FIND("/",N387))</f>
        <v>nonfiction</v>
      </c>
      <c r="S387" s="7">
        <f t="shared" ref="S387:S450" si="40">(((J387/60)/60)/24)+DATE(1970,1,1)</f>
        <v>43553.208333333328</v>
      </c>
      <c r="T387" s="7">
        <f t="shared" ref="T387:T450" si="41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7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7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7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7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7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7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7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7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7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7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7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7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7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7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7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7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7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7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7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7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7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7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7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7">
        <f t="shared" si="41"/>
        <v>42847.208333333328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7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7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7">
        <f t="shared" si="41"/>
        <v>41652.25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7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7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7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7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7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7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7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7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7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7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7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7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7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7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7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7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7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7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7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7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7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7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7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7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7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7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7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7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7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7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7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7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7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7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7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7">
        <f t="shared" si="40"/>
        <v>41378.208333333336</v>
      </c>
      <c r="T450" s="7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E451/D451</f>
        <v>9.67</v>
      </c>
      <c r="P451">
        <f t="shared" ref="P451:P514" si="43">E451/G451</f>
        <v>101.19767441860465</v>
      </c>
      <c r="Q451" t="str">
        <f t="shared" ref="Q451:Q514" si="44">LEFT(N451, FIND("/", N451)-1)</f>
        <v>games</v>
      </c>
      <c r="R451" t="str">
        <f t="shared" ref="R451:R514" si="45">RIGHT(N451,LEN(N451) -FIND("/",N451))</f>
        <v>video games</v>
      </c>
      <c r="S451" s="7">
        <f t="shared" ref="S451:S514" si="46">(((J451/60)/60)/24)+DATE(1970,1,1)</f>
        <v>43530.25</v>
      </c>
      <c r="T451" s="7">
        <f t="shared" ref="T451:T514" si="47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7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7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7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7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7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7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7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7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7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7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7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7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7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7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7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7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7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7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7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7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7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7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7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7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7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7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7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7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7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7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7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7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7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7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7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7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7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7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7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7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7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7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7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7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7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7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7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7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7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7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7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7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7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7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7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7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7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7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7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7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7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7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7">
        <f t="shared" si="46"/>
        <v>41825.208333333336</v>
      </c>
      <c r="T514" s="7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E515/D515</f>
        <v>0.39277108433734942</v>
      </c>
      <c r="P515">
        <f t="shared" ref="P515:P578" si="49">E515/G515</f>
        <v>93.142857142857139</v>
      </c>
      <c r="Q515" t="str">
        <f t="shared" ref="Q515:Q578" si="50">LEFT(N515, FIND("/", N515)-1)</f>
        <v>film &amp; video</v>
      </c>
      <c r="R515" t="str">
        <f t="shared" ref="R515:R578" si="51">RIGHT(N515,LEN(N515) -FIND("/",N515))</f>
        <v>television</v>
      </c>
      <c r="S515" s="7">
        <f t="shared" ref="S515:S578" si="52">(((J515/60)/60)/24)+DATE(1970,1,1)</f>
        <v>40430.208333333336</v>
      </c>
      <c r="T515" s="7">
        <f t="shared" ref="T515:T578" si="53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7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7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7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7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7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7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7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7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7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7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7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7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7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7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7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7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7">
        <f t="shared" si="53"/>
        <v>40435.208333333336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7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7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7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7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7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7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7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7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7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7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7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7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7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7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7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7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7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7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7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7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7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7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7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7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7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7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7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7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7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7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7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7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7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7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7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7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7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7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7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7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7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7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7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7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7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7">
        <f t="shared" si="52"/>
        <v>43040.208333333328</v>
      </c>
      <c r="T578" s="7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E579/D579</f>
        <v>0.18853658536585366</v>
      </c>
      <c r="P579">
        <f t="shared" ref="P579:P642" si="55">E579/G579</f>
        <v>41.783783783783782</v>
      </c>
      <c r="Q579" t="str">
        <f t="shared" ref="Q579:Q642" si="56">LEFT(N579, FIND("/", N579)-1)</f>
        <v>music</v>
      </c>
      <c r="R579" t="str">
        <f t="shared" ref="R579:R642" si="57">RIGHT(N579,LEN(N579) -FIND("/",N579))</f>
        <v>jazz</v>
      </c>
      <c r="S579" s="7">
        <f t="shared" ref="S579:S642" si="58">(((J579/60)/60)/24)+DATE(1970,1,1)</f>
        <v>40613.25</v>
      </c>
      <c r="T579" s="7">
        <f t="shared" ref="T579:T642" si="5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7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7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7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7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7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7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7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7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7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7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7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7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7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7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7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7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7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7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7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7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7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7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7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7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7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7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7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7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7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7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7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7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7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7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7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7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7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7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7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7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7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7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7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7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7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7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7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7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7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7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7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7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7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7">
        <f t="shared" si="59"/>
        <v>43554.208333333328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7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7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7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7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7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7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7">
        <f t="shared" si="59"/>
        <v>40398.208333333336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7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7">
        <f t="shared" si="58"/>
        <v>42387.25</v>
      </c>
      <c r="T642" s="7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E643/D643</f>
        <v>1.1996808510638297</v>
      </c>
      <c r="P643">
        <f t="shared" ref="P643:P706" si="61">E643/G643</f>
        <v>58.128865979381445</v>
      </c>
      <c r="Q643" t="str">
        <f t="shared" ref="Q643:Q706" si="62">LEFT(N643, FIND("/", N643)-1)</f>
        <v>theater</v>
      </c>
      <c r="R643" t="str">
        <f t="shared" ref="R643:R706" si="63">RIGHT(N643,LEN(N643) -FIND("/",N643))</f>
        <v>plays</v>
      </c>
      <c r="S643" s="7">
        <f t="shared" ref="S643:S706" si="64">(((J643/60)/60)/24)+DATE(1970,1,1)</f>
        <v>42786.25</v>
      </c>
      <c r="T643" s="7">
        <f t="shared" ref="T643:T706" si="65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7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7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7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7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7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7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7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7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7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7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7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7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7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7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7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7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7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7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7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7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7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7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7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7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7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7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7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7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7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7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7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7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7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7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7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7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7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7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7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7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7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7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7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7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7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7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7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7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7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7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7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7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7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7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7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7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7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7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7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7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7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7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7">
        <f t="shared" si="64"/>
        <v>42555.208333333328</v>
      </c>
      <c r="T706" s="7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E707/D707</f>
        <v>0.99026517383618151</v>
      </c>
      <c r="P707">
        <f t="shared" ref="P707:P770" si="67">E707/G707</f>
        <v>82.986666666666665</v>
      </c>
      <c r="Q707" t="str">
        <f t="shared" ref="Q707:Q770" si="68">LEFT(N707, FIND("/", N707)-1)</f>
        <v>publishing</v>
      </c>
      <c r="R707" t="str">
        <f t="shared" ref="R707:R770" si="69">RIGHT(N707,LEN(N707) -FIND("/",N707))</f>
        <v>nonfiction</v>
      </c>
      <c r="S707" s="7">
        <f t="shared" ref="S707:S770" si="70">(((J707/60)/60)/24)+DATE(1970,1,1)</f>
        <v>41619.25</v>
      </c>
      <c r="T707" s="7">
        <f t="shared" ref="T707:T770" si="71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7">
        <f t="shared" si="70"/>
        <v>43471.25</v>
      </c>
      <c r="T708" s="7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7">
        <f t="shared" si="70"/>
        <v>43442.25</v>
      </c>
      <c r="T709" s="7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7">
        <f t="shared" si="70"/>
        <v>42877.208333333328</v>
      </c>
      <c r="T710" s="7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7">
        <f t="shared" si="70"/>
        <v>41018.208333333336</v>
      </c>
      <c r="T711" s="7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7">
        <f t="shared" si="70"/>
        <v>43295.208333333328</v>
      </c>
      <c r="T712" s="7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7">
        <f t="shared" si="70"/>
        <v>42393.25</v>
      </c>
      <c r="T713" s="7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7">
        <f t="shared" si="70"/>
        <v>42559.208333333328</v>
      </c>
      <c r="T714" s="7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7">
        <f t="shared" si="70"/>
        <v>42604.208333333328</v>
      </c>
      <c r="T715" s="7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7">
        <f t="shared" si="70"/>
        <v>41870.208333333336</v>
      </c>
      <c r="T716" s="7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7">
        <f t="shared" si="70"/>
        <v>40397.208333333336</v>
      </c>
      <c r="T717" s="7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7">
        <f t="shared" si="70"/>
        <v>41465.208333333336</v>
      </c>
      <c r="T718" s="7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7">
        <f t="shared" si="70"/>
        <v>40777.208333333336</v>
      </c>
      <c r="T719" s="7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7">
        <f t="shared" si="70"/>
        <v>41442.208333333336</v>
      </c>
      <c r="T720" s="7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7">
        <f t="shared" si="70"/>
        <v>41058.208333333336</v>
      </c>
      <c r="T721" s="7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7">
        <f t="shared" si="70"/>
        <v>43152.25</v>
      </c>
      <c r="T722" s="7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7">
        <f t="shared" si="70"/>
        <v>43194.208333333328</v>
      </c>
      <c r="T723" s="7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7">
        <f t="shared" si="70"/>
        <v>43045.25</v>
      </c>
      <c r="T724" s="7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7">
        <f t="shared" si="70"/>
        <v>42431.25</v>
      </c>
      <c r="T725" s="7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7">
        <f t="shared" si="70"/>
        <v>41934.208333333336</v>
      </c>
      <c r="T726" s="7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7">
        <f t="shared" si="70"/>
        <v>41958.25</v>
      </c>
      <c r="T727" s="7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7">
        <f t="shared" si="70"/>
        <v>40476.208333333336</v>
      </c>
      <c r="T728" s="7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7">
        <f t="shared" si="70"/>
        <v>43485.25</v>
      </c>
      <c r="T729" s="7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7">
        <f t="shared" si="70"/>
        <v>42515.208333333328</v>
      </c>
      <c r="T730" s="7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7">
        <f t="shared" si="70"/>
        <v>41309.25</v>
      </c>
      <c r="T731" s="7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7">
        <f t="shared" si="70"/>
        <v>42147.208333333328</v>
      </c>
      <c r="T732" s="7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7">
        <f t="shared" si="70"/>
        <v>42939.208333333328</v>
      </c>
      <c r="T733" s="7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7">
        <f t="shared" si="70"/>
        <v>42816.208333333328</v>
      </c>
      <c r="T734" s="7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7">
        <f t="shared" si="70"/>
        <v>41844.208333333336</v>
      </c>
      <c r="T735" s="7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7">
        <f t="shared" si="70"/>
        <v>42763.25</v>
      </c>
      <c r="T736" s="7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7">
        <f t="shared" si="70"/>
        <v>42459.208333333328</v>
      </c>
      <c r="T737" s="7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7">
        <f t="shared" si="70"/>
        <v>42055.25</v>
      </c>
      <c r="T738" s="7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7">
        <f t="shared" si="70"/>
        <v>42685.25</v>
      </c>
      <c r="T739" s="7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7">
        <f t="shared" si="70"/>
        <v>41959.25</v>
      </c>
      <c r="T740" s="7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7">
        <f t="shared" si="70"/>
        <v>41089.208333333336</v>
      </c>
      <c r="T741" s="7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7">
        <f t="shared" si="70"/>
        <v>42769.25</v>
      </c>
      <c r="T742" s="7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7">
        <f t="shared" si="70"/>
        <v>40321.208333333336</v>
      </c>
      <c r="T743" s="7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7">
        <f t="shared" si="70"/>
        <v>40197.25</v>
      </c>
      <c r="T744" s="7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7">
        <f t="shared" si="70"/>
        <v>42298.208333333328</v>
      </c>
      <c r="T745" s="7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7">
        <f t="shared" si="70"/>
        <v>43322.208333333328</v>
      </c>
      <c r="T746" s="7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7">
        <f t="shared" si="70"/>
        <v>40328.208333333336</v>
      </c>
      <c r="T747" s="7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7">
        <f t="shared" si="70"/>
        <v>40825.208333333336</v>
      </c>
      <c r="T748" s="7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7">
        <f t="shared" si="70"/>
        <v>40423.208333333336</v>
      </c>
      <c r="T749" s="7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7">
        <f t="shared" si="70"/>
        <v>40238.25</v>
      </c>
      <c r="T750" s="7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7">
        <f t="shared" si="70"/>
        <v>41920.208333333336</v>
      </c>
      <c r="T751" s="7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7">
        <f t="shared" si="70"/>
        <v>40360.208333333336</v>
      </c>
      <c r="T752" s="7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7">
        <f t="shared" si="70"/>
        <v>42446.208333333328</v>
      </c>
      <c r="T753" s="7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7">
        <f t="shared" si="70"/>
        <v>40395.208333333336</v>
      </c>
      <c r="T754" s="7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7">
        <f t="shared" si="70"/>
        <v>40321.208333333336</v>
      </c>
      <c r="T755" s="7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7">
        <f t="shared" si="70"/>
        <v>41210.208333333336</v>
      </c>
      <c r="T756" s="7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7">
        <f t="shared" si="70"/>
        <v>43096.25</v>
      </c>
      <c r="T757" s="7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7">
        <f t="shared" si="70"/>
        <v>42024.25</v>
      </c>
      <c r="T758" s="7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7">
        <f t="shared" si="70"/>
        <v>40675.208333333336</v>
      </c>
      <c r="T759" s="7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7">
        <f t="shared" si="70"/>
        <v>41936.208333333336</v>
      </c>
      <c r="T760" s="7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7">
        <f t="shared" si="70"/>
        <v>43136.25</v>
      </c>
      <c r="T761" s="7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7">
        <f t="shared" si="70"/>
        <v>43678.208333333328</v>
      </c>
      <c r="T762" s="7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7">
        <f t="shared" si="70"/>
        <v>42938.208333333328</v>
      </c>
      <c r="T763" s="7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7">
        <f t="shared" si="70"/>
        <v>41241.25</v>
      </c>
      <c r="T764" s="7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7">
        <f t="shared" si="70"/>
        <v>41037.208333333336</v>
      </c>
      <c r="T765" s="7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7">
        <f t="shared" si="70"/>
        <v>40676.208333333336</v>
      </c>
      <c r="T766" s="7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7">
        <f t="shared" si="70"/>
        <v>42840.208333333328</v>
      </c>
      <c r="T767" s="7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7">
        <f t="shared" si="70"/>
        <v>43362.208333333328</v>
      </c>
      <c r="T768" s="7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7">
        <f t="shared" si="70"/>
        <v>42283.208333333328</v>
      </c>
      <c r="T769" s="7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7">
        <f t="shared" si="70"/>
        <v>41619.25</v>
      </c>
      <c r="T770" s="7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E771/D771</f>
        <v>0.86867834394904464</v>
      </c>
      <c r="P771">
        <f t="shared" ref="P771:P834" si="73">E771/G771</f>
        <v>31.995894428152493</v>
      </c>
      <c r="Q771" t="str">
        <f t="shared" ref="Q771:Q834" si="74">LEFT(N771, FIND("/", N771)-1)</f>
        <v>games</v>
      </c>
      <c r="R771" t="str">
        <f t="shared" ref="R771:R834" si="75">RIGHT(N771,LEN(N771) -FIND("/",N771))</f>
        <v>video games</v>
      </c>
      <c r="S771" s="7">
        <f t="shared" ref="S771:S834" si="76">(((J771/60)/60)/24)+DATE(1970,1,1)</f>
        <v>41501.208333333336</v>
      </c>
      <c r="T771" s="7">
        <f t="shared" ref="T771:T834" si="77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7">
        <f t="shared" si="76"/>
        <v>41743.208333333336</v>
      </c>
      <c r="T772" s="7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7">
        <f t="shared" si="76"/>
        <v>43491.25</v>
      </c>
      <c r="T773" s="7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7">
        <f t="shared" si="76"/>
        <v>43505.25</v>
      </c>
      <c r="T774" s="7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7">
        <f t="shared" si="76"/>
        <v>42838.208333333328</v>
      </c>
      <c r="T775" s="7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7">
        <f t="shared" si="76"/>
        <v>42513.208333333328</v>
      </c>
      <c r="T776" s="7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7">
        <f t="shared" si="76"/>
        <v>41949.25</v>
      </c>
      <c r="T777" s="7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7">
        <f t="shared" si="76"/>
        <v>43650.208333333328</v>
      </c>
      <c r="T778" s="7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7">
        <f t="shared" si="76"/>
        <v>40809.208333333336</v>
      </c>
      <c r="T779" s="7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7">
        <f t="shared" si="76"/>
        <v>40768.208333333336</v>
      </c>
      <c r="T780" s="7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7">
        <f t="shared" si="76"/>
        <v>42230.208333333328</v>
      </c>
      <c r="T781" s="7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7">
        <f t="shared" si="76"/>
        <v>42573.208333333328</v>
      </c>
      <c r="T782" s="7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7">
        <f t="shared" si="76"/>
        <v>40482.208333333336</v>
      </c>
      <c r="T783" s="7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7">
        <f t="shared" si="76"/>
        <v>40603.25</v>
      </c>
      <c r="T784" s="7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7">
        <f t="shared" si="76"/>
        <v>41625.25</v>
      </c>
      <c r="T785" s="7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7">
        <f t="shared" si="76"/>
        <v>42435.25</v>
      </c>
      <c r="T786" s="7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7">
        <f t="shared" si="76"/>
        <v>43582.208333333328</v>
      </c>
      <c r="T787" s="7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7">
        <f t="shared" si="76"/>
        <v>43186.208333333328</v>
      </c>
      <c r="T788" s="7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7">
        <f t="shared" si="76"/>
        <v>40684.208333333336</v>
      </c>
      <c r="T789" s="7">
        <f t="shared" si="77"/>
        <v>40693.208333333336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7">
        <f t="shared" si="76"/>
        <v>41202.208333333336</v>
      </c>
      <c r="T790" s="7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7">
        <f t="shared" si="76"/>
        <v>41786.208333333336</v>
      </c>
      <c r="T791" s="7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7">
        <f t="shared" si="76"/>
        <v>40223.25</v>
      </c>
      <c r="T792" s="7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7">
        <f t="shared" si="76"/>
        <v>42715.25</v>
      </c>
      <c r="T793" s="7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7">
        <f t="shared" si="76"/>
        <v>41451.208333333336</v>
      </c>
      <c r="T794" s="7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7">
        <f t="shared" si="76"/>
        <v>41450.208333333336</v>
      </c>
      <c r="T795" s="7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7">
        <f t="shared" si="76"/>
        <v>43091.25</v>
      </c>
      <c r="T796" s="7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7">
        <f t="shared" si="76"/>
        <v>42675.208333333328</v>
      </c>
      <c r="T797" s="7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7">
        <f t="shared" si="76"/>
        <v>41859.208333333336</v>
      </c>
      <c r="T798" s="7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7">
        <f t="shared" si="76"/>
        <v>43464.25</v>
      </c>
      <c r="T799" s="7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7">
        <f t="shared" si="76"/>
        <v>41060.208333333336</v>
      </c>
      <c r="T800" s="7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7">
        <f t="shared" si="76"/>
        <v>42399.25</v>
      </c>
      <c r="T801" s="7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7">
        <f t="shared" si="76"/>
        <v>42167.208333333328</v>
      </c>
      <c r="T802" s="7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7">
        <f t="shared" si="76"/>
        <v>43830.25</v>
      </c>
      <c r="T803" s="7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7">
        <f t="shared" si="76"/>
        <v>43650.208333333328</v>
      </c>
      <c r="T804" s="7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7">
        <f t="shared" si="76"/>
        <v>43492.25</v>
      </c>
      <c r="T805" s="7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7">
        <f t="shared" si="76"/>
        <v>43102.25</v>
      </c>
      <c r="T806" s="7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7">
        <f t="shared" si="76"/>
        <v>41958.25</v>
      </c>
      <c r="T807" s="7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7">
        <f t="shared" si="76"/>
        <v>40973.25</v>
      </c>
      <c r="T808" s="7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7">
        <f t="shared" si="76"/>
        <v>43753.208333333328</v>
      </c>
      <c r="T809" s="7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7">
        <f t="shared" si="76"/>
        <v>42507.208333333328</v>
      </c>
      <c r="T810" s="7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7">
        <f t="shared" si="76"/>
        <v>41135.208333333336</v>
      </c>
      <c r="T811" s="7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7">
        <f t="shared" si="76"/>
        <v>43067.25</v>
      </c>
      <c r="T812" s="7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7">
        <f t="shared" si="76"/>
        <v>42378.25</v>
      </c>
      <c r="T813" s="7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7">
        <f t="shared" si="76"/>
        <v>43206.208333333328</v>
      </c>
      <c r="T814" s="7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7">
        <f t="shared" si="76"/>
        <v>41148.208333333336</v>
      </c>
      <c r="T815" s="7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7">
        <f t="shared" si="76"/>
        <v>42517.208333333328</v>
      </c>
      <c r="T816" s="7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7">
        <f t="shared" si="76"/>
        <v>43068.25</v>
      </c>
      <c r="T817" s="7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7">
        <f t="shared" si="76"/>
        <v>41680.25</v>
      </c>
      <c r="T818" s="7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7">
        <f t="shared" si="76"/>
        <v>43589.208333333328</v>
      </c>
      <c r="T819" s="7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7">
        <f t="shared" si="76"/>
        <v>43486.25</v>
      </c>
      <c r="T820" s="7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7">
        <f t="shared" si="76"/>
        <v>41237.25</v>
      </c>
      <c r="T821" s="7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7">
        <f t="shared" si="76"/>
        <v>43310.208333333328</v>
      </c>
      <c r="T822" s="7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7">
        <f t="shared" si="76"/>
        <v>42794.25</v>
      </c>
      <c r="T823" s="7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7">
        <f t="shared" si="76"/>
        <v>41698.25</v>
      </c>
      <c r="T824" s="7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7">
        <f t="shared" si="76"/>
        <v>41892.208333333336</v>
      </c>
      <c r="T825" s="7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7">
        <f t="shared" si="76"/>
        <v>40348.208333333336</v>
      </c>
      <c r="T826" s="7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7">
        <f t="shared" si="76"/>
        <v>42941.208333333328</v>
      </c>
      <c r="T827" s="7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7">
        <f t="shared" si="76"/>
        <v>40525.25</v>
      </c>
      <c r="T828" s="7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7">
        <f t="shared" si="76"/>
        <v>40666.208333333336</v>
      </c>
      <c r="T829" s="7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7">
        <f t="shared" si="76"/>
        <v>43340.208333333328</v>
      </c>
      <c r="T830" s="7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7">
        <f t="shared" si="76"/>
        <v>42164.208333333328</v>
      </c>
      <c r="T831" s="7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7">
        <f t="shared" si="76"/>
        <v>43103.25</v>
      </c>
      <c r="T832" s="7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7">
        <f t="shared" si="76"/>
        <v>40994.208333333336</v>
      </c>
      <c r="T833" s="7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7">
        <f t="shared" si="76"/>
        <v>42299.208333333328</v>
      </c>
      <c r="T834" s="7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E835/D835</f>
        <v>1.5769117647058823</v>
      </c>
      <c r="P835">
        <f t="shared" ref="P835:P898" si="79">E835/G835</f>
        <v>64.987878787878785</v>
      </c>
      <c r="Q835" t="str">
        <f t="shared" ref="Q835:Q898" si="80">LEFT(N835, FIND("/", N835)-1)</f>
        <v>publishing</v>
      </c>
      <c r="R835" t="str">
        <f t="shared" ref="R835:R898" si="81">RIGHT(N835,LEN(N835) -FIND("/",N835))</f>
        <v>translations</v>
      </c>
      <c r="S835" s="7">
        <f t="shared" ref="S835:S898" si="82">(((J835/60)/60)/24)+DATE(1970,1,1)</f>
        <v>40588.25</v>
      </c>
      <c r="T835" s="7">
        <f t="shared" ref="T835:T898" si="83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7">
        <f t="shared" si="82"/>
        <v>41448.208333333336</v>
      </c>
      <c r="T836" s="7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7">
        <f t="shared" si="82"/>
        <v>42063.25</v>
      </c>
      <c r="T837" s="7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7">
        <f t="shared" si="82"/>
        <v>40214.25</v>
      </c>
      <c r="T838" s="7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7">
        <f t="shared" si="82"/>
        <v>40629.208333333336</v>
      </c>
      <c r="T839" s="7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7">
        <f t="shared" si="82"/>
        <v>43370.208333333328</v>
      </c>
      <c r="T840" s="7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7">
        <f t="shared" si="82"/>
        <v>41715.208333333336</v>
      </c>
      <c r="T841" s="7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7">
        <f t="shared" si="82"/>
        <v>41836.208333333336</v>
      </c>
      <c r="T842" s="7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7">
        <f t="shared" si="82"/>
        <v>42419.25</v>
      </c>
      <c r="T843" s="7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7">
        <f t="shared" si="82"/>
        <v>43266.208333333328</v>
      </c>
      <c r="T844" s="7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7">
        <f t="shared" si="82"/>
        <v>43338.208333333328</v>
      </c>
      <c r="T845" s="7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7">
        <f t="shared" si="82"/>
        <v>40930.25</v>
      </c>
      <c r="T846" s="7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7">
        <f t="shared" si="82"/>
        <v>43235.208333333328</v>
      </c>
      <c r="T847" s="7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7">
        <f t="shared" si="82"/>
        <v>43302.208333333328</v>
      </c>
      <c r="T848" s="7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7">
        <f t="shared" si="82"/>
        <v>43107.25</v>
      </c>
      <c r="T849" s="7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7">
        <f t="shared" si="82"/>
        <v>40341.208333333336</v>
      </c>
      <c r="T850" s="7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7">
        <f t="shared" si="82"/>
        <v>40948.25</v>
      </c>
      <c r="T851" s="7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7">
        <f t="shared" si="82"/>
        <v>40866.25</v>
      </c>
      <c r="T852" s="7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7">
        <f t="shared" si="82"/>
        <v>41031.208333333336</v>
      </c>
      <c r="T853" s="7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7">
        <f t="shared" si="82"/>
        <v>40740.208333333336</v>
      </c>
      <c r="T854" s="7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7">
        <f t="shared" si="82"/>
        <v>40714.208333333336</v>
      </c>
      <c r="T855" s="7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7">
        <f t="shared" si="82"/>
        <v>43787.25</v>
      </c>
      <c r="T856" s="7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7">
        <f t="shared" si="82"/>
        <v>40712.208333333336</v>
      </c>
      <c r="T857" s="7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7">
        <f t="shared" si="82"/>
        <v>41023.208333333336</v>
      </c>
      <c r="T858" s="7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7">
        <f t="shared" si="82"/>
        <v>40944.25</v>
      </c>
      <c r="T859" s="7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7">
        <f t="shared" si="82"/>
        <v>43211.208333333328</v>
      </c>
      <c r="T860" s="7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7">
        <f t="shared" si="82"/>
        <v>41334.25</v>
      </c>
      <c r="T861" s="7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7">
        <f t="shared" si="82"/>
        <v>43515.25</v>
      </c>
      <c r="T862" s="7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7">
        <f t="shared" si="82"/>
        <v>40258.208333333336</v>
      </c>
      <c r="T863" s="7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7">
        <f t="shared" si="82"/>
        <v>40756.208333333336</v>
      </c>
      <c r="T864" s="7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7">
        <f t="shared" si="82"/>
        <v>42172.208333333328</v>
      </c>
      <c r="T865" s="7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7">
        <f t="shared" si="82"/>
        <v>42601.208333333328</v>
      </c>
      <c r="T866" s="7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7">
        <f t="shared" si="82"/>
        <v>41897.208333333336</v>
      </c>
      <c r="T867" s="7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7">
        <f t="shared" si="82"/>
        <v>40671.208333333336</v>
      </c>
      <c r="T868" s="7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7">
        <f t="shared" si="82"/>
        <v>43382.208333333328</v>
      </c>
      <c r="T869" s="7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7">
        <f t="shared" si="82"/>
        <v>41559.208333333336</v>
      </c>
      <c r="T870" s="7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7">
        <f t="shared" si="82"/>
        <v>40350.208333333336</v>
      </c>
      <c r="T871" s="7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7">
        <f t="shared" si="82"/>
        <v>42240.208333333328</v>
      </c>
      <c r="T872" s="7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7">
        <f t="shared" si="82"/>
        <v>43040.208333333328</v>
      </c>
      <c r="T873" s="7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7">
        <f t="shared" si="82"/>
        <v>43346.208333333328</v>
      </c>
      <c r="T874" s="7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7">
        <f t="shared" si="82"/>
        <v>41647.25</v>
      </c>
      <c r="T875" s="7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7">
        <f t="shared" si="82"/>
        <v>40291.208333333336</v>
      </c>
      <c r="T876" s="7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7">
        <f t="shared" si="82"/>
        <v>40556.25</v>
      </c>
      <c r="T877" s="7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7">
        <f t="shared" si="82"/>
        <v>43624.208333333328</v>
      </c>
      <c r="T878" s="7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7">
        <f t="shared" si="82"/>
        <v>42577.208333333328</v>
      </c>
      <c r="T879" s="7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7">
        <f t="shared" si="82"/>
        <v>43845.25</v>
      </c>
      <c r="T880" s="7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7">
        <f t="shared" si="82"/>
        <v>42788.25</v>
      </c>
      <c r="T881" s="7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7">
        <f t="shared" si="82"/>
        <v>43667.208333333328</v>
      </c>
      <c r="T882" s="7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7">
        <f t="shared" si="82"/>
        <v>42194.208333333328</v>
      </c>
      <c r="T883" s="7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7">
        <f t="shared" si="82"/>
        <v>42025.25</v>
      </c>
      <c r="T884" s="7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7">
        <f t="shared" si="82"/>
        <v>40323.208333333336</v>
      </c>
      <c r="T885" s="7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7">
        <f t="shared" si="82"/>
        <v>41763.208333333336</v>
      </c>
      <c r="T886" s="7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7">
        <f t="shared" si="82"/>
        <v>40335.208333333336</v>
      </c>
      <c r="T887" s="7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7">
        <f t="shared" si="82"/>
        <v>40416.208333333336</v>
      </c>
      <c r="T888" s="7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7">
        <f t="shared" si="82"/>
        <v>42202.208333333328</v>
      </c>
      <c r="T889" s="7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7">
        <f t="shared" si="82"/>
        <v>42836.208333333328</v>
      </c>
      <c r="T890" s="7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7">
        <f t="shared" si="82"/>
        <v>41710.208333333336</v>
      </c>
      <c r="T891" s="7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7">
        <f t="shared" si="82"/>
        <v>43640.208333333328</v>
      </c>
      <c r="T892" s="7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7">
        <f t="shared" si="82"/>
        <v>40880.25</v>
      </c>
      <c r="T893" s="7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7">
        <f t="shared" si="82"/>
        <v>40319.208333333336</v>
      </c>
      <c r="T894" s="7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7">
        <f t="shared" si="82"/>
        <v>42170.208333333328</v>
      </c>
      <c r="T895" s="7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7">
        <f t="shared" si="82"/>
        <v>41466.208333333336</v>
      </c>
      <c r="T896" s="7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7">
        <f t="shared" si="82"/>
        <v>43134.25</v>
      </c>
      <c r="T897" s="7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7">
        <f t="shared" si="82"/>
        <v>40738.208333333336</v>
      </c>
      <c r="T898" s="7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E899/D899</f>
        <v>0.27693181818181817</v>
      </c>
      <c r="P899">
        <f t="shared" ref="P899:P962" si="85">E899/G899</f>
        <v>90.259259259259252</v>
      </c>
      <c r="Q899" t="str">
        <f t="shared" ref="Q899:Q962" si="86">LEFT(N899, FIND("/", N899)-1)</f>
        <v>theater</v>
      </c>
      <c r="R899" t="str">
        <f t="shared" ref="R899:R962" si="87">RIGHT(N899,LEN(N899) -FIND("/",N899))</f>
        <v>plays</v>
      </c>
      <c r="S899" s="7">
        <f t="shared" ref="S899:S962" si="88">(((J899/60)/60)/24)+DATE(1970,1,1)</f>
        <v>43583.208333333328</v>
      </c>
      <c r="T899" s="7">
        <f t="shared" ref="T899:T962" si="8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7">
        <f t="shared" si="88"/>
        <v>43815.25</v>
      </c>
      <c r="T900" s="7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7">
        <f t="shared" si="88"/>
        <v>41554.208333333336</v>
      </c>
      <c r="T901" s="7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7">
        <f t="shared" si="88"/>
        <v>41901.208333333336</v>
      </c>
      <c r="T902" s="7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7">
        <f t="shared" si="88"/>
        <v>43298.208333333328</v>
      </c>
      <c r="T903" s="7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7">
        <f t="shared" si="88"/>
        <v>42399.25</v>
      </c>
      <c r="T904" s="7">
        <f t="shared" si="89"/>
        <v>42441.25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7">
        <f t="shared" si="88"/>
        <v>41034.208333333336</v>
      </c>
      <c r="T905" s="7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7">
        <f t="shared" si="88"/>
        <v>41186.208333333336</v>
      </c>
      <c r="T906" s="7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7">
        <f t="shared" si="88"/>
        <v>41536.208333333336</v>
      </c>
      <c r="T907" s="7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7">
        <f t="shared" si="88"/>
        <v>42868.208333333328</v>
      </c>
      <c r="T908" s="7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7">
        <f t="shared" si="88"/>
        <v>40660.208333333336</v>
      </c>
      <c r="T909" s="7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7">
        <f t="shared" si="88"/>
        <v>41031.208333333336</v>
      </c>
      <c r="T910" s="7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7">
        <f t="shared" si="88"/>
        <v>43255.208333333328</v>
      </c>
      <c r="T911" s="7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7">
        <f t="shared" si="88"/>
        <v>42026.25</v>
      </c>
      <c r="T912" s="7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7">
        <f t="shared" si="88"/>
        <v>43717.208333333328</v>
      </c>
      <c r="T913" s="7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7">
        <f t="shared" si="88"/>
        <v>41157.208333333336</v>
      </c>
      <c r="T914" s="7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7">
        <f t="shared" si="88"/>
        <v>43597.208333333328</v>
      </c>
      <c r="T915" s="7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7">
        <f t="shared" si="88"/>
        <v>41490.208333333336</v>
      </c>
      <c r="T916" s="7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7">
        <f t="shared" si="88"/>
        <v>42976.208333333328</v>
      </c>
      <c r="T917" s="7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7">
        <f t="shared" si="88"/>
        <v>41991.25</v>
      </c>
      <c r="T918" s="7">
        <f t="shared" si="89"/>
        <v>42000.25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7">
        <f t="shared" si="88"/>
        <v>40722.208333333336</v>
      </c>
      <c r="T919" s="7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7">
        <f t="shared" si="88"/>
        <v>41117.208333333336</v>
      </c>
      <c r="T920" s="7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7">
        <f t="shared" si="88"/>
        <v>43022.208333333328</v>
      </c>
      <c r="T921" s="7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7">
        <f t="shared" si="88"/>
        <v>43503.25</v>
      </c>
      <c r="T922" s="7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7">
        <f t="shared" si="88"/>
        <v>40951.25</v>
      </c>
      <c r="T923" s="7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7">
        <f t="shared" si="88"/>
        <v>43443.25</v>
      </c>
      <c r="T924" s="7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7">
        <f t="shared" si="88"/>
        <v>40373.208333333336</v>
      </c>
      <c r="T925" s="7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7">
        <f t="shared" si="88"/>
        <v>43769.208333333328</v>
      </c>
      <c r="T926" s="7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7">
        <f t="shared" si="88"/>
        <v>43000.208333333328</v>
      </c>
      <c r="T927" s="7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7">
        <f t="shared" si="88"/>
        <v>42502.208333333328</v>
      </c>
      <c r="T928" s="7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7">
        <f t="shared" si="88"/>
        <v>41102.208333333336</v>
      </c>
      <c r="T929" s="7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7">
        <f t="shared" si="88"/>
        <v>41637.25</v>
      </c>
      <c r="T930" s="7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7">
        <f t="shared" si="88"/>
        <v>42858.208333333328</v>
      </c>
      <c r="T931" s="7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7">
        <f t="shared" si="88"/>
        <v>42060.25</v>
      </c>
      <c r="T932" s="7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7">
        <f t="shared" si="88"/>
        <v>41818.208333333336</v>
      </c>
      <c r="T933" s="7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7">
        <f t="shared" si="88"/>
        <v>41709.208333333336</v>
      </c>
      <c r="T934" s="7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7">
        <f t="shared" si="88"/>
        <v>41372.208333333336</v>
      </c>
      <c r="T935" s="7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7">
        <f t="shared" si="88"/>
        <v>42422.25</v>
      </c>
      <c r="T936" s="7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7">
        <f t="shared" si="88"/>
        <v>42209.208333333328</v>
      </c>
      <c r="T937" s="7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7">
        <f t="shared" si="88"/>
        <v>43668.208333333328</v>
      </c>
      <c r="T938" s="7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7">
        <f t="shared" si="88"/>
        <v>42334.25</v>
      </c>
      <c r="T939" s="7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7">
        <f t="shared" si="88"/>
        <v>43263.208333333328</v>
      </c>
      <c r="T940" s="7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7">
        <f t="shared" si="88"/>
        <v>40670.208333333336</v>
      </c>
      <c r="T941" s="7">
        <f t="shared" si="89"/>
        <v>40687.208333333336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7">
        <f t="shared" si="88"/>
        <v>41244.25</v>
      </c>
      <c r="T942" s="7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7">
        <f t="shared" si="88"/>
        <v>40552.25</v>
      </c>
      <c r="T943" s="7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7">
        <f t="shared" si="88"/>
        <v>40568.25</v>
      </c>
      <c r="T944" s="7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7">
        <f t="shared" si="88"/>
        <v>41906.208333333336</v>
      </c>
      <c r="T945" s="7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7">
        <f t="shared" si="88"/>
        <v>42776.25</v>
      </c>
      <c r="T946" s="7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7">
        <f t="shared" si="88"/>
        <v>41004.208333333336</v>
      </c>
      <c r="T947" s="7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7">
        <f t="shared" si="88"/>
        <v>40710.208333333336</v>
      </c>
      <c r="T948" s="7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7">
        <f t="shared" si="88"/>
        <v>41908.208333333336</v>
      </c>
      <c r="T949" s="7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7">
        <f t="shared" si="88"/>
        <v>41985.25</v>
      </c>
      <c r="T950" s="7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7">
        <f t="shared" si="88"/>
        <v>42112.208333333328</v>
      </c>
      <c r="T951" s="7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7">
        <f t="shared" si="88"/>
        <v>43571.208333333328</v>
      </c>
      <c r="T952" s="7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7">
        <f t="shared" si="88"/>
        <v>42730.25</v>
      </c>
      <c r="T953" s="7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7">
        <f t="shared" si="88"/>
        <v>42591.208333333328</v>
      </c>
      <c r="T954" s="7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7">
        <f t="shared" si="88"/>
        <v>42358.25</v>
      </c>
      <c r="T955" s="7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7">
        <f t="shared" si="88"/>
        <v>41174.208333333336</v>
      </c>
      <c r="T956" s="7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7">
        <f t="shared" si="88"/>
        <v>41238.25</v>
      </c>
      <c r="T957" s="7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7">
        <f t="shared" si="88"/>
        <v>42360.25</v>
      </c>
      <c r="T958" s="7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7">
        <f t="shared" si="88"/>
        <v>40955.25</v>
      </c>
      <c r="T959" s="7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7">
        <f t="shared" si="88"/>
        <v>40350.208333333336</v>
      </c>
      <c r="T960" s="7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7">
        <f t="shared" si="88"/>
        <v>40357.208333333336</v>
      </c>
      <c r="T961" s="7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7">
        <f t="shared" si="88"/>
        <v>42408.25</v>
      </c>
      <c r="T962" s="7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E963/D963</f>
        <v>1.1929824561403508</v>
      </c>
      <c r="P963">
        <f t="shared" ref="P963:P1001" si="91">E963/G963</f>
        <v>43.87096774193548</v>
      </c>
      <c r="Q963" t="str">
        <f t="shared" ref="Q963:Q1001" si="92">LEFT(N963, FIND("/", N963)-1)</f>
        <v>publishing</v>
      </c>
      <c r="R963" t="str">
        <f t="shared" ref="R963:R1001" si="93">RIGHT(N963,LEN(N963) -FIND("/",N963))</f>
        <v>translations</v>
      </c>
      <c r="S963" s="7">
        <f t="shared" ref="S963:S1001" si="94">(((J963/60)/60)/24)+DATE(1970,1,1)</f>
        <v>40591.25</v>
      </c>
      <c r="T963" s="7">
        <f t="shared" ref="T963:T1001" si="95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7">
        <f t="shared" si="94"/>
        <v>41592.25</v>
      </c>
      <c r="T964" s="7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7">
        <f t="shared" si="94"/>
        <v>40607.25</v>
      </c>
      <c r="T965" s="7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7">
        <f t="shared" si="94"/>
        <v>42135.208333333328</v>
      </c>
      <c r="T966" s="7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7">
        <f t="shared" si="94"/>
        <v>40203.25</v>
      </c>
      <c r="T967" s="7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7">
        <f t="shared" si="94"/>
        <v>42901.208333333328</v>
      </c>
      <c r="T968" s="7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7">
        <f t="shared" si="94"/>
        <v>41005.208333333336</v>
      </c>
      <c r="T969" s="7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7">
        <f t="shared" si="94"/>
        <v>40544.25</v>
      </c>
      <c r="T970" s="7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7">
        <f t="shared" si="94"/>
        <v>43821.25</v>
      </c>
      <c r="T971" s="7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7">
        <f t="shared" si="94"/>
        <v>40672.208333333336</v>
      </c>
      <c r="T972" s="7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7">
        <f t="shared" si="94"/>
        <v>41555.208333333336</v>
      </c>
      <c r="T973" s="7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7">
        <f t="shared" si="94"/>
        <v>41792.208333333336</v>
      </c>
      <c r="T974" s="7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7">
        <f t="shared" si="94"/>
        <v>40522.25</v>
      </c>
      <c r="T975" s="7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7">
        <f t="shared" si="94"/>
        <v>41412.208333333336</v>
      </c>
      <c r="T976" s="7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7">
        <f t="shared" si="94"/>
        <v>42337.25</v>
      </c>
      <c r="T977" s="7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7">
        <f t="shared" si="94"/>
        <v>40571.25</v>
      </c>
      <c r="T978" s="7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7">
        <f t="shared" si="94"/>
        <v>43138.25</v>
      </c>
      <c r="T979" s="7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7">
        <f t="shared" si="94"/>
        <v>42686.25</v>
      </c>
      <c r="T980" s="7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7">
        <f t="shared" si="94"/>
        <v>42078.208333333328</v>
      </c>
      <c r="T981" s="7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7">
        <f t="shared" si="94"/>
        <v>42307.208333333328</v>
      </c>
      <c r="T982" s="7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7">
        <f t="shared" si="94"/>
        <v>43094.25</v>
      </c>
      <c r="T983" s="7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7">
        <f t="shared" si="94"/>
        <v>40743.208333333336</v>
      </c>
      <c r="T984" s="7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7">
        <f t="shared" si="94"/>
        <v>43681.208333333328</v>
      </c>
      <c r="T985" s="7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7">
        <f t="shared" si="94"/>
        <v>43716.208333333328</v>
      </c>
      <c r="T986" s="7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7">
        <f t="shared" si="94"/>
        <v>41614.25</v>
      </c>
      <c r="T987" s="7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7">
        <f t="shared" si="94"/>
        <v>40638.208333333336</v>
      </c>
      <c r="T988" s="7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7">
        <f t="shared" si="94"/>
        <v>42852.208333333328</v>
      </c>
      <c r="T989" s="7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7">
        <f t="shared" si="94"/>
        <v>42686.25</v>
      </c>
      <c r="T990" s="7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7">
        <f t="shared" si="94"/>
        <v>43571.208333333328</v>
      </c>
      <c r="T991" s="7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7">
        <f t="shared" si="94"/>
        <v>42432.25</v>
      </c>
      <c r="T992" s="7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7">
        <f t="shared" si="94"/>
        <v>41907.208333333336</v>
      </c>
      <c r="T993" s="7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7">
        <f t="shared" si="94"/>
        <v>43227.208333333328</v>
      </c>
      <c r="T994" s="7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7">
        <f t="shared" si="94"/>
        <v>42362.25</v>
      </c>
      <c r="T995" s="7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7">
        <f t="shared" si="94"/>
        <v>41929.208333333336</v>
      </c>
      <c r="T996" s="7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7">
        <f t="shared" si="94"/>
        <v>43408.208333333328</v>
      </c>
      <c r="T997" s="7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7">
        <f t="shared" si="94"/>
        <v>41276.25</v>
      </c>
      <c r="T998" s="7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7">
        <f t="shared" si="94"/>
        <v>41659.25</v>
      </c>
      <c r="T999" s="7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7">
        <f t="shared" si="94"/>
        <v>40220.25</v>
      </c>
      <c r="T1000" s="7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7">
        <f t="shared" si="94"/>
        <v>42550.208333333328</v>
      </c>
      <c r="T1001" s="7">
        <f t="shared" si="95"/>
        <v>42557.208333333328</v>
      </c>
    </row>
  </sheetData>
  <autoFilter ref="A1:T1001" xr:uid="{00000000-0001-0000-0000-000000000000}">
    <filterColumn colId="5">
      <filters>
        <filter val="canceled"/>
        <filter val="failed"/>
        <filter val="successful"/>
      </filters>
    </filterColumn>
  </autoFilter>
  <conditionalFormatting sqref="F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equal">
      <formula>"successful"</formula>
    </cfRule>
    <cfRule type="cellIs" dxfId="2" priority="3" operator="equal">
      <formula>"canceled"</formula>
    </cfRule>
  </conditionalFormatting>
  <conditionalFormatting sqref="O1:O1048576">
    <cfRule type="colorScale" priority="1">
      <colorScale>
        <cfvo type="num" val="0"/>
        <cfvo type="percentile" val="50"/>
        <cfvo type="num" val="200"/>
        <color rgb="FFFF0000"/>
        <color rgb="FF00B050"/>
        <color theme="4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6786CC75-2865-1D40-8AF7-28FDA4FEC9A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containsText" priority="4" operator="containsText" id="{D435FF92-C816-6F45-9949-61476D5152D3}">
            <xm:f>NOT(ISERROR(SEARCH("failed",F1)))</xm:f>
            <xm:f>"failed"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" stopIfTrue="1" operator="containsText" id="{7A029A16-C145-E74A-8C19-5DF07DD7256D}">
            <xm:f>NOT(ISERROR(SEARCH("live",F1)))</xm:f>
            <xm:f>"live"</xm:f>
            <x14:dxf>
              <font>
                <color rgb="FF9C0006"/>
              </font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9F7E-49A8-3D4B-A648-EE24E0637620}">
  <dimension ref="A1:H13"/>
  <sheetViews>
    <sheetView tabSelected="1" workbookViewId="0">
      <selection activeCell="C35" sqref="C35"/>
    </sheetView>
  </sheetViews>
  <sheetFormatPr baseColWidth="10" defaultRowHeight="16" x14ac:dyDescent="0.2"/>
  <cols>
    <col min="1" max="1" width="37" bestFit="1" customWidth="1"/>
    <col min="2" max="2" width="17.5" bestFit="1" customWidth="1"/>
    <col min="3" max="3" width="13" bestFit="1" customWidth="1"/>
    <col min="4" max="4" width="16.33203125" bestFit="1" customWidth="1"/>
    <col min="6" max="6" width="18.6640625" bestFit="1" customWidth="1"/>
    <col min="7" max="7" width="16.5" bestFit="1" customWidth="1"/>
    <col min="8" max="8" width="18.33203125" bestFit="1" customWidth="1"/>
  </cols>
  <sheetData>
    <row r="1" spans="1:8" x14ac:dyDescent="0.2">
      <c r="A1" t="s">
        <v>2071</v>
      </c>
      <c r="B1" t="s">
        <v>2072</v>
      </c>
      <c r="C1" t="s">
        <v>2074</v>
      </c>
      <c r="D1" t="s">
        <v>2073</v>
      </c>
      <c r="E1" t="s">
        <v>2075</v>
      </c>
      <c r="F1" t="s">
        <v>2076</v>
      </c>
      <c r="G1" t="s">
        <v>2089</v>
      </c>
      <c r="H1" t="s">
        <v>2090</v>
      </c>
    </row>
    <row r="2" spans="1:8" x14ac:dyDescent="0.2">
      <c r="A2" t="s">
        <v>2077</v>
      </c>
      <c r="B2">
        <f>COUNTIFS(Crowdfunding!F:F, "successful", Crowdfunding!D:D, "&lt;1000")</f>
        <v>30</v>
      </c>
      <c r="C2">
        <f>COUNTIFS(Crowdfunding!F:F, "failed", Crowdfunding!D:D, "&lt;1000")</f>
        <v>20</v>
      </c>
      <c r="D2">
        <f>COUNTIFS(Crowdfunding!F:F, "canceled", Crowdfunding!D:D, "&lt;1000")</f>
        <v>1</v>
      </c>
      <c r="E2">
        <f>SUM(B2:D2)</f>
        <v>51</v>
      </c>
      <c r="F2">
        <f>B2/E2*100</f>
        <v>58.82352941176471</v>
      </c>
      <c r="G2">
        <f>C2/E2*100</f>
        <v>39.215686274509807</v>
      </c>
      <c r="H2">
        <f>D2/E2*100</f>
        <v>1.9607843137254901</v>
      </c>
    </row>
    <row r="3" spans="1:8" x14ac:dyDescent="0.2">
      <c r="A3" s="8" t="s">
        <v>2078</v>
      </c>
      <c r="B3">
        <f>COUNTIFS(Crowdfunding!F:F, "successful", Crowdfunding!D:D, "&gt;=1000", Crowdfunding!D:D, "&lt;5000")</f>
        <v>191</v>
      </c>
      <c r="C3">
        <f>COUNTIFS(Crowdfunding!F:F, "failed", Crowdfunding!D:D, "&gt;=1000", Crowdfunding!D:D, "&lt;5000")</f>
        <v>38</v>
      </c>
      <c r="D3">
        <f>COUNTIFS(Crowdfunding!F:F, "canceled", Crowdfunding!D:D, "&gt;=1000", Crowdfunding!D:D, "&lt;5000")</f>
        <v>2</v>
      </c>
      <c r="E3">
        <f>SUM(B3:D3)</f>
        <v>231</v>
      </c>
      <c r="F3">
        <f>B3/E3*100</f>
        <v>82.683982683982677</v>
      </c>
      <c r="G3">
        <f>C3/E3*100</f>
        <v>16.450216450216452</v>
      </c>
      <c r="H3">
        <f>D3/E3*100</f>
        <v>0.86580086580086579</v>
      </c>
    </row>
    <row r="4" spans="1:8" x14ac:dyDescent="0.2">
      <c r="A4" s="8" t="s">
        <v>2079</v>
      </c>
      <c r="B4">
        <f>COUNTIFS(Crowdfunding!F:F, "successful", Crowdfunding!D:D, "&gt;=5000", Crowdfunding!D:D, "&lt;10000")</f>
        <v>164</v>
      </c>
      <c r="C4">
        <f>COUNTIFS(Crowdfunding!F:F, "failed", Crowdfunding!D:D, "&gt;=5000", Crowdfunding!D:D, "&lt;10000")</f>
        <v>126</v>
      </c>
      <c r="D4">
        <f>COUNTIFS(Crowdfunding!F:F, "canceled", Crowdfunding!D:D, "&gt;=5000", Crowdfunding!D:D, "&lt;10000")</f>
        <v>25</v>
      </c>
      <c r="E4">
        <f t="shared" ref="E4:E13" si="0">SUM(B4:D4)</f>
        <v>315</v>
      </c>
      <c r="F4">
        <f t="shared" ref="F4:F13" si="1">B4/E4*100</f>
        <v>52.06349206349207</v>
      </c>
      <c r="G4">
        <f t="shared" ref="G4:G13" si="2">C4/E4*100</f>
        <v>40</v>
      </c>
      <c r="H4">
        <f t="shared" ref="H4:H13" si="3">D4/E4*100</f>
        <v>7.9365079365079358</v>
      </c>
    </row>
    <row r="5" spans="1:8" x14ac:dyDescent="0.2">
      <c r="A5" t="s">
        <v>2080</v>
      </c>
      <c r="B5">
        <f>COUNTIFS(Crowdfunding!F:F, "successful", Crowdfunding!D:D, "&gt;=10000", Crowdfunding!D:D, "&lt;15000")</f>
        <v>4</v>
      </c>
      <c r="C5">
        <f>COUNTIFS(Crowdfunding!F:F, "failed", Crowdfunding!D:D, "&gt;=10000", Crowdfunding!D:D, "&lt;15000")</f>
        <v>5</v>
      </c>
      <c r="D5">
        <f>COUNTIFS(Crowdfunding!F:F, "canceled", Crowdfunding!D:D, "&gt;=10000", Crowdfunding!D:D, "&lt;15000")</f>
        <v>0</v>
      </c>
      <c r="E5">
        <f t="shared" si="0"/>
        <v>9</v>
      </c>
      <c r="F5">
        <f t="shared" si="1"/>
        <v>44.444444444444443</v>
      </c>
      <c r="G5">
        <f t="shared" si="2"/>
        <v>55.555555555555557</v>
      </c>
      <c r="H5">
        <f t="shared" si="3"/>
        <v>0</v>
      </c>
    </row>
    <row r="6" spans="1:8" x14ac:dyDescent="0.2">
      <c r="A6" s="8" t="s">
        <v>2081</v>
      </c>
      <c r="B6">
        <f>COUNTIFS(Crowdfunding!F:F, "successful", Crowdfunding!D:D, "&gt;=15000", Crowdfunding!D:D, "&lt;20000")</f>
        <v>10</v>
      </c>
      <c r="C6">
        <f>COUNTIFS(Crowdfunding!F:F, "failed", Crowdfunding!D:D, "&gt;=15000", Crowdfunding!D:D, "&lt;20000")</f>
        <v>0</v>
      </c>
      <c r="D6">
        <f>COUNTIFS(Crowdfunding!F:F, "canceled", Crowdfunding!D:D, "&gt;=15000", Crowdfunding!D:D, "&lt;20000")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2">
      <c r="A7" s="8" t="s">
        <v>2082</v>
      </c>
      <c r="B7">
        <f>COUNTIFS(Crowdfunding!F:F, "successful", Crowdfunding!D:D, "&gt;=20000", Crowdfunding!D:D, "&lt;25000")</f>
        <v>7</v>
      </c>
      <c r="C7">
        <f>COUNTIFS(Crowdfunding!F:F, "failed", Crowdfunding!D:D, "&gt;=20000", Crowdfunding!D:D, "&lt;25000")</f>
        <v>0</v>
      </c>
      <c r="D7">
        <f>COUNTIFS(Crowdfunding!F:F, "canceled", Crowdfunding!D:D, "&gt;=20000", Crowdfunding!D:D, "&lt;25000")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2">
      <c r="A8" s="8" t="s">
        <v>2083</v>
      </c>
      <c r="B8">
        <f>COUNTIFS(Crowdfunding!F:F, "successful", Crowdfunding!D:D, "&gt;=25000", Crowdfunding!D:D, "&lt;30000")</f>
        <v>11</v>
      </c>
      <c r="C8">
        <f>COUNTIFS(Crowdfunding!F:F, "failed", Crowdfunding!D:D, "&gt;=25000", Crowdfunding!D:D, "&lt;30000")</f>
        <v>3</v>
      </c>
      <c r="D8">
        <f>COUNTIFS(Crowdfunding!F:F, "canceled", Crowdfunding!D:D, "&gt;=25000", Crowdfunding!D:D, "&lt;30000")</f>
        <v>0</v>
      </c>
      <c r="E8">
        <f t="shared" si="0"/>
        <v>14</v>
      </c>
      <c r="F8">
        <f t="shared" si="1"/>
        <v>78.571428571428569</v>
      </c>
      <c r="G8">
        <f t="shared" si="2"/>
        <v>21.428571428571427</v>
      </c>
      <c r="H8">
        <f t="shared" si="3"/>
        <v>0</v>
      </c>
    </row>
    <row r="9" spans="1:8" x14ac:dyDescent="0.2">
      <c r="A9" s="8" t="s">
        <v>2084</v>
      </c>
      <c r="B9">
        <f>COUNTIFS(Crowdfunding!F:F, "successful", Crowdfunding!D:D, "&gt;=30000", Crowdfunding!D:D, "&lt;35000")</f>
        <v>7</v>
      </c>
      <c r="C9">
        <f>COUNTIFS(Crowdfunding!F:F, "failed", Crowdfunding!D:D, "&gt;=30000", Crowdfunding!D:D, "&lt;35000")</f>
        <v>0</v>
      </c>
      <c r="D9">
        <f>COUNTIFS(Crowdfunding!F:F, "canceled", Crowdfunding!D:D, "&gt;=30000", Crowdfunding!D:D, "&lt;35000")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2">
      <c r="A10" s="8" t="s">
        <v>2085</v>
      </c>
      <c r="B10">
        <f>COUNTIFS(Crowdfunding!F:F, "successful", Crowdfunding!D:D, "&gt;=35000", Crowdfunding!D:D, "&lt;40000")</f>
        <v>8</v>
      </c>
      <c r="C10">
        <f>COUNTIFS(Crowdfunding!F:F, "failed", Crowdfunding!D:D, "&gt;=35000", Crowdfunding!D:D, "&lt;40000")</f>
        <v>3</v>
      </c>
      <c r="D10">
        <f>COUNTIFS(Crowdfunding!F:F, "canceled", Crowdfunding!D:D, "&gt;=35000", Crowdfunding!D:D, "&lt;40000")</f>
        <v>1</v>
      </c>
      <c r="E10">
        <f t="shared" si="0"/>
        <v>12</v>
      </c>
      <c r="F10">
        <f t="shared" si="1"/>
        <v>66.666666666666657</v>
      </c>
      <c r="G10">
        <f t="shared" si="2"/>
        <v>25</v>
      </c>
      <c r="H10">
        <f t="shared" si="3"/>
        <v>8.3333333333333321</v>
      </c>
    </row>
    <row r="11" spans="1:8" x14ac:dyDescent="0.2">
      <c r="A11" s="8" t="s">
        <v>2086</v>
      </c>
      <c r="B11">
        <f>COUNTIFS(Crowdfunding!F:F, "successful", Crowdfunding!D:D, "&gt;=40000", Crowdfunding!D:D, "&lt;45000")</f>
        <v>11</v>
      </c>
      <c r="C11">
        <f>COUNTIFS(Crowdfunding!F:F, "failed", Crowdfunding!D:D, "&gt;=40000", Crowdfunding!D:D, "&lt;45000")</f>
        <v>3</v>
      </c>
      <c r="D11">
        <f>COUNTIFS(Crowdfunding!F:F, "canceled", Crowdfunding!D:D, "&gt;=40000", Crowdfunding!D:D, "&lt;45000")</f>
        <v>0</v>
      </c>
      <c r="E11">
        <f t="shared" si="0"/>
        <v>14</v>
      </c>
      <c r="F11">
        <f t="shared" si="1"/>
        <v>78.571428571428569</v>
      </c>
      <c r="G11">
        <f t="shared" si="2"/>
        <v>21.428571428571427</v>
      </c>
      <c r="H11">
        <f t="shared" si="3"/>
        <v>0</v>
      </c>
    </row>
    <row r="12" spans="1:8" x14ac:dyDescent="0.2">
      <c r="A12" s="8" t="s">
        <v>2087</v>
      </c>
      <c r="B12">
        <f>COUNTIFS(Crowdfunding!F:F, "successful", Crowdfunding!D:D, "&gt;=45000", Crowdfunding!D:D, "&lt;50000")</f>
        <v>8</v>
      </c>
      <c r="C12">
        <f>COUNTIFS(Crowdfunding!F:F, "failed", Crowdfunding!D:D, "&gt;=45000", Crowdfunding!D:D, "&lt;50000")</f>
        <v>3</v>
      </c>
      <c r="D12">
        <f>COUNTIFS(Crowdfunding!F:F, "canceled", Crowdfunding!D:D, "&gt;=45000", Crowdfunding!D:D, "&lt;50000")</f>
        <v>0</v>
      </c>
      <c r="E12">
        <f t="shared" si="0"/>
        <v>11</v>
      </c>
      <c r="F12">
        <f t="shared" si="1"/>
        <v>72.727272727272734</v>
      </c>
      <c r="G12">
        <f t="shared" si="2"/>
        <v>27.27272727272727</v>
      </c>
      <c r="H12">
        <f t="shared" si="3"/>
        <v>0</v>
      </c>
    </row>
    <row r="13" spans="1:8" x14ac:dyDescent="0.2">
      <c r="A13" s="8" t="s">
        <v>2088</v>
      </c>
      <c r="B13">
        <f>COUNTIFS(Crowdfunding!F:F, "successful", Crowdfunding!D:D, "&gt;=50000")</f>
        <v>114</v>
      </c>
      <c r="C13">
        <f>COUNTIFS(Crowdfunding!F:F, "failed", Crowdfunding!D:D, "&gt;=50000")</f>
        <v>163</v>
      </c>
      <c r="D13">
        <f>COUNTIFS(Crowdfunding!F:F, "canceled", Crowdfunding!D:D, "&gt;=50000")</f>
        <v>28</v>
      </c>
      <c r="E13">
        <f t="shared" si="0"/>
        <v>305</v>
      </c>
      <c r="F13">
        <f t="shared" si="1"/>
        <v>37.377049180327873</v>
      </c>
      <c r="G13">
        <f t="shared" si="2"/>
        <v>53.442622950819676</v>
      </c>
      <c r="H13">
        <f t="shared" si="3"/>
        <v>9.1803278688524586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C608-9486-DE47-8EAA-49F829E2C9CE}">
  <sheetPr codeName="Sheet3"/>
  <dimension ref="C8:H21"/>
  <sheetViews>
    <sheetView workbookViewId="0">
      <selection activeCell="L10" sqref="L10"/>
    </sheetView>
  </sheetViews>
  <sheetFormatPr baseColWidth="10" defaultRowHeight="16" x14ac:dyDescent="0.2"/>
  <cols>
    <col min="3" max="3" width="15.6640625" bestFit="1" customWidth="1"/>
    <col min="4" max="4" width="15.5" bestFit="1" customWidth="1"/>
    <col min="5" max="5" width="5.83203125" bestFit="1" customWidth="1"/>
    <col min="6" max="6" width="4.1640625" bestFit="1" customWidth="1"/>
    <col min="7" max="7" width="9.5" bestFit="1" customWidth="1"/>
  </cols>
  <sheetData>
    <row r="8" spans="3:8" x14ac:dyDescent="0.2">
      <c r="C8" s="5" t="s">
        <v>6</v>
      </c>
      <c r="D8" t="s">
        <v>2069</v>
      </c>
    </row>
    <row r="10" spans="3:8" x14ac:dyDescent="0.2">
      <c r="C10" s="5" t="s">
        <v>2068</v>
      </c>
      <c r="D10" s="5" t="s">
        <v>2067</v>
      </c>
    </row>
    <row r="11" spans="3:8" x14ac:dyDescent="0.2">
      <c r="C11" s="5" t="s">
        <v>2065</v>
      </c>
      <c r="D11" t="s">
        <v>74</v>
      </c>
      <c r="E11" t="s">
        <v>14</v>
      </c>
      <c r="F11" t="s">
        <v>47</v>
      </c>
      <c r="G11" t="s">
        <v>20</v>
      </c>
      <c r="H11" t="s">
        <v>2066</v>
      </c>
    </row>
    <row r="12" spans="3:8" x14ac:dyDescent="0.2">
      <c r="C12" s="6" t="s">
        <v>2040</v>
      </c>
      <c r="D12">
        <v>11</v>
      </c>
      <c r="E12">
        <v>60</v>
      </c>
      <c r="F12">
        <v>5</v>
      </c>
      <c r="G12">
        <v>102</v>
      </c>
      <c r="H12">
        <v>178</v>
      </c>
    </row>
    <row r="13" spans="3:8" x14ac:dyDescent="0.2">
      <c r="C13" s="6" t="s">
        <v>2032</v>
      </c>
      <c r="D13">
        <v>4</v>
      </c>
      <c r="E13">
        <v>20</v>
      </c>
      <c r="G13">
        <v>22</v>
      </c>
      <c r="H13">
        <v>46</v>
      </c>
    </row>
    <row r="14" spans="3:8" x14ac:dyDescent="0.2">
      <c r="C14" s="6" t="s">
        <v>2049</v>
      </c>
      <c r="D14">
        <v>1</v>
      </c>
      <c r="E14">
        <v>23</v>
      </c>
      <c r="F14">
        <v>3</v>
      </c>
      <c r="G14">
        <v>21</v>
      </c>
      <c r="H14">
        <v>48</v>
      </c>
    </row>
    <row r="15" spans="3:8" x14ac:dyDescent="0.2">
      <c r="C15" s="6" t="s">
        <v>2063</v>
      </c>
      <c r="G15">
        <v>4</v>
      </c>
      <c r="H15">
        <v>4</v>
      </c>
    </row>
    <row r="16" spans="3:8" x14ac:dyDescent="0.2">
      <c r="C16" s="6" t="s">
        <v>2034</v>
      </c>
      <c r="D16">
        <v>10</v>
      </c>
      <c r="E16">
        <v>66</v>
      </c>
      <c r="G16">
        <v>99</v>
      </c>
      <c r="H16">
        <v>175</v>
      </c>
    </row>
    <row r="17" spans="3:8" x14ac:dyDescent="0.2">
      <c r="C17" s="6" t="s">
        <v>2053</v>
      </c>
      <c r="D17">
        <v>4</v>
      </c>
      <c r="E17">
        <v>11</v>
      </c>
      <c r="F17">
        <v>1</v>
      </c>
      <c r="G17">
        <v>26</v>
      </c>
      <c r="H17">
        <v>42</v>
      </c>
    </row>
    <row r="18" spans="3:8" x14ac:dyDescent="0.2">
      <c r="C18" s="6" t="s">
        <v>2046</v>
      </c>
      <c r="D18">
        <v>2</v>
      </c>
      <c r="E18">
        <v>24</v>
      </c>
      <c r="F18">
        <v>1</v>
      </c>
      <c r="G18">
        <v>40</v>
      </c>
      <c r="H18">
        <v>67</v>
      </c>
    </row>
    <row r="19" spans="3:8" x14ac:dyDescent="0.2">
      <c r="C19" s="6" t="s">
        <v>2036</v>
      </c>
      <c r="D19">
        <v>2</v>
      </c>
      <c r="E19">
        <v>28</v>
      </c>
      <c r="F19">
        <v>2</v>
      </c>
      <c r="G19">
        <v>64</v>
      </c>
      <c r="H19">
        <v>96</v>
      </c>
    </row>
    <row r="20" spans="3:8" x14ac:dyDescent="0.2">
      <c r="C20" s="6" t="s">
        <v>2038</v>
      </c>
      <c r="D20">
        <v>23</v>
      </c>
      <c r="E20">
        <v>132</v>
      </c>
      <c r="F20">
        <v>2</v>
      </c>
      <c r="G20">
        <v>187</v>
      </c>
      <c r="H20">
        <v>344</v>
      </c>
    </row>
    <row r="21" spans="3:8" x14ac:dyDescent="0.2">
      <c r="C21" s="6" t="s">
        <v>2066</v>
      </c>
      <c r="D21">
        <v>57</v>
      </c>
      <c r="E21">
        <v>364</v>
      </c>
      <c r="F21">
        <v>14</v>
      </c>
      <c r="G21">
        <v>565</v>
      </c>
      <c r="H2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0F5D-CED2-954B-A18F-2770DF1ADF3F}">
  <dimension ref="B1:F18"/>
  <sheetViews>
    <sheetView workbookViewId="0">
      <selection activeCell="B4" activeCellId="1" sqref="B1:C2 B4:F18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9.5" bestFit="1" customWidth="1"/>
    <col min="6" max="6" width="10.83203125" bestFit="1" customWidth="1"/>
  </cols>
  <sheetData>
    <row r="1" spans="2:6" x14ac:dyDescent="0.2">
      <c r="B1" s="5" t="s">
        <v>2030</v>
      </c>
      <c r="C1" t="s">
        <v>2069</v>
      </c>
    </row>
    <row r="2" spans="2:6" x14ac:dyDescent="0.2">
      <c r="B2" s="5" t="s">
        <v>2105</v>
      </c>
      <c r="C2" t="s">
        <v>2069</v>
      </c>
    </row>
    <row r="4" spans="2:6" x14ac:dyDescent="0.2">
      <c r="B4" s="5" t="s">
        <v>2068</v>
      </c>
      <c r="C4" s="5" t="s">
        <v>2067</v>
      </c>
    </row>
    <row r="5" spans="2:6" x14ac:dyDescent="0.2">
      <c r="B5" s="5" t="s">
        <v>2065</v>
      </c>
      <c r="C5" t="s">
        <v>74</v>
      </c>
      <c r="D5" t="s">
        <v>14</v>
      </c>
      <c r="E5" t="s">
        <v>20</v>
      </c>
      <c r="F5" t="s">
        <v>2066</v>
      </c>
    </row>
    <row r="6" spans="2:6" x14ac:dyDescent="0.2">
      <c r="B6" s="9" t="s">
        <v>2091</v>
      </c>
      <c r="C6" s="10">
        <v>6</v>
      </c>
      <c r="D6" s="10">
        <v>36</v>
      </c>
      <c r="E6" s="10">
        <v>49</v>
      </c>
      <c r="F6" s="10">
        <v>91</v>
      </c>
    </row>
    <row r="7" spans="2:6" x14ac:dyDescent="0.2">
      <c r="B7" s="9" t="s">
        <v>2092</v>
      </c>
      <c r="C7" s="10">
        <v>7</v>
      </c>
      <c r="D7" s="10">
        <v>28</v>
      </c>
      <c r="E7" s="10">
        <v>44</v>
      </c>
      <c r="F7" s="10">
        <v>79</v>
      </c>
    </row>
    <row r="8" spans="2:6" x14ac:dyDescent="0.2">
      <c r="B8" s="9" t="s">
        <v>2093</v>
      </c>
      <c r="C8" s="10">
        <v>4</v>
      </c>
      <c r="D8" s="10">
        <v>33</v>
      </c>
      <c r="E8" s="10">
        <v>49</v>
      </c>
      <c r="F8" s="10">
        <v>86</v>
      </c>
    </row>
    <row r="9" spans="2:6" x14ac:dyDescent="0.2">
      <c r="B9" s="9" t="s">
        <v>2094</v>
      </c>
      <c r="C9" s="10">
        <v>1</v>
      </c>
      <c r="D9" s="10">
        <v>30</v>
      </c>
      <c r="E9" s="10">
        <v>46</v>
      </c>
      <c r="F9" s="10">
        <v>77</v>
      </c>
    </row>
    <row r="10" spans="2:6" x14ac:dyDescent="0.2">
      <c r="B10" s="9" t="s">
        <v>2095</v>
      </c>
      <c r="C10" s="10">
        <v>3</v>
      </c>
      <c r="D10" s="10">
        <v>35</v>
      </c>
      <c r="E10" s="10">
        <v>46</v>
      </c>
      <c r="F10" s="10">
        <v>84</v>
      </c>
    </row>
    <row r="11" spans="2:6" x14ac:dyDescent="0.2">
      <c r="B11" s="9" t="s">
        <v>2096</v>
      </c>
      <c r="C11" s="10">
        <v>3</v>
      </c>
      <c r="D11" s="10">
        <v>28</v>
      </c>
      <c r="E11" s="10">
        <v>55</v>
      </c>
      <c r="F11" s="10">
        <v>86</v>
      </c>
    </row>
    <row r="12" spans="2:6" x14ac:dyDescent="0.2">
      <c r="B12" s="9" t="s">
        <v>2099</v>
      </c>
      <c r="C12" s="10">
        <v>4</v>
      </c>
      <c r="D12" s="10">
        <v>31</v>
      </c>
      <c r="E12" s="10">
        <v>58</v>
      </c>
      <c r="F12" s="10">
        <v>93</v>
      </c>
    </row>
    <row r="13" spans="2:6" x14ac:dyDescent="0.2">
      <c r="B13" s="9" t="s">
        <v>2100</v>
      </c>
      <c r="C13" s="10">
        <v>8</v>
      </c>
      <c r="D13" s="10">
        <v>35</v>
      </c>
      <c r="E13" s="10">
        <v>41</v>
      </c>
      <c r="F13" s="10">
        <v>84</v>
      </c>
    </row>
    <row r="14" spans="2:6" x14ac:dyDescent="0.2">
      <c r="B14" s="9" t="s">
        <v>2101</v>
      </c>
      <c r="C14" s="10">
        <v>5</v>
      </c>
      <c r="D14" s="10">
        <v>23</v>
      </c>
      <c r="E14" s="10">
        <v>45</v>
      </c>
      <c r="F14" s="10">
        <v>73</v>
      </c>
    </row>
    <row r="15" spans="2:6" x14ac:dyDescent="0.2">
      <c r="B15" s="9" t="s">
        <v>2102</v>
      </c>
      <c r="C15" s="10">
        <v>6</v>
      </c>
      <c r="D15" s="10">
        <v>26</v>
      </c>
      <c r="E15" s="10">
        <v>45</v>
      </c>
      <c r="F15" s="10">
        <v>77</v>
      </c>
    </row>
    <row r="16" spans="2:6" x14ac:dyDescent="0.2">
      <c r="B16" s="9" t="s">
        <v>2103</v>
      </c>
      <c r="C16" s="10">
        <v>3</v>
      </c>
      <c r="D16" s="10">
        <v>27</v>
      </c>
      <c r="E16" s="10">
        <v>45</v>
      </c>
      <c r="F16" s="10">
        <v>75</v>
      </c>
    </row>
    <row r="17" spans="2:6" x14ac:dyDescent="0.2">
      <c r="B17" s="9" t="s">
        <v>2104</v>
      </c>
      <c r="C17" s="10">
        <v>7</v>
      </c>
      <c r="D17" s="10">
        <v>32</v>
      </c>
      <c r="E17" s="10">
        <v>42</v>
      </c>
      <c r="F17" s="10">
        <v>81</v>
      </c>
    </row>
    <row r="18" spans="2:6" x14ac:dyDescent="0.2">
      <c r="B18" s="9" t="s">
        <v>2066</v>
      </c>
      <c r="C18" s="10">
        <v>57</v>
      </c>
      <c r="D18" s="10">
        <v>364</v>
      </c>
      <c r="E18" s="10">
        <v>565</v>
      </c>
      <c r="F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416A-A2C2-A740-A1E4-2A168BA90907}">
  <dimension ref="B4:G30"/>
  <sheetViews>
    <sheetView workbookViewId="0">
      <selection activeCell="B4" sqref="B4:G30"/>
    </sheetView>
  </sheetViews>
  <sheetFormatPr baseColWidth="10" defaultRowHeight="16" x14ac:dyDescent="0.2"/>
  <cols>
    <col min="2" max="2" width="16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  <col min="7" max="7" width="10.83203125" bestFit="1" customWidth="1"/>
    <col min="8" max="8" width="6.33203125" bestFit="1" customWidth="1"/>
    <col min="9" max="9" width="10.33203125" bestFit="1" customWidth="1"/>
    <col min="10" max="10" width="9.1640625" bestFit="1" customWidth="1"/>
    <col min="11" max="11" width="4.33203125" bestFit="1" customWidth="1"/>
    <col min="12" max="12" width="6" bestFit="1" customWidth="1"/>
    <col min="13" max="13" width="12.83203125" bestFit="1" customWidth="1"/>
    <col min="14" max="14" width="9.33203125" bestFit="1" customWidth="1"/>
    <col min="15" max="15" width="17" bestFit="1" customWidth="1"/>
    <col min="16" max="16" width="5.5" bestFit="1" customWidth="1"/>
    <col min="17" max="17" width="14.83203125" bestFit="1" customWidth="1"/>
    <col min="18" max="18" width="4.6640625" bestFit="1" customWidth="1"/>
    <col min="19" max="19" width="12.83203125" bestFit="1" customWidth="1"/>
    <col min="20" max="20" width="6.1640625" bestFit="1" customWidth="1"/>
    <col min="21" max="21" width="9.1640625" bestFit="1" customWidth="1"/>
    <col min="23" max="23" width="11.6640625" bestFit="1" customWidth="1"/>
    <col min="24" max="24" width="9.6640625" bestFit="1" customWidth="1"/>
    <col min="25" max="25" width="4.6640625" bestFit="1" customWidth="1"/>
    <col min="26" max="26" width="11.1640625" bestFit="1" customWidth="1"/>
  </cols>
  <sheetData>
    <row r="4" spans="2:7" x14ac:dyDescent="0.2">
      <c r="B4" s="5" t="s">
        <v>2068</v>
      </c>
      <c r="C4" s="5" t="s">
        <v>2067</v>
      </c>
    </row>
    <row r="5" spans="2:7" x14ac:dyDescent="0.2">
      <c r="B5" s="5" t="s">
        <v>2065</v>
      </c>
      <c r="C5" t="s">
        <v>74</v>
      </c>
      <c r="D5" t="s">
        <v>14</v>
      </c>
      <c r="E5" t="s">
        <v>47</v>
      </c>
      <c r="F5" t="s">
        <v>20</v>
      </c>
      <c r="G5" t="s">
        <v>2066</v>
      </c>
    </row>
    <row r="6" spans="2:7" x14ac:dyDescent="0.2">
      <c r="B6" s="6" t="s">
        <v>2048</v>
      </c>
      <c r="C6">
        <v>1</v>
      </c>
      <c r="D6">
        <v>10</v>
      </c>
      <c r="E6">
        <v>2</v>
      </c>
      <c r="F6">
        <v>21</v>
      </c>
      <c r="G6">
        <v>34</v>
      </c>
    </row>
    <row r="7" spans="2:7" x14ac:dyDescent="0.2">
      <c r="B7" s="6" t="s">
        <v>2064</v>
      </c>
      <c r="F7">
        <v>4</v>
      </c>
      <c r="G7">
        <v>4</v>
      </c>
    </row>
    <row r="8" spans="2:7" x14ac:dyDescent="0.2">
      <c r="B8" s="6" t="s">
        <v>2041</v>
      </c>
      <c r="C8">
        <v>4</v>
      </c>
      <c r="D8">
        <v>21</v>
      </c>
      <c r="E8">
        <v>1</v>
      </c>
      <c r="F8">
        <v>34</v>
      </c>
      <c r="G8">
        <v>60</v>
      </c>
    </row>
    <row r="9" spans="2:7" x14ac:dyDescent="0.2">
      <c r="B9" s="6" t="s">
        <v>2043</v>
      </c>
      <c r="C9">
        <v>2</v>
      </c>
      <c r="D9">
        <v>12</v>
      </c>
      <c r="E9">
        <v>1</v>
      </c>
      <c r="F9">
        <v>22</v>
      </c>
      <c r="G9">
        <v>37</v>
      </c>
    </row>
    <row r="10" spans="2:7" x14ac:dyDescent="0.2">
      <c r="B10" s="6" t="s">
        <v>2042</v>
      </c>
      <c r="D10">
        <v>8</v>
      </c>
      <c r="F10">
        <v>10</v>
      </c>
      <c r="G10">
        <v>18</v>
      </c>
    </row>
    <row r="11" spans="2:7" x14ac:dyDescent="0.2">
      <c r="B11" s="6" t="s">
        <v>2052</v>
      </c>
      <c r="C11">
        <v>1</v>
      </c>
      <c r="D11">
        <v>7</v>
      </c>
      <c r="F11">
        <v>9</v>
      </c>
      <c r="G11">
        <v>17</v>
      </c>
    </row>
    <row r="12" spans="2:7" x14ac:dyDescent="0.2">
      <c r="B12" s="6" t="s">
        <v>2033</v>
      </c>
      <c r="C12">
        <v>4</v>
      </c>
      <c r="D12">
        <v>20</v>
      </c>
      <c r="F12">
        <v>22</v>
      </c>
      <c r="G12">
        <v>46</v>
      </c>
    </row>
    <row r="13" spans="2:7" x14ac:dyDescent="0.2">
      <c r="B13" s="6" t="s">
        <v>2044</v>
      </c>
      <c r="C13">
        <v>3</v>
      </c>
      <c r="D13">
        <v>19</v>
      </c>
      <c r="F13">
        <v>23</v>
      </c>
      <c r="G13">
        <v>45</v>
      </c>
    </row>
    <row r="14" spans="2:7" x14ac:dyDescent="0.2">
      <c r="B14" s="6" t="s">
        <v>2057</v>
      </c>
      <c r="C14">
        <v>1</v>
      </c>
      <c r="D14">
        <v>6</v>
      </c>
      <c r="F14">
        <v>10</v>
      </c>
      <c r="G14">
        <v>17</v>
      </c>
    </row>
    <row r="15" spans="2:7" x14ac:dyDescent="0.2">
      <c r="B15" s="6" t="s">
        <v>2056</v>
      </c>
      <c r="D15">
        <v>3</v>
      </c>
      <c r="F15">
        <v>4</v>
      </c>
      <c r="G15">
        <v>7</v>
      </c>
    </row>
    <row r="16" spans="2:7" x14ac:dyDescent="0.2">
      <c r="B16" s="6" t="s">
        <v>2060</v>
      </c>
      <c r="D16">
        <v>8</v>
      </c>
      <c r="E16">
        <v>1</v>
      </c>
      <c r="F16">
        <v>4</v>
      </c>
      <c r="G16">
        <v>13</v>
      </c>
    </row>
    <row r="17" spans="2:7" x14ac:dyDescent="0.2">
      <c r="B17" s="6" t="s">
        <v>2047</v>
      </c>
      <c r="C17">
        <v>1</v>
      </c>
      <c r="D17">
        <v>6</v>
      </c>
      <c r="E17">
        <v>1</v>
      </c>
      <c r="F17">
        <v>13</v>
      </c>
      <c r="G17">
        <v>21</v>
      </c>
    </row>
    <row r="18" spans="2:7" x14ac:dyDescent="0.2">
      <c r="B18" s="6" t="s">
        <v>2054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 x14ac:dyDescent="0.2">
      <c r="B19" s="6" t="s">
        <v>2039</v>
      </c>
      <c r="C19">
        <v>23</v>
      </c>
      <c r="D19">
        <v>132</v>
      </c>
      <c r="E19">
        <v>2</v>
      </c>
      <c r="F19">
        <v>187</v>
      </c>
      <c r="G19">
        <v>344</v>
      </c>
    </row>
    <row r="20" spans="2:7" x14ac:dyDescent="0.2">
      <c r="B20" s="6" t="s">
        <v>2055</v>
      </c>
      <c r="D20">
        <v>4</v>
      </c>
      <c r="F20">
        <v>4</v>
      </c>
      <c r="G20">
        <v>8</v>
      </c>
    </row>
    <row r="21" spans="2:7" x14ac:dyDescent="0.2">
      <c r="B21" s="6" t="s">
        <v>2035</v>
      </c>
      <c r="C21">
        <v>6</v>
      </c>
      <c r="D21">
        <v>30</v>
      </c>
      <c r="F21">
        <v>49</v>
      </c>
      <c r="G21">
        <v>85</v>
      </c>
    </row>
    <row r="22" spans="2:7" x14ac:dyDescent="0.2">
      <c r="B22" s="6" t="s">
        <v>2062</v>
      </c>
      <c r="D22">
        <v>9</v>
      </c>
      <c r="F22">
        <v>5</v>
      </c>
      <c r="G22">
        <v>14</v>
      </c>
    </row>
    <row r="23" spans="2:7" x14ac:dyDescent="0.2">
      <c r="B23" s="6" t="s">
        <v>2051</v>
      </c>
      <c r="C23">
        <v>1</v>
      </c>
      <c r="D23">
        <v>5</v>
      </c>
      <c r="E23">
        <v>1</v>
      </c>
      <c r="F23">
        <v>9</v>
      </c>
      <c r="G23">
        <v>16</v>
      </c>
    </row>
    <row r="24" spans="2:7" x14ac:dyDescent="0.2">
      <c r="B24" s="6" t="s">
        <v>2059</v>
      </c>
      <c r="C24">
        <v>3</v>
      </c>
      <c r="D24">
        <v>3</v>
      </c>
      <c r="F24">
        <v>11</v>
      </c>
      <c r="G24">
        <v>17</v>
      </c>
    </row>
    <row r="25" spans="2:7" x14ac:dyDescent="0.2">
      <c r="B25" s="6" t="s">
        <v>2058</v>
      </c>
      <c r="D25">
        <v>7</v>
      </c>
      <c r="F25">
        <v>14</v>
      </c>
      <c r="G25">
        <v>21</v>
      </c>
    </row>
    <row r="26" spans="2:7" x14ac:dyDescent="0.2">
      <c r="B26" s="6" t="s">
        <v>2050</v>
      </c>
      <c r="C26">
        <v>1</v>
      </c>
      <c r="D26">
        <v>15</v>
      </c>
      <c r="E26">
        <v>2</v>
      </c>
      <c r="F26">
        <v>17</v>
      </c>
      <c r="G26">
        <v>35</v>
      </c>
    </row>
    <row r="27" spans="2:7" x14ac:dyDescent="0.2">
      <c r="B27" s="6" t="s">
        <v>2045</v>
      </c>
      <c r="D27">
        <v>16</v>
      </c>
      <c r="E27">
        <v>1</v>
      </c>
      <c r="F27">
        <v>28</v>
      </c>
      <c r="G27">
        <v>45</v>
      </c>
    </row>
    <row r="28" spans="2:7" x14ac:dyDescent="0.2">
      <c r="B28" s="6" t="s">
        <v>2037</v>
      </c>
      <c r="C28">
        <v>2</v>
      </c>
      <c r="D28">
        <v>12</v>
      </c>
      <c r="E28">
        <v>1</v>
      </c>
      <c r="F28">
        <v>36</v>
      </c>
      <c r="G28">
        <v>51</v>
      </c>
    </row>
    <row r="29" spans="2:7" x14ac:dyDescent="0.2">
      <c r="B29" s="6" t="s">
        <v>2061</v>
      </c>
      <c r="F29">
        <v>3</v>
      </c>
      <c r="G29">
        <v>3</v>
      </c>
    </row>
    <row r="30" spans="2:7" x14ac:dyDescent="0.2">
      <c r="B30" s="6" t="s">
        <v>2066</v>
      </c>
      <c r="C30">
        <v>57</v>
      </c>
      <c r="D30">
        <v>364</v>
      </c>
      <c r="E30">
        <v>14</v>
      </c>
      <c r="F30">
        <v>565</v>
      </c>
      <c r="G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960F-6B7C-0D47-9724-ABCFCCE0FFF8}">
  <sheetPr codeName="Sheet4"/>
  <dimension ref="A1:F30"/>
  <sheetViews>
    <sheetView workbookViewId="0">
      <selection activeCell="N10" sqref="N1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6</v>
      </c>
      <c r="B1" t="s">
        <v>2069</v>
      </c>
    </row>
    <row r="2" spans="1:6" x14ac:dyDescent="0.2">
      <c r="A2" s="5" t="s">
        <v>2030</v>
      </c>
      <c r="B2" t="s">
        <v>2069</v>
      </c>
    </row>
    <row r="4" spans="1:6" x14ac:dyDescent="0.2">
      <c r="A4" s="5" t="s">
        <v>2068</v>
      </c>
      <c r="B4" s="5" t="s">
        <v>2067</v>
      </c>
    </row>
    <row r="5" spans="1:6" x14ac:dyDescent="0.2">
      <c r="A5" s="5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6" t="s">
        <v>2048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6" t="s">
        <v>2064</v>
      </c>
      <c r="B7" s="10"/>
      <c r="C7" s="10"/>
      <c r="D7" s="10"/>
      <c r="E7" s="10">
        <v>4</v>
      </c>
      <c r="F7" s="10">
        <v>4</v>
      </c>
    </row>
    <row r="8" spans="1:6" x14ac:dyDescent="0.2">
      <c r="A8" s="6" t="s">
        <v>2041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6" t="s">
        <v>2043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6" t="s">
        <v>2042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6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6" t="s">
        <v>2033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6" t="s">
        <v>2044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6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6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6" t="s">
        <v>2060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6" t="s">
        <v>2047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6" t="s">
        <v>2054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6" t="s">
        <v>2039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6" t="s">
        <v>2055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6" t="s">
        <v>2035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6" t="s">
        <v>2062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6" t="s">
        <v>2051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6" t="s">
        <v>2059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6" t="s">
        <v>2058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6" t="s">
        <v>2050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6" t="s">
        <v>2045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6" t="s">
        <v>2037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6" t="s">
        <v>2061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6" t="s">
        <v>2066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Bonus</vt:lpstr>
      <vt:lpstr>Pivot Table</vt:lpstr>
      <vt:lpstr>Years</vt:lpstr>
      <vt:lpstr>Subcategory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2023-03-22T15:26:57Z</dcterms:modified>
</cp:coreProperties>
</file>