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Uni-Wuerzburg-Bachlor-MathPhy\Ubungen\Grundpraktikum\BNano-MP\"/>
    </mc:Choice>
  </mc:AlternateContent>
  <xr:revisionPtr revIDLastSave="0" documentId="13_ncr:1_{561264C0-EABC-4823-819C-C704F8E5E897}" xr6:coauthVersionLast="47" xr6:coauthVersionMax="47" xr10:uidLastSave="{00000000-0000-0000-0000-000000000000}"/>
  <bookViews>
    <workbookView xWindow="-120" yWindow="-120" windowWidth="29040" windowHeight="15840" xr2:uid="{98761EEA-5DEB-400A-8601-174E4FEA817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0" i="1" l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1" i="1"/>
  <c r="AJ22" i="1"/>
  <c r="AJ23" i="1"/>
  <c r="AJ24" i="1"/>
  <c r="AJ25" i="1"/>
  <c r="AJ26" i="1"/>
  <c r="AJ27" i="1"/>
  <c r="AJ28" i="1"/>
  <c r="AJ29" i="1"/>
  <c r="AJ31" i="1"/>
  <c r="AJ32" i="1"/>
  <c r="AJ33" i="1"/>
  <c r="AJ34" i="1"/>
  <c r="AJ36" i="1"/>
  <c r="AJ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21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4" i="1"/>
  <c r="H27" i="1"/>
  <c r="H28" i="1"/>
  <c r="I27" i="1"/>
  <c r="I28" i="1"/>
  <c r="I26" i="1"/>
  <c r="H26" i="1"/>
  <c r="E56" i="1"/>
  <c r="E57" i="1"/>
  <c r="E58" i="1"/>
  <c r="E59" i="1"/>
  <c r="E60" i="1"/>
  <c r="E61" i="1"/>
  <c r="E62" i="1"/>
  <c r="E63" i="1"/>
  <c r="E64" i="1"/>
  <c r="E55" i="1"/>
  <c r="D56" i="1"/>
  <c r="D57" i="1"/>
  <c r="D58" i="1"/>
  <c r="D59" i="1"/>
  <c r="D60" i="1"/>
  <c r="D61" i="1"/>
  <c r="D62" i="1"/>
  <c r="D63" i="1"/>
  <c r="D64" i="1"/>
  <c r="D55" i="1"/>
  <c r="C56" i="1"/>
  <c r="C57" i="1"/>
  <c r="C58" i="1"/>
  <c r="C59" i="1"/>
  <c r="C60" i="1"/>
  <c r="C61" i="1"/>
  <c r="C62" i="1"/>
  <c r="C63" i="1"/>
  <c r="C64" i="1"/>
  <c r="C55" i="1"/>
  <c r="B64" i="1"/>
  <c r="B56" i="1"/>
  <c r="B57" i="1"/>
  <c r="B58" i="1"/>
  <c r="B59" i="1"/>
  <c r="B60" i="1"/>
  <c r="B61" i="1"/>
  <c r="B62" i="1"/>
  <c r="B63" i="1"/>
  <c r="B55" i="1"/>
  <c r="M35" i="1"/>
  <c r="M34" i="1"/>
  <c r="L33" i="1"/>
  <c r="L34" i="1"/>
  <c r="L35" i="1"/>
  <c r="L32" i="1"/>
  <c r="B34" i="1"/>
  <c r="B35" i="1"/>
  <c r="B36" i="1"/>
  <c r="B37" i="1"/>
  <c r="B38" i="1"/>
  <c r="B39" i="1"/>
  <c r="B40" i="1"/>
  <c r="B41" i="1"/>
  <c r="B42" i="1"/>
  <c r="B33" i="1"/>
  <c r="N20" i="1"/>
  <c r="N21" i="1"/>
  <c r="N22" i="1"/>
  <c r="N23" i="1"/>
  <c r="N24" i="1"/>
  <c r="N25" i="1"/>
  <c r="N26" i="1"/>
  <c r="N27" i="1"/>
  <c r="N28" i="1"/>
  <c r="N29" i="1"/>
  <c r="N30" i="1"/>
  <c r="N19" i="1"/>
  <c r="M20" i="1"/>
  <c r="M21" i="1"/>
  <c r="M22" i="1"/>
  <c r="M23" i="1"/>
  <c r="M24" i="1"/>
  <c r="M25" i="1"/>
  <c r="M26" i="1"/>
  <c r="M27" i="1"/>
  <c r="M28" i="1"/>
  <c r="M29" i="1"/>
  <c r="M30" i="1"/>
  <c r="M19" i="1"/>
  <c r="L20" i="1"/>
  <c r="L21" i="1"/>
  <c r="L22" i="1"/>
  <c r="L23" i="1"/>
  <c r="L24" i="1"/>
  <c r="L25" i="1"/>
  <c r="L26" i="1"/>
  <c r="L27" i="1"/>
  <c r="L28" i="1"/>
  <c r="L29" i="1"/>
  <c r="L30" i="1"/>
  <c r="L19" i="1"/>
  <c r="K29" i="1"/>
  <c r="K30" i="1"/>
  <c r="K20" i="1"/>
  <c r="K21" i="1"/>
  <c r="K22" i="1"/>
  <c r="K23" i="1"/>
  <c r="K24" i="1"/>
  <c r="K25" i="1"/>
  <c r="K26" i="1"/>
  <c r="K27" i="1"/>
  <c r="K28" i="1"/>
  <c r="K19" i="1"/>
  <c r="J47" i="1"/>
  <c r="J48" i="1"/>
  <c r="J49" i="1"/>
  <c r="J50" i="1"/>
  <c r="J51" i="1"/>
  <c r="J52" i="1"/>
  <c r="J46" i="1"/>
  <c r="I47" i="1"/>
  <c r="I48" i="1"/>
  <c r="I49" i="1"/>
  <c r="I50" i="1"/>
  <c r="I51" i="1"/>
  <c r="I52" i="1"/>
  <c r="I46" i="1"/>
  <c r="H47" i="1"/>
  <c r="H48" i="1"/>
  <c r="H49" i="1"/>
  <c r="H50" i="1"/>
  <c r="H51" i="1"/>
  <c r="H52" i="1"/>
  <c r="H46" i="1"/>
  <c r="G47" i="1"/>
  <c r="G48" i="1"/>
  <c r="G49" i="1"/>
  <c r="G50" i="1"/>
  <c r="G51" i="1"/>
  <c r="G52" i="1"/>
  <c r="G46" i="1"/>
  <c r="G34" i="1"/>
  <c r="G35" i="1"/>
  <c r="G36" i="1"/>
  <c r="G37" i="1"/>
  <c r="G38" i="1"/>
  <c r="G39" i="1"/>
  <c r="G40" i="1"/>
  <c r="G41" i="1"/>
  <c r="G42" i="1"/>
  <c r="F35" i="1"/>
  <c r="F36" i="1"/>
  <c r="F37" i="1"/>
  <c r="F38" i="1"/>
  <c r="F39" i="1"/>
  <c r="F40" i="1"/>
  <c r="F41" i="1"/>
  <c r="F42" i="1"/>
  <c r="F33" i="1"/>
  <c r="H34" i="1"/>
  <c r="H35" i="1"/>
  <c r="H36" i="1"/>
  <c r="H37" i="1"/>
  <c r="H38" i="1"/>
  <c r="H39" i="1"/>
  <c r="H40" i="1"/>
  <c r="H41" i="1"/>
  <c r="H42" i="1"/>
  <c r="D50" i="1"/>
  <c r="D51" i="1"/>
  <c r="D52" i="1"/>
  <c r="D42" i="1"/>
  <c r="E47" i="1"/>
  <c r="E48" i="1"/>
  <c r="E49" i="1"/>
  <c r="E50" i="1"/>
  <c r="E51" i="1"/>
  <c r="E52" i="1"/>
  <c r="C48" i="1"/>
  <c r="C49" i="1"/>
  <c r="C50" i="1"/>
  <c r="C51" i="1"/>
  <c r="C52" i="1"/>
  <c r="C47" i="1"/>
  <c r="E46" i="1"/>
  <c r="C46" i="1"/>
  <c r="C34" i="1"/>
  <c r="F34" i="1" s="1"/>
  <c r="C35" i="1"/>
  <c r="C36" i="1"/>
  <c r="C37" i="1"/>
  <c r="C38" i="1"/>
  <c r="C39" i="1"/>
  <c r="C40" i="1"/>
  <c r="C41" i="1"/>
  <c r="C42" i="1"/>
  <c r="C33" i="1"/>
  <c r="D27" i="1"/>
  <c r="D28" i="1"/>
  <c r="D26" i="1"/>
  <c r="D20" i="1"/>
  <c r="D21" i="1"/>
  <c r="D22" i="1"/>
  <c r="D23" i="1"/>
  <c r="D24" i="1"/>
  <c r="D25" i="1"/>
  <c r="D19" i="1"/>
  <c r="D14" i="1"/>
  <c r="D15" i="1"/>
  <c r="D13" i="1"/>
  <c r="AD10" i="1"/>
  <c r="AD11" i="1"/>
  <c r="AD12" i="1"/>
  <c r="AD13" i="1"/>
  <c r="AD14" i="1"/>
  <c r="AD15" i="1"/>
  <c r="AB10" i="1"/>
  <c r="AB11" i="1"/>
  <c r="AB12" i="1"/>
  <c r="AB13" i="1"/>
  <c r="AB14" i="1"/>
  <c r="AB15" i="1"/>
  <c r="AD9" i="1"/>
  <c r="AB9" i="1"/>
  <c r="AD7" i="1"/>
  <c r="AD8" i="1"/>
  <c r="AD6" i="1"/>
  <c r="AB7" i="1"/>
  <c r="AB8" i="1"/>
  <c r="AB6" i="1"/>
  <c r="W21" i="1"/>
  <c r="W22" i="1"/>
  <c r="W23" i="1"/>
  <c r="W24" i="1"/>
  <c r="W25" i="1"/>
  <c r="W26" i="1"/>
  <c r="W27" i="1"/>
  <c r="W20" i="1"/>
  <c r="U21" i="1"/>
  <c r="U22" i="1"/>
  <c r="U23" i="1"/>
  <c r="U24" i="1"/>
  <c r="U25" i="1"/>
  <c r="U26" i="1"/>
  <c r="U27" i="1"/>
  <c r="U20" i="1"/>
  <c r="W7" i="1"/>
  <c r="W8" i="1"/>
  <c r="W9" i="1"/>
  <c r="W10" i="1"/>
  <c r="W11" i="1"/>
  <c r="W12" i="1"/>
  <c r="W13" i="1"/>
  <c r="W14" i="1"/>
  <c r="W15" i="1"/>
  <c r="W16" i="1"/>
  <c r="W17" i="1"/>
  <c r="W18" i="1"/>
  <c r="U17" i="1"/>
  <c r="U18" i="1"/>
  <c r="U16" i="1"/>
  <c r="U7" i="1"/>
  <c r="U8" i="1"/>
  <c r="U9" i="1"/>
  <c r="U10" i="1"/>
  <c r="U11" i="1"/>
  <c r="U12" i="1"/>
  <c r="U13" i="1"/>
  <c r="U14" i="1"/>
  <c r="U15" i="1"/>
  <c r="W6" i="1"/>
  <c r="N7" i="1"/>
  <c r="N8" i="1"/>
  <c r="N9" i="1"/>
  <c r="N10" i="1"/>
  <c r="N11" i="1"/>
  <c r="N12" i="1"/>
  <c r="N13" i="1"/>
  <c r="N14" i="1"/>
  <c r="N15" i="1"/>
  <c r="N16" i="1"/>
  <c r="N17" i="1"/>
  <c r="N6" i="1"/>
  <c r="L7" i="1"/>
  <c r="L8" i="1"/>
  <c r="L9" i="1"/>
  <c r="L10" i="1"/>
  <c r="L11" i="1"/>
  <c r="L12" i="1"/>
  <c r="L13" i="1"/>
  <c r="L14" i="1"/>
  <c r="L15" i="1"/>
  <c r="L16" i="1"/>
  <c r="L17" i="1"/>
  <c r="L6" i="1"/>
  <c r="D34" i="1"/>
  <c r="D35" i="1"/>
  <c r="D36" i="1"/>
  <c r="D37" i="1"/>
  <c r="D38" i="1"/>
  <c r="E38" i="1" s="1"/>
  <c r="I38" i="1" s="1"/>
  <c r="D39" i="1"/>
  <c r="E39" i="1" s="1"/>
  <c r="I39" i="1" s="1"/>
  <c r="D40" i="1"/>
  <c r="E40" i="1" s="1"/>
  <c r="I40" i="1" s="1"/>
  <c r="D41" i="1"/>
  <c r="E41" i="1" s="1"/>
  <c r="I41" i="1" s="1"/>
  <c r="D33" i="1"/>
  <c r="E33" i="1" s="1"/>
  <c r="I33" i="1" s="1"/>
  <c r="F20" i="1"/>
  <c r="F21" i="1"/>
  <c r="F22" i="1"/>
  <c r="F23" i="1"/>
  <c r="F24" i="1"/>
  <c r="F25" i="1"/>
  <c r="F26" i="1"/>
  <c r="F27" i="1"/>
  <c r="F28" i="1"/>
  <c r="F19" i="1"/>
  <c r="F7" i="1"/>
  <c r="F8" i="1"/>
  <c r="F9" i="1"/>
  <c r="F10" i="1"/>
  <c r="F11" i="1"/>
  <c r="F12" i="1"/>
  <c r="F13" i="1"/>
  <c r="F14" i="1"/>
  <c r="F15" i="1"/>
  <c r="D7" i="1"/>
  <c r="D8" i="1"/>
  <c r="D9" i="1"/>
  <c r="D48" i="1" s="1"/>
  <c r="D10" i="1"/>
  <c r="F49" i="1" s="1"/>
  <c r="D11" i="1"/>
  <c r="D12" i="1"/>
  <c r="D6" i="1"/>
  <c r="G33" i="1" s="1"/>
  <c r="F6" i="1"/>
  <c r="E37" i="1" l="1"/>
  <c r="I37" i="1" s="1"/>
  <c r="F51" i="1"/>
  <c r="D49" i="1"/>
  <c r="D47" i="1"/>
  <c r="F46" i="1"/>
  <c r="E42" i="1"/>
  <c r="I42" i="1" s="1"/>
  <c r="F52" i="1"/>
  <c r="F50" i="1"/>
  <c r="H33" i="1"/>
  <c r="F47" i="1"/>
  <c r="F48" i="1"/>
  <c r="D46" i="1"/>
  <c r="E36" i="1"/>
  <c r="I36" i="1" s="1"/>
  <c r="E34" i="1"/>
  <c r="I34" i="1" s="1"/>
  <c r="E35" i="1"/>
  <c r="I35" i="1" s="1"/>
</calcChain>
</file>

<file path=xl/sharedStrings.xml><?xml version="1.0" encoding="utf-8"?>
<sst xmlns="http://schemas.openxmlformats.org/spreadsheetml/2006/main" count="83" uniqueCount="41">
  <si>
    <t>2.1 Ge-Diode</t>
  </si>
  <si>
    <t>U [V]</t>
  </si>
  <si>
    <t>dU [V]</t>
  </si>
  <si>
    <t>I [mA]</t>
  </si>
  <si>
    <t>dI[mA]</t>
  </si>
  <si>
    <t>rng</t>
  </si>
  <si>
    <t xml:space="preserve">1V </t>
  </si>
  <si>
    <t>10V</t>
  </si>
  <si>
    <t>10mA</t>
  </si>
  <si>
    <t xml:space="preserve">Durchlassrichtung </t>
  </si>
  <si>
    <t xml:space="preserve">Sperrrichtung </t>
  </si>
  <si>
    <t>Widerstände</t>
  </si>
  <si>
    <t>R[Ohm]</t>
  </si>
  <si>
    <t>r[Ohm]</t>
  </si>
  <si>
    <t>dR [Ohm]</t>
  </si>
  <si>
    <t>2.2 Si-Diode</t>
  </si>
  <si>
    <t>2.3 Zener-Diode</t>
  </si>
  <si>
    <t>100V</t>
  </si>
  <si>
    <t>Durchlass</t>
  </si>
  <si>
    <t>1V</t>
  </si>
  <si>
    <t>Sperrrichtung</t>
  </si>
  <si>
    <t>2.4 Spannungsstabilisierung</t>
  </si>
  <si>
    <t>U_e [V]</t>
  </si>
  <si>
    <t>U_a [V]</t>
  </si>
  <si>
    <t xml:space="preserve">rng </t>
  </si>
  <si>
    <t>dU_e [V]</t>
  </si>
  <si>
    <t>dU_a [V]</t>
  </si>
  <si>
    <t>Differentiellen Widerstand</t>
  </si>
  <si>
    <t>dr[Ohm]</t>
  </si>
  <si>
    <t xml:space="preserve"> </t>
  </si>
  <si>
    <t>dR [Kästchen]</t>
  </si>
  <si>
    <t>R [Kästchen]</t>
  </si>
  <si>
    <t>U [Kästchen]</t>
  </si>
  <si>
    <t>dU [Kästchen]</t>
  </si>
  <si>
    <t>r [Kästchen]</t>
  </si>
  <si>
    <t>dr [Kästchen]</t>
  </si>
  <si>
    <t>In Kästchen</t>
  </si>
  <si>
    <t>2.5 LED</t>
  </si>
  <si>
    <t>Sperrstrom</t>
  </si>
  <si>
    <t>I [Kästchen]</t>
  </si>
  <si>
    <t>dI [Kästchen]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</si>
</sst>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165" fontId="0" fillId="3" borderId="1" xfId="0" applyNumberFormat="1" applyFill="1" applyBorder="1"/>
    <xf numFmtId="2" fontId="0" fillId="2" borderId="1" xfId="0" applyNumberFormat="1" applyFill="1" applyBorder="1"/>
    <xf numFmtId="2" fontId="0" fillId="6" borderId="1" xfId="0" applyNumberFormat="1" applyFill="1" applyBorder="1"/>
    <xf numFmtId="2" fontId="0" fillId="3" borderId="1" xfId="0" applyNumberForma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5" fontId="0" fillId="0" borderId="1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 applyBorder="1"/>
    <xf numFmtId="165" fontId="0" fillId="7" borderId="1" xfId="0" applyNumberFormat="1" applyFill="1" applyBorder="1"/>
    <xf numFmtId="166" fontId="0" fillId="7" borderId="1" xfId="0" applyNumberFormat="1" applyFill="1" applyBorder="1"/>
    <xf numFmtId="1" fontId="0" fillId="7" borderId="1" xfId="0" applyNumberFormat="1" applyFill="1" applyBorder="1"/>
    <xf numFmtId="165" fontId="0" fillId="0" borderId="0" xfId="0" applyNumberFormat="1"/>
    <xf numFmtId="2" fontId="0" fillId="0" borderId="0" xfId="0" applyNumberFormat="1" applyFill="1" applyBorder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AEEC-102D-422C-8430-014F1CA1823A}">
  <dimension ref="B3:AL64"/>
  <sheetViews>
    <sheetView tabSelected="1" topLeftCell="V8" zoomScale="130" zoomScaleNormal="130" workbookViewId="0">
      <selection activeCell="AJ35" sqref="AJ35"/>
    </sheetView>
  </sheetViews>
  <sheetFormatPr defaultColWidth="10.85546875" defaultRowHeight="15" x14ac:dyDescent="0.25"/>
  <cols>
    <col min="2" max="2" width="11.5703125" bestFit="1" customWidth="1"/>
    <col min="6" max="6" width="13.5703125" customWidth="1"/>
    <col min="7" max="7" width="13.140625" customWidth="1"/>
    <col min="9" max="9" width="16.7109375" customWidth="1"/>
    <col min="17" max="17" width="14.42578125" bestFit="1" customWidth="1"/>
    <col min="26" max="26" width="24" bestFit="1" customWidth="1"/>
  </cols>
  <sheetData>
    <row r="3" spans="2:38" x14ac:dyDescent="0.25">
      <c r="B3" t="s">
        <v>0</v>
      </c>
      <c r="J3" t="s">
        <v>15</v>
      </c>
      <c r="S3" t="s">
        <v>16</v>
      </c>
      <c r="Z3" t="s">
        <v>21</v>
      </c>
      <c r="AH3" t="s">
        <v>37</v>
      </c>
    </row>
    <row r="4" spans="2:38" x14ac:dyDescent="0.25">
      <c r="C4" t="s">
        <v>9</v>
      </c>
      <c r="AI4" s="29">
        <v>0.20399999999999999</v>
      </c>
      <c r="AJ4" s="29">
        <f>AI4*0.025+0.05</f>
        <v>5.5100000000000003E-2</v>
      </c>
      <c r="AK4" s="27">
        <v>0</v>
      </c>
      <c r="AL4" s="28">
        <f>ABS(0.05*AK4+0.15)</f>
        <v>0.15</v>
      </c>
    </row>
    <row r="5" spans="2:38" x14ac:dyDescent="0.25">
      <c r="B5" t="s">
        <v>5</v>
      </c>
      <c r="C5" s="1" t="s">
        <v>1</v>
      </c>
      <c r="D5" s="1" t="s">
        <v>2</v>
      </c>
      <c r="E5" s="2" t="s">
        <v>3</v>
      </c>
      <c r="F5" s="2" t="s">
        <v>4</v>
      </c>
      <c r="G5" t="s">
        <v>5</v>
      </c>
      <c r="J5" t="s">
        <v>5</v>
      </c>
      <c r="K5" s="1" t="s">
        <v>1</v>
      </c>
      <c r="L5" s="1" t="s">
        <v>2</v>
      </c>
      <c r="M5" s="2" t="s">
        <v>3</v>
      </c>
      <c r="N5" s="2" t="s">
        <v>4</v>
      </c>
      <c r="O5" t="s">
        <v>5</v>
      </c>
      <c r="R5" t="s">
        <v>20</v>
      </c>
      <c r="S5" t="s">
        <v>5</v>
      </c>
      <c r="T5" s="1" t="s">
        <v>1</v>
      </c>
      <c r="U5" s="1" t="s">
        <v>2</v>
      </c>
      <c r="V5" s="2" t="s">
        <v>3</v>
      </c>
      <c r="W5" s="2" t="s">
        <v>4</v>
      </c>
      <c r="X5" t="s">
        <v>5</v>
      </c>
      <c r="Z5" t="s">
        <v>24</v>
      </c>
      <c r="AA5" s="15" t="s">
        <v>22</v>
      </c>
      <c r="AB5" s="15" t="s">
        <v>25</v>
      </c>
      <c r="AC5" s="16" t="s">
        <v>23</v>
      </c>
      <c r="AD5" s="16" t="s">
        <v>26</v>
      </c>
      <c r="AE5" t="s">
        <v>5</v>
      </c>
      <c r="AI5" s="29">
        <v>0.40739999999999998</v>
      </c>
      <c r="AJ5" s="29">
        <f t="shared" ref="AJ5:AJ19" si="0">AI5*0.025+0.05</f>
        <v>6.0185000000000002E-2</v>
      </c>
      <c r="AK5" s="27">
        <v>0</v>
      </c>
      <c r="AL5" s="28">
        <f t="shared" ref="AL5:AL19" si="1">ABS(0.05*AK5+0.15)</f>
        <v>0.15</v>
      </c>
    </row>
    <row r="6" spans="2:38" x14ac:dyDescent="0.25">
      <c r="B6" t="s">
        <v>6</v>
      </c>
      <c r="C6" s="3">
        <v>0.19900000000000001</v>
      </c>
      <c r="D6" s="4">
        <f>C6*0.025+0.006</f>
        <v>1.0975E-2</v>
      </c>
      <c r="E6" s="5">
        <v>0.1739</v>
      </c>
      <c r="F6" s="5">
        <f>E6*0.05+0.15</f>
        <v>0.158695</v>
      </c>
      <c r="G6" t="s">
        <v>8</v>
      </c>
      <c r="I6" t="s">
        <v>18</v>
      </c>
      <c r="J6" t="s">
        <v>19</v>
      </c>
      <c r="K6" s="11">
        <v>8.7749999999999995E-2</v>
      </c>
      <c r="L6" s="11">
        <f>K6*0.025+0.006</f>
        <v>8.1937499999999996E-3</v>
      </c>
      <c r="M6" s="12">
        <v>0</v>
      </c>
      <c r="N6" s="12">
        <f>M6*0.05+0.15</f>
        <v>0.15</v>
      </c>
      <c r="O6" t="s">
        <v>8</v>
      </c>
      <c r="S6" t="s">
        <v>7</v>
      </c>
      <c r="T6" s="14">
        <v>1.087</v>
      </c>
      <c r="U6" s="14">
        <v>7.6999999999999999E-2</v>
      </c>
      <c r="V6" s="12">
        <v>-1E-4</v>
      </c>
      <c r="W6" s="13">
        <f>ABS(0.05*V6+0.15)</f>
        <v>0.14999499999999999</v>
      </c>
      <c r="X6" t="s">
        <v>8</v>
      </c>
      <c r="Z6" t="s">
        <v>7</v>
      </c>
      <c r="AA6" s="13">
        <v>3.0137</v>
      </c>
      <c r="AB6" s="13">
        <f>AA6*0.025+0.05</f>
        <v>0.12534250000000002</v>
      </c>
      <c r="AC6" s="13">
        <v>3.0124</v>
      </c>
      <c r="AD6" s="13">
        <f>AC6*0.025+0.05</f>
        <v>0.12531</v>
      </c>
      <c r="AE6" t="s">
        <v>7</v>
      </c>
      <c r="AI6" s="29">
        <v>0.60370000000000001</v>
      </c>
      <c r="AJ6" s="29">
        <f t="shared" si="0"/>
        <v>6.5092499999999998E-2</v>
      </c>
      <c r="AK6" s="27">
        <v>0</v>
      </c>
      <c r="AL6" s="28">
        <f t="shared" si="1"/>
        <v>0.15</v>
      </c>
    </row>
    <row r="7" spans="2:38" x14ac:dyDescent="0.25">
      <c r="C7" s="4">
        <v>0.39822999999999997</v>
      </c>
      <c r="D7" s="4">
        <f t="shared" ref="D7:D12" si="2">C7*0.025+0.006</f>
        <v>1.5955749999999998E-2</v>
      </c>
      <c r="E7" s="5">
        <v>1.2044999999999999</v>
      </c>
      <c r="F7" s="5">
        <f t="shared" ref="F7:F15" si="3">E7*0.05+0.15</f>
        <v>0.210225</v>
      </c>
      <c r="K7" s="12">
        <v>0.10780000000000001</v>
      </c>
      <c r="L7" s="11">
        <f t="shared" ref="L7:L17" si="4">K7*0.025+0.006</f>
        <v>8.6950000000000013E-3</v>
      </c>
      <c r="M7" s="13">
        <v>1E-4</v>
      </c>
      <c r="N7" s="13">
        <f t="shared" ref="N7:N17" si="5">M7*0.05+0.15</f>
        <v>0.150005</v>
      </c>
      <c r="T7" s="13">
        <v>2.0560999999999998</v>
      </c>
      <c r="U7" s="13">
        <f t="shared" ref="U7:U15" si="6">T7*0.025+0.05</f>
        <v>0.10140250000000001</v>
      </c>
      <c r="V7" s="12">
        <v>-1E-4</v>
      </c>
      <c r="W7" s="13">
        <f t="shared" ref="W7:W18" si="7">ABS(0.05*V7+0.15)</f>
        <v>0.14999499999999999</v>
      </c>
      <c r="AA7" s="13">
        <v>6.0084999999999997</v>
      </c>
      <c r="AB7" s="13">
        <f t="shared" ref="AB7:AB8" si="8">AA7*0.025+0.05</f>
        <v>0.20021250000000002</v>
      </c>
      <c r="AC7" s="13">
        <v>6.0033000000000003</v>
      </c>
      <c r="AD7" s="13">
        <f t="shared" ref="AD7:AD8" si="9">AC7*0.025+0.05</f>
        <v>0.2000825</v>
      </c>
      <c r="AI7" s="29">
        <v>0.82650000000000001</v>
      </c>
      <c r="AJ7" s="29">
        <f t="shared" si="0"/>
        <v>7.0662500000000003E-2</v>
      </c>
      <c r="AK7" s="27">
        <v>0</v>
      </c>
      <c r="AL7" s="28">
        <f t="shared" si="1"/>
        <v>0.15</v>
      </c>
    </row>
    <row r="8" spans="2:38" x14ac:dyDescent="0.25">
      <c r="C8" s="4">
        <v>0.60782999999999998</v>
      </c>
      <c r="D8" s="4">
        <f t="shared" si="2"/>
        <v>2.1195749999999999E-2</v>
      </c>
      <c r="E8" s="5">
        <v>2.9011</v>
      </c>
      <c r="F8" s="5">
        <f t="shared" si="3"/>
        <v>0.29505500000000001</v>
      </c>
      <c r="K8" s="14">
        <v>0.1915</v>
      </c>
      <c r="L8" s="14">
        <f t="shared" si="4"/>
        <v>1.07875E-2</v>
      </c>
      <c r="M8" s="13">
        <v>1E-4</v>
      </c>
      <c r="N8" s="13">
        <f t="shared" si="5"/>
        <v>0.150005</v>
      </c>
      <c r="T8" s="13">
        <v>3.0324</v>
      </c>
      <c r="U8" s="13">
        <f t="shared" si="6"/>
        <v>0.12581000000000001</v>
      </c>
      <c r="V8" s="12">
        <v>-1E-4</v>
      </c>
      <c r="W8" s="13">
        <f t="shared" si="7"/>
        <v>0.14999499999999999</v>
      </c>
      <c r="AA8" s="13">
        <v>9.0122999999999998</v>
      </c>
      <c r="AB8" s="13">
        <f t="shared" si="8"/>
        <v>0.27530749999999998</v>
      </c>
      <c r="AC8" s="13">
        <v>9.0089000000000006</v>
      </c>
      <c r="AD8" s="13">
        <f t="shared" si="9"/>
        <v>0.27522250000000004</v>
      </c>
      <c r="AI8" s="29">
        <v>1.0227999999999999</v>
      </c>
      <c r="AJ8" s="29">
        <f t="shared" si="0"/>
        <v>7.5569999999999998E-2</v>
      </c>
      <c r="AK8" s="27">
        <v>0</v>
      </c>
      <c r="AL8" s="28">
        <f t="shared" si="1"/>
        <v>0.15</v>
      </c>
    </row>
    <row r="9" spans="2:38" x14ac:dyDescent="0.25">
      <c r="C9" s="4">
        <v>0.7016</v>
      </c>
      <c r="D9" s="4">
        <f t="shared" si="2"/>
        <v>2.3539999999999998E-2</v>
      </c>
      <c r="E9" s="5">
        <v>3.8</v>
      </c>
      <c r="F9" s="5">
        <f t="shared" si="3"/>
        <v>0.33999999999999997</v>
      </c>
      <c r="K9" s="14">
        <v>0.40583000000000002</v>
      </c>
      <c r="L9" s="14">
        <f t="shared" si="4"/>
        <v>1.614575E-2</v>
      </c>
      <c r="M9" s="13">
        <v>1.4500000000000001E-2</v>
      </c>
      <c r="N9" s="13">
        <f t="shared" si="5"/>
        <v>0.150725</v>
      </c>
      <c r="T9" s="13">
        <v>4.0110000000000001</v>
      </c>
      <c r="U9" s="13">
        <f t="shared" si="6"/>
        <v>0.15027499999999999</v>
      </c>
      <c r="V9" s="12">
        <v>-1E-4</v>
      </c>
      <c r="W9" s="13">
        <f t="shared" si="7"/>
        <v>0.14999499999999999</v>
      </c>
      <c r="Z9" t="s">
        <v>17</v>
      </c>
      <c r="AA9" s="13">
        <v>12.013</v>
      </c>
      <c r="AB9" s="13">
        <f>AA9*0.025+0.5</f>
        <v>0.80032499999999995</v>
      </c>
      <c r="AC9" s="13">
        <v>11.888999999999999</v>
      </c>
      <c r="AD9" s="13">
        <f>AC9*0.025+0.5</f>
        <v>0.79722500000000007</v>
      </c>
      <c r="AE9" t="s">
        <v>17</v>
      </c>
      <c r="AI9" s="29">
        <v>1.2</v>
      </c>
      <c r="AJ9" s="29">
        <f t="shared" si="0"/>
        <v>0.08</v>
      </c>
      <c r="AK9" s="27">
        <v>0</v>
      </c>
      <c r="AL9" s="28">
        <f t="shared" si="1"/>
        <v>0.15</v>
      </c>
    </row>
    <row r="10" spans="2:38" x14ac:dyDescent="0.25">
      <c r="C10" s="4">
        <v>0.80262999999999995</v>
      </c>
      <c r="D10" s="4">
        <f t="shared" si="2"/>
        <v>2.6065749999999999E-2</v>
      </c>
      <c r="E10" s="5">
        <v>4.8051000000000004</v>
      </c>
      <c r="F10" s="5">
        <f t="shared" si="3"/>
        <v>0.39025500000000002</v>
      </c>
      <c r="K10" s="14">
        <v>0.46617999999999998</v>
      </c>
      <c r="L10" s="14">
        <f t="shared" si="4"/>
        <v>1.76545E-2</v>
      </c>
      <c r="M10" s="13">
        <v>7.1300000000000002E-2</v>
      </c>
      <c r="N10" s="13">
        <f t="shared" si="5"/>
        <v>0.15356500000000001</v>
      </c>
      <c r="T10" s="13">
        <v>5.0578000000000003</v>
      </c>
      <c r="U10" s="13">
        <f t="shared" si="6"/>
        <v>0.17644500000000002</v>
      </c>
      <c r="V10" s="12">
        <v>-1E-4</v>
      </c>
      <c r="W10" s="13">
        <f t="shared" si="7"/>
        <v>0.14999499999999999</v>
      </c>
      <c r="AA10" s="13">
        <v>15.03</v>
      </c>
      <c r="AB10" s="13">
        <f t="shared" ref="AB10:AB15" si="10">AA10*0.025+0.5</f>
        <v>0.87575000000000003</v>
      </c>
      <c r="AC10" s="13">
        <v>11.891</v>
      </c>
      <c r="AD10" s="13">
        <f t="shared" ref="AD10:AD15" si="11">AC10*0.025+0.5</f>
        <v>0.79727499999999996</v>
      </c>
      <c r="AI10" s="29">
        <v>1.403</v>
      </c>
      <c r="AJ10" s="29">
        <f t="shared" si="0"/>
        <v>8.5075000000000012E-2</v>
      </c>
      <c r="AK10" s="27">
        <v>0</v>
      </c>
      <c r="AL10" s="28">
        <f t="shared" si="1"/>
        <v>0.15</v>
      </c>
    </row>
    <row r="11" spans="2:38" x14ac:dyDescent="0.25">
      <c r="C11" s="4">
        <v>0.90054999999999996</v>
      </c>
      <c r="D11" s="4">
        <f t="shared" si="2"/>
        <v>2.8513749999999997E-2</v>
      </c>
      <c r="E11" s="5">
        <v>5.8540000000000001</v>
      </c>
      <c r="F11" s="5">
        <f t="shared" si="3"/>
        <v>0.44269999999999998</v>
      </c>
      <c r="K11" s="14">
        <v>0.58711999999999998</v>
      </c>
      <c r="L11" s="14">
        <f t="shared" si="4"/>
        <v>2.0678000000000002E-2</v>
      </c>
      <c r="M11" s="13">
        <v>1.0350999999999999</v>
      </c>
      <c r="N11" s="13">
        <f t="shared" si="5"/>
        <v>0.20175499999999999</v>
      </c>
      <c r="T11" s="13">
        <v>6.0194999999999999</v>
      </c>
      <c r="U11" s="13">
        <f t="shared" si="6"/>
        <v>0.20048749999999999</v>
      </c>
      <c r="V11" s="12">
        <v>-1E-4</v>
      </c>
      <c r="W11" s="13">
        <f t="shared" si="7"/>
        <v>0.14999499999999999</v>
      </c>
      <c r="AA11" s="13">
        <v>18.047999999999998</v>
      </c>
      <c r="AB11" s="13">
        <f t="shared" si="10"/>
        <v>0.95120000000000005</v>
      </c>
      <c r="AC11" s="13">
        <v>11.91</v>
      </c>
      <c r="AD11" s="13">
        <f t="shared" si="11"/>
        <v>0.79774999999999996</v>
      </c>
      <c r="AI11" s="29">
        <v>1.5864</v>
      </c>
      <c r="AJ11" s="29">
        <f t="shared" si="0"/>
        <v>8.9660000000000004E-2</v>
      </c>
      <c r="AK11" s="28">
        <v>5.4000000000000003E-3</v>
      </c>
      <c r="AL11" s="28">
        <f t="shared" si="1"/>
        <v>0.15026999999999999</v>
      </c>
    </row>
    <row r="12" spans="2:38" x14ac:dyDescent="0.25">
      <c r="C12" s="3">
        <v>1.0059100000000001</v>
      </c>
      <c r="D12" s="4">
        <f t="shared" si="2"/>
        <v>3.1147750000000002E-2</v>
      </c>
      <c r="E12" s="5">
        <v>7.0098000000000003</v>
      </c>
      <c r="F12" s="5">
        <f t="shared" si="3"/>
        <v>0.50048999999999999</v>
      </c>
      <c r="K12" s="14">
        <v>0.61721999999999999</v>
      </c>
      <c r="L12" s="14">
        <f t="shared" si="4"/>
        <v>2.1430499999999998E-2</v>
      </c>
      <c r="M12" s="13">
        <v>1.6920999999999999</v>
      </c>
      <c r="N12" s="13">
        <f t="shared" si="5"/>
        <v>0.23460500000000001</v>
      </c>
      <c r="T12" s="13">
        <v>7.0213000000000001</v>
      </c>
      <c r="U12" s="13">
        <f t="shared" si="6"/>
        <v>0.22553250000000002</v>
      </c>
      <c r="V12" s="12">
        <v>-1E-4</v>
      </c>
      <c r="W12" s="13">
        <f t="shared" si="7"/>
        <v>0.14999499999999999</v>
      </c>
      <c r="AA12" s="26">
        <v>21.050999999999998</v>
      </c>
      <c r="AB12" s="26">
        <f t="shared" si="10"/>
        <v>1.026275</v>
      </c>
      <c r="AC12" s="13">
        <v>11.926</v>
      </c>
      <c r="AD12" s="13">
        <f t="shared" si="11"/>
        <v>0.79815000000000003</v>
      </c>
      <c r="AI12" s="29">
        <v>1.6512</v>
      </c>
      <c r="AJ12" s="29">
        <f t="shared" si="0"/>
        <v>9.128E-2</v>
      </c>
      <c r="AK12" s="28">
        <v>2.23E-2</v>
      </c>
      <c r="AL12" s="28">
        <f t="shared" si="1"/>
        <v>0.151115</v>
      </c>
    </row>
    <row r="13" spans="2:38" x14ac:dyDescent="0.25">
      <c r="B13" t="s">
        <v>7</v>
      </c>
      <c r="C13" s="3">
        <v>1.1006</v>
      </c>
      <c r="D13" s="4">
        <f>C13*0.025+0.05</f>
        <v>7.7515000000000001E-2</v>
      </c>
      <c r="E13" s="5">
        <v>8.1144999999999996</v>
      </c>
      <c r="F13" s="5">
        <f t="shared" si="3"/>
        <v>0.55572500000000002</v>
      </c>
      <c r="K13" s="14">
        <v>0.64693000000000001</v>
      </c>
      <c r="L13" s="14">
        <f t="shared" si="4"/>
        <v>2.2173249999999999E-2</v>
      </c>
      <c r="M13" s="13">
        <v>2.6183000000000001</v>
      </c>
      <c r="N13" s="13">
        <f t="shared" si="5"/>
        <v>0.28091500000000003</v>
      </c>
      <c r="T13" s="13">
        <v>8.0220000000000002</v>
      </c>
      <c r="U13" s="13">
        <f t="shared" si="6"/>
        <v>0.25054999999999999</v>
      </c>
      <c r="V13" s="12">
        <v>-1E-4</v>
      </c>
      <c r="W13" s="13">
        <f t="shared" si="7"/>
        <v>0.14999499999999999</v>
      </c>
      <c r="AA13" s="26">
        <v>24.015000000000001</v>
      </c>
      <c r="AB13" s="26">
        <f t="shared" si="10"/>
        <v>1.1003750000000001</v>
      </c>
      <c r="AC13" s="13">
        <v>11.944000000000001</v>
      </c>
      <c r="AD13" s="13">
        <f t="shared" si="11"/>
        <v>0.79859999999999998</v>
      </c>
      <c r="AI13" s="29">
        <v>1.7038</v>
      </c>
      <c r="AJ13" s="29">
        <f t="shared" si="0"/>
        <v>9.2595000000000011E-2</v>
      </c>
      <c r="AK13" s="28">
        <v>8.0500000000000002E-2</v>
      </c>
      <c r="AL13" s="28">
        <f t="shared" si="1"/>
        <v>0.154025</v>
      </c>
    </row>
    <row r="14" spans="2:38" x14ac:dyDescent="0.25">
      <c r="C14" s="3">
        <v>1.216</v>
      </c>
      <c r="D14" s="4">
        <f t="shared" ref="D14:D15" si="12">C14*0.025+0.05</f>
        <v>8.0399999999999999E-2</v>
      </c>
      <c r="E14" s="5">
        <v>9.4779999999999998</v>
      </c>
      <c r="F14" s="5">
        <f t="shared" si="3"/>
        <v>0.62390000000000001</v>
      </c>
      <c r="K14" s="14">
        <v>0.70045999999999997</v>
      </c>
      <c r="L14" s="14">
        <f t="shared" si="4"/>
        <v>2.3511499999999998E-2</v>
      </c>
      <c r="M14" s="13">
        <v>4.95</v>
      </c>
      <c r="N14" s="13">
        <f t="shared" si="5"/>
        <v>0.39750000000000002</v>
      </c>
      <c r="T14" s="13">
        <v>9.0431000000000008</v>
      </c>
      <c r="U14" s="13">
        <f t="shared" si="6"/>
        <v>0.27607750000000003</v>
      </c>
      <c r="V14" s="12">
        <v>-1E-4</v>
      </c>
      <c r="W14" s="13">
        <f t="shared" si="7"/>
        <v>0.14999499999999999</v>
      </c>
      <c r="AA14" s="26">
        <v>27.029</v>
      </c>
      <c r="AB14" s="26">
        <f t="shared" si="10"/>
        <v>1.1757249999999999</v>
      </c>
      <c r="AC14" s="13">
        <v>11.961</v>
      </c>
      <c r="AD14" s="13">
        <f t="shared" si="11"/>
        <v>0.7990250000000001</v>
      </c>
      <c r="AI14" s="29">
        <v>1.7484</v>
      </c>
      <c r="AJ14" s="29">
        <f t="shared" si="0"/>
        <v>9.3710000000000002E-2</v>
      </c>
      <c r="AK14" s="28">
        <v>0.20349999999999999</v>
      </c>
      <c r="AL14" s="28">
        <f t="shared" si="1"/>
        <v>0.16017499999999998</v>
      </c>
    </row>
    <row r="15" spans="2:38" x14ac:dyDescent="0.25">
      <c r="C15" s="3">
        <v>1.2561</v>
      </c>
      <c r="D15" s="4">
        <f t="shared" si="12"/>
        <v>8.1402500000000003E-2</v>
      </c>
      <c r="E15" s="5">
        <v>9.9692000000000007</v>
      </c>
      <c r="F15" s="5">
        <f t="shared" si="3"/>
        <v>0.64846000000000004</v>
      </c>
      <c r="K15" s="14">
        <v>0.71933999999999998</v>
      </c>
      <c r="L15" s="14">
        <f t="shared" si="4"/>
        <v>2.3983499999999998E-2</v>
      </c>
      <c r="M15" s="13">
        <v>5.9550999999999998</v>
      </c>
      <c r="N15" s="13">
        <f t="shared" si="5"/>
        <v>0.44775500000000001</v>
      </c>
      <c r="T15" s="13">
        <v>11.901</v>
      </c>
      <c r="U15" s="13">
        <f t="shared" si="6"/>
        <v>0.34752499999999997</v>
      </c>
      <c r="V15" s="13">
        <v>0.77649999999999997</v>
      </c>
      <c r="W15" s="13">
        <f t="shared" si="7"/>
        <v>0.18882499999999999</v>
      </c>
      <c r="AA15" s="26">
        <v>30.015000000000001</v>
      </c>
      <c r="AB15" s="26">
        <f t="shared" si="10"/>
        <v>1.250375</v>
      </c>
      <c r="AC15" s="13">
        <v>11.977</v>
      </c>
      <c r="AD15" s="13">
        <f t="shared" si="11"/>
        <v>0.79942500000000005</v>
      </c>
      <c r="AI15" s="29">
        <v>1.8072999999999999</v>
      </c>
      <c r="AJ15" s="29">
        <f t="shared" si="0"/>
        <v>9.5182500000000003E-2</v>
      </c>
      <c r="AK15" s="28">
        <v>0.64570000000000005</v>
      </c>
      <c r="AL15" s="28">
        <f t="shared" si="1"/>
        <v>0.182285</v>
      </c>
    </row>
    <row r="16" spans="2:38" x14ac:dyDescent="0.25">
      <c r="K16" s="14">
        <v>0.76200000000000001</v>
      </c>
      <c r="L16" s="14">
        <f t="shared" si="4"/>
        <v>2.5050000000000003E-2</v>
      </c>
      <c r="M16" s="13">
        <v>8.1509999999999998</v>
      </c>
      <c r="N16" s="13">
        <f t="shared" si="5"/>
        <v>0.55754999999999999</v>
      </c>
      <c r="S16" t="s">
        <v>17</v>
      </c>
      <c r="T16" s="13">
        <v>11.952999999999999</v>
      </c>
      <c r="U16" s="13">
        <f>T16*0.025+0.5</f>
        <v>0.79882500000000001</v>
      </c>
      <c r="V16" s="13">
        <v>2.8108</v>
      </c>
      <c r="W16" s="13">
        <f t="shared" si="7"/>
        <v>0.29054000000000002</v>
      </c>
      <c r="AI16" s="29">
        <v>1.8526</v>
      </c>
      <c r="AJ16" s="29">
        <f t="shared" si="0"/>
        <v>9.6315000000000012E-2</v>
      </c>
      <c r="AK16" s="28">
        <v>1.4831000000000001</v>
      </c>
      <c r="AL16" s="28">
        <f t="shared" si="1"/>
        <v>0.22415499999999999</v>
      </c>
    </row>
    <row r="17" spans="2:38" x14ac:dyDescent="0.25">
      <c r="C17" t="s">
        <v>10</v>
      </c>
      <c r="K17" s="14">
        <v>0.78893000000000002</v>
      </c>
      <c r="L17" s="14">
        <f t="shared" si="4"/>
        <v>2.5723250000000003E-2</v>
      </c>
      <c r="M17" s="13">
        <v>10.259399999999999</v>
      </c>
      <c r="N17" s="13">
        <f t="shared" si="5"/>
        <v>0.66297000000000006</v>
      </c>
      <c r="T17" s="13">
        <v>12.016</v>
      </c>
      <c r="U17" s="13">
        <f t="shared" ref="U17:U18" si="13">T17*0.025+0.5</f>
        <v>0.8004</v>
      </c>
      <c r="V17" s="13">
        <v>5.7149999999999999</v>
      </c>
      <c r="W17" s="13">
        <f t="shared" si="7"/>
        <v>0.43574999999999997</v>
      </c>
      <c r="AI17" s="29">
        <v>1.9005000000000001</v>
      </c>
      <c r="AJ17" s="29">
        <f t="shared" si="0"/>
        <v>9.7512500000000002E-2</v>
      </c>
      <c r="AK17" s="28">
        <v>3.0669</v>
      </c>
      <c r="AL17" s="28">
        <f t="shared" si="1"/>
        <v>0.30334499999999998</v>
      </c>
    </row>
    <row r="18" spans="2:38" x14ac:dyDescent="0.25">
      <c r="C18" s="1" t="s">
        <v>1</v>
      </c>
      <c r="D18" s="1" t="s">
        <v>2</v>
      </c>
      <c r="E18" s="2" t="s">
        <v>3</v>
      </c>
      <c r="F18" s="2" t="s">
        <v>4</v>
      </c>
      <c r="G18" t="s">
        <v>5</v>
      </c>
      <c r="T18" s="13">
        <v>12.129</v>
      </c>
      <c r="U18" s="13">
        <f t="shared" si="13"/>
        <v>0.80322500000000008</v>
      </c>
      <c r="V18" s="13">
        <v>10.6471</v>
      </c>
      <c r="W18" s="13">
        <f t="shared" si="7"/>
        <v>0.68235500000000004</v>
      </c>
      <c r="AI18" s="29">
        <v>1.9544999999999999</v>
      </c>
      <c r="AJ18" s="29">
        <f t="shared" si="0"/>
        <v>9.8862500000000006E-2</v>
      </c>
      <c r="AK18" s="28">
        <v>5.6933999999999996</v>
      </c>
      <c r="AL18" s="28">
        <f t="shared" si="1"/>
        <v>0.43467</v>
      </c>
    </row>
    <row r="19" spans="2:38" x14ac:dyDescent="0.25">
      <c r="B19" t="s">
        <v>5</v>
      </c>
      <c r="C19" s="3">
        <v>1.508</v>
      </c>
      <c r="D19" s="4">
        <f>C19*0.025+0.05</f>
        <v>8.77E-2</v>
      </c>
      <c r="E19" s="6">
        <v>2.0000000000000001E-4</v>
      </c>
      <c r="F19" s="6">
        <f>E19*0.05+0.15</f>
        <v>0.15001</v>
      </c>
      <c r="G19" t="s">
        <v>8</v>
      </c>
      <c r="J19" t="s">
        <v>36</v>
      </c>
      <c r="K19">
        <f>K6*100</f>
        <v>8.7749999999999986</v>
      </c>
      <c r="L19">
        <f>L6*100</f>
        <v>0.81937499999999996</v>
      </c>
      <c r="M19">
        <f>M6*20</f>
        <v>0</v>
      </c>
      <c r="N19">
        <f>N6*20</f>
        <v>3</v>
      </c>
      <c r="T19" s="12"/>
      <c r="U19" s="12"/>
      <c r="V19" s="12"/>
      <c r="W19" s="12"/>
      <c r="AI19" s="29">
        <v>2</v>
      </c>
      <c r="AJ19" s="29">
        <f t="shared" si="0"/>
        <v>0.1</v>
      </c>
      <c r="AK19" s="28">
        <v>8.4215</v>
      </c>
      <c r="AL19" s="28">
        <f t="shared" si="1"/>
        <v>0.571075</v>
      </c>
    </row>
    <row r="20" spans="2:38" x14ac:dyDescent="0.25">
      <c r="B20" t="s">
        <v>7</v>
      </c>
      <c r="C20" s="3">
        <v>2.9996999999999998</v>
      </c>
      <c r="D20" s="4">
        <f t="shared" ref="D20:D25" si="14">C20*0.025+0.05</f>
        <v>0.12499250000000001</v>
      </c>
      <c r="E20" s="6">
        <v>2.9999999999999997E-4</v>
      </c>
      <c r="F20" s="6">
        <f t="shared" ref="F20:F28" si="15">E20*0.05+0.15</f>
        <v>0.15001499999999998</v>
      </c>
      <c r="K20">
        <f t="shared" ref="K20:L30" si="16">K7*100</f>
        <v>10.780000000000001</v>
      </c>
      <c r="L20">
        <f t="shared" si="16"/>
        <v>0.86950000000000016</v>
      </c>
      <c r="M20">
        <f t="shared" ref="M20:N30" si="17">M7*20</f>
        <v>2E-3</v>
      </c>
      <c r="N20">
        <f t="shared" si="17"/>
        <v>3.0000999999999998</v>
      </c>
      <c r="R20" t="s">
        <v>18</v>
      </c>
      <c r="S20" t="s">
        <v>19</v>
      </c>
      <c r="T20" s="11">
        <v>1.1820000000000001E-2</v>
      </c>
      <c r="U20" s="11">
        <f>T20*0.025+0.006</f>
        <v>6.2954999999999999E-3</v>
      </c>
      <c r="V20" s="12">
        <v>0</v>
      </c>
      <c r="W20" s="13">
        <f>V20*0.05+0.15</f>
        <v>0.15</v>
      </c>
      <c r="X20" t="s">
        <v>8</v>
      </c>
    </row>
    <row r="21" spans="2:38" x14ac:dyDescent="0.25">
      <c r="C21" s="7">
        <v>4.5003000000000002</v>
      </c>
      <c r="D21" s="4">
        <f t="shared" si="14"/>
        <v>0.16250750000000003</v>
      </c>
      <c r="E21" s="6">
        <v>4.4000000000000003E-3</v>
      </c>
      <c r="F21" s="6">
        <f t="shared" si="15"/>
        <v>0.15021999999999999</v>
      </c>
      <c r="K21">
        <f t="shared" si="16"/>
        <v>19.149999999999999</v>
      </c>
      <c r="L21">
        <f t="shared" si="16"/>
        <v>1.0787500000000001</v>
      </c>
      <c r="M21">
        <f t="shared" si="17"/>
        <v>2E-3</v>
      </c>
      <c r="N21">
        <f t="shared" si="17"/>
        <v>3.0000999999999998</v>
      </c>
      <c r="P21" t="s">
        <v>29</v>
      </c>
      <c r="T21" s="14">
        <v>0.40022999999999997</v>
      </c>
      <c r="U21" s="14">
        <f t="shared" ref="U21:U27" si="18">T21*0.025+0.006</f>
        <v>1.6005749999999999E-2</v>
      </c>
      <c r="V21" s="13">
        <v>1E-4</v>
      </c>
      <c r="W21" s="13">
        <f t="shared" ref="W21:W27" si="19">V21*0.05+0.15</f>
        <v>0.150005</v>
      </c>
      <c r="AI21" s="24">
        <f>AI4*50</f>
        <v>10.199999999999999</v>
      </c>
      <c r="AJ21" s="24">
        <f>AJ4*50</f>
        <v>2.7550000000000003</v>
      </c>
      <c r="AK21" s="24">
        <f>AK4*20</f>
        <v>0</v>
      </c>
      <c r="AL21" s="24">
        <f>AL4*20</f>
        <v>3</v>
      </c>
    </row>
    <row r="22" spans="2:38" x14ac:dyDescent="0.25">
      <c r="C22" s="7">
        <v>6.0030999999999999</v>
      </c>
      <c r="D22" s="4">
        <f t="shared" si="14"/>
        <v>0.20007750000000002</v>
      </c>
      <c r="E22" s="6">
        <v>6.1000000000000004E-3</v>
      </c>
      <c r="F22" s="6">
        <f t="shared" si="15"/>
        <v>0.15030499999999999</v>
      </c>
      <c r="K22">
        <f t="shared" si="16"/>
        <v>40.583000000000006</v>
      </c>
      <c r="L22">
        <f t="shared" si="16"/>
        <v>1.6145750000000001</v>
      </c>
      <c r="M22">
        <f t="shared" si="17"/>
        <v>0.29000000000000004</v>
      </c>
      <c r="N22">
        <f t="shared" si="17"/>
        <v>3.0145</v>
      </c>
      <c r="T22" s="14">
        <v>0.68661000000000005</v>
      </c>
      <c r="U22" s="14">
        <f t="shared" si="18"/>
        <v>2.3165250000000005E-2</v>
      </c>
      <c r="V22" s="13">
        <v>0.60140000000000005</v>
      </c>
      <c r="W22" s="13">
        <f t="shared" si="19"/>
        <v>0.18007000000000001</v>
      </c>
      <c r="AI22" s="24">
        <f t="shared" ref="AI22:AJ36" si="20">AI5*50</f>
        <v>20.369999999999997</v>
      </c>
      <c r="AJ22" s="24">
        <f t="shared" si="20"/>
        <v>3.0092500000000002</v>
      </c>
      <c r="AK22" s="24">
        <f t="shared" ref="AK22:AL36" si="21">AK5*20</f>
        <v>0</v>
      </c>
      <c r="AL22" s="24">
        <f t="shared" si="21"/>
        <v>3</v>
      </c>
    </row>
    <row r="23" spans="2:38" x14ac:dyDescent="0.25">
      <c r="C23" s="7">
        <v>7.5011999999999999</v>
      </c>
      <c r="D23" s="4">
        <f t="shared" si="14"/>
        <v>0.23753000000000002</v>
      </c>
      <c r="E23" s="6">
        <v>8.2000000000000007E-3</v>
      </c>
      <c r="F23" s="6">
        <f t="shared" si="15"/>
        <v>0.15040999999999999</v>
      </c>
      <c r="K23">
        <f t="shared" si="16"/>
        <v>46.617999999999995</v>
      </c>
      <c r="L23">
        <f t="shared" si="16"/>
        <v>1.76545</v>
      </c>
      <c r="M23">
        <f t="shared" si="17"/>
        <v>1.4260000000000002</v>
      </c>
      <c r="N23">
        <f t="shared" si="17"/>
        <v>3.0712999999999999</v>
      </c>
      <c r="T23" s="14">
        <v>0.745</v>
      </c>
      <c r="U23" s="14">
        <f t="shared" si="18"/>
        <v>2.4625000000000001E-2</v>
      </c>
      <c r="V23" s="13">
        <v>1.8835</v>
      </c>
      <c r="W23" s="13">
        <f t="shared" si="19"/>
        <v>0.244175</v>
      </c>
      <c r="AI23" s="24">
        <f t="shared" si="20"/>
        <v>30.185000000000002</v>
      </c>
      <c r="AJ23" s="24">
        <f t="shared" si="20"/>
        <v>3.2546249999999999</v>
      </c>
      <c r="AK23" s="24">
        <f t="shared" si="21"/>
        <v>0</v>
      </c>
      <c r="AL23" s="24">
        <f t="shared" si="21"/>
        <v>3</v>
      </c>
    </row>
    <row r="24" spans="2:38" x14ac:dyDescent="0.25">
      <c r="C24" s="7">
        <v>9.0399999999999991</v>
      </c>
      <c r="D24" s="4">
        <f t="shared" si="14"/>
        <v>0.27599999999999997</v>
      </c>
      <c r="E24" s="6">
        <v>1.04E-2</v>
      </c>
      <c r="F24" s="6">
        <f t="shared" si="15"/>
        <v>0.15051999999999999</v>
      </c>
      <c r="K24">
        <f t="shared" si="16"/>
        <v>58.711999999999996</v>
      </c>
      <c r="L24">
        <f t="shared" si="16"/>
        <v>2.0678000000000001</v>
      </c>
      <c r="M24">
        <f t="shared" si="17"/>
        <v>20.701999999999998</v>
      </c>
      <c r="N24">
        <f t="shared" si="17"/>
        <v>4.0350999999999999</v>
      </c>
      <c r="T24" s="14">
        <v>0.80032000000000003</v>
      </c>
      <c r="U24" s="14">
        <f t="shared" si="18"/>
        <v>2.6008000000000003E-2</v>
      </c>
      <c r="V24" s="13">
        <v>4.1736000000000004</v>
      </c>
      <c r="W24" s="13">
        <f t="shared" si="19"/>
        <v>0.35868</v>
      </c>
      <c r="AI24" s="24">
        <f t="shared" si="20"/>
        <v>41.325000000000003</v>
      </c>
      <c r="AJ24" s="24">
        <f t="shared" si="20"/>
        <v>3.5331250000000001</v>
      </c>
      <c r="AK24" s="24">
        <f t="shared" si="21"/>
        <v>0</v>
      </c>
      <c r="AL24" s="24">
        <f t="shared" si="21"/>
        <v>3</v>
      </c>
    </row>
    <row r="25" spans="2:38" x14ac:dyDescent="0.25">
      <c r="C25" s="7">
        <v>10.494</v>
      </c>
      <c r="D25" s="4">
        <f t="shared" si="14"/>
        <v>0.31235000000000002</v>
      </c>
      <c r="E25" s="8">
        <v>1.2699999999999999E-2</v>
      </c>
      <c r="F25" s="6">
        <f t="shared" si="15"/>
        <v>0.15063499999999999</v>
      </c>
      <c r="K25">
        <f t="shared" si="16"/>
        <v>61.722000000000001</v>
      </c>
      <c r="L25">
        <f t="shared" si="16"/>
        <v>2.1430499999999997</v>
      </c>
      <c r="M25">
        <f t="shared" si="17"/>
        <v>33.841999999999999</v>
      </c>
      <c r="N25">
        <f t="shared" si="17"/>
        <v>4.6920999999999999</v>
      </c>
      <c r="T25" s="14">
        <v>0.82443</v>
      </c>
      <c r="U25" s="14">
        <f t="shared" si="18"/>
        <v>2.6610750000000002E-2</v>
      </c>
      <c r="V25" s="13">
        <v>5.4504000000000001</v>
      </c>
      <c r="W25" s="13">
        <f t="shared" si="19"/>
        <v>0.42252000000000001</v>
      </c>
      <c r="AI25" s="24">
        <f t="shared" si="20"/>
        <v>51.139999999999993</v>
      </c>
      <c r="AJ25" s="24">
        <f t="shared" si="20"/>
        <v>3.7784999999999997</v>
      </c>
      <c r="AK25" s="24">
        <f t="shared" si="21"/>
        <v>0</v>
      </c>
      <c r="AL25" s="24">
        <f t="shared" si="21"/>
        <v>3</v>
      </c>
    </row>
    <row r="26" spans="2:38" x14ac:dyDescent="0.25">
      <c r="B26" t="s">
        <v>17</v>
      </c>
      <c r="C26" s="7">
        <v>12.212</v>
      </c>
      <c r="D26" s="7">
        <f>C26*0.025+0.5</f>
        <v>0.80530000000000002</v>
      </c>
      <c r="E26" s="8">
        <v>1.5699999999999999E-2</v>
      </c>
      <c r="F26" s="6">
        <f t="shared" si="15"/>
        <v>0.150785</v>
      </c>
      <c r="H26" s="23">
        <f>(C26-12)*10/1.5</f>
        <v>1.4133333333333316</v>
      </c>
      <c r="I26" s="23">
        <f>(D26)*10/1.5</f>
        <v>5.3686666666666669</v>
      </c>
      <c r="K26">
        <f t="shared" si="16"/>
        <v>64.692999999999998</v>
      </c>
      <c r="L26">
        <f t="shared" si="16"/>
        <v>2.2173249999999998</v>
      </c>
      <c r="M26">
        <f t="shared" si="17"/>
        <v>52.366</v>
      </c>
      <c r="N26">
        <f t="shared" si="17"/>
        <v>5.6183000000000005</v>
      </c>
      <c r="T26" s="14">
        <v>0.85063</v>
      </c>
      <c r="U26" s="14">
        <f t="shared" si="18"/>
        <v>2.7265749999999998E-2</v>
      </c>
      <c r="V26" s="13">
        <v>6.9884000000000004</v>
      </c>
      <c r="W26" s="13">
        <f t="shared" si="19"/>
        <v>0.49942000000000009</v>
      </c>
      <c r="AI26" s="24">
        <f t="shared" si="20"/>
        <v>60</v>
      </c>
      <c r="AJ26" s="24">
        <f t="shared" si="20"/>
        <v>4</v>
      </c>
      <c r="AK26" s="24">
        <f t="shared" si="21"/>
        <v>0</v>
      </c>
      <c r="AL26" s="24">
        <f t="shared" si="21"/>
        <v>3</v>
      </c>
    </row>
    <row r="27" spans="2:38" x14ac:dyDescent="0.25">
      <c r="C27" s="7">
        <v>13.481999999999999</v>
      </c>
      <c r="D27" s="7">
        <f t="shared" ref="D27:D28" si="22">C27*0.025+0.5</f>
        <v>0.83705000000000007</v>
      </c>
      <c r="E27" s="8">
        <v>1.7899999999999999E-2</v>
      </c>
      <c r="F27" s="6">
        <f t="shared" si="15"/>
        <v>0.150895</v>
      </c>
      <c r="H27" s="23">
        <f t="shared" ref="H27:H28" si="23">(C27-12)*10/1.5</f>
        <v>9.8799999999999955</v>
      </c>
      <c r="I27" s="23">
        <f t="shared" ref="I27:I28" si="24">(D27)*10/1.5</f>
        <v>5.5803333333333329</v>
      </c>
      <c r="K27">
        <f t="shared" si="16"/>
        <v>70.045999999999992</v>
      </c>
      <c r="L27">
        <f t="shared" si="16"/>
        <v>2.3511499999999996</v>
      </c>
      <c r="M27">
        <f t="shared" si="17"/>
        <v>99</v>
      </c>
      <c r="N27">
        <f t="shared" si="17"/>
        <v>7.95</v>
      </c>
      <c r="T27" s="14">
        <v>0.90307999999999999</v>
      </c>
      <c r="U27" s="14">
        <f t="shared" si="18"/>
        <v>2.8576999999999998E-2</v>
      </c>
      <c r="V27" s="13">
        <v>10.474600000000001</v>
      </c>
      <c r="W27" s="13">
        <f t="shared" si="19"/>
        <v>0.67373000000000005</v>
      </c>
      <c r="AI27" s="24">
        <f t="shared" si="20"/>
        <v>70.150000000000006</v>
      </c>
      <c r="AJ27" s="24">
        <f t="shared" si="20"/>
        <v>4.2537500000000001</v>
      </c>
      <c r="AK27" s="24">
        <f t="shared" si="21"/>
        <v>0</v>
      </c>
      <c r="AL27" s="24">
        <f t="shared" si="21"/>
        <v>3</v>
      </c>
    </row>
    <row r="28" spans="2:38" x14ac:dyDescent="0.25">
      <c r="C28" s="7">
        <v>15.016999999999999</v>
      </c>
      <c r="D28" s="7">
        <f t="shared" si="22"/>
        <v>0.87542500000000001</v>
      </c>
      <c r="E28" s="8">
        <v>2.0799999999999999E-2</v>
      </c>
      <c r="F28" s="6">
        <f t="shared" si="15"/>
        <v>0.15104000000000001</v>
      </c>
      <c r="H28" s="23">
        <f t="shared" si="23"/>
        <v>20.11333333333333</v>
      </c>
      <c r="I28" s="23">
        <f t="shared" si="24"/>
        <v>5.8361666666666672</v>
      </c>
      <c r="K28">
        <f t="shared" si="16"/>
        <v>71.933999999999997</v>
      </c>
      <c r="L28">
        <f t="shared" si="16"/>
        <v>2.3983499999999998</v>
      </c>
      <c r="M28">
        <f t="shared" si="17"/>
        <v>119.102</v>
      </c>
      <c r="N28">
        <f t="shared" si="17"/>
        <v>8.9550999999999998</v>
      </c>
      <c r="AI28" s="24">
        <f t="shared" si="20"/>
        <v>79.320000000000007</v>
      </c>
      <c r="AJ28" s="24">
        <f t="shared" si="20"/>
        <v>4.4830000000000005</v>
      </c>
      <c r="AK28" s="24">
        <f t="shared" si="21"/>
        <v>0.10800000000000001</v>
      </c>
      <c r="AL28" s="24">
        <f t="shared" si="21"/>
        <v>3.0053999999999998</v>
      </c>
    </row>
    <row r="29" spans="2:38" x14ac:dyDescent="0.25">
      <c r="K29">
        <f>K16*100</f>
        <v>76.2</v>
      </c>
      <c r="L29">
        <f t="shared" ref="L29:L30" si="25">L16*100</f>
        <v>2.5050000000000003</v>
      </c>
      <c r="M29">
        <f t="shared" si="17"/>
        <v>163.01999999999998</v>
      </c>
      <c r="N29">
        <f t="shared" si="17"/>
        <v>11.151</v>
      </c>
      <c r="AI29" s="24">
        <f t="shared" si="20"/>
        <v>82.56</v>
      </c>
      <c r="AJ29" s="24">
        <f t="shared" si="20"/>
        <v>4.5640000000000001</v>
      </c>
      <c r="AK29" s="24">
        <f t="shared" si="21"/>
        <v>0.44600000000000001</v>
      </c>
      <c r="AL29" s="24">
        <f t="shared" si="21"/>
        <v>3.0223</v>
      </c>
    </row>
    <row r="30" spans="2:38" x14ac:dyDescent="0.25">
      <c r="K30">
        <f t="shared" si="16"/>
        <v>78.893000000000001</v>
      </c>
      <c r="L30">
        <f t="shared" si="25"/>
        <v>2.5723250000000002</v>
      </c>
      <c r="M30">
        <f t="shared" si="17"/>
        <v>205.18799999999999</v>
      </c>
      <c r="N30">
        <f t="shared" si="17"/>
        <v>13.259400000000001</v>
      </c>
      <c r="AI30" s="24">
        <f t="shared" si="20"/>
        <v>85.19</v>
      </c>
      <c r="AJ30" s="24">
        <f>AJ13*50</f>
        <v>4.6297500000000005</v>
      </c>
      <c r="AK30" s="24">
        <f t="shared" si="21"/>
        <v>1.61</v>
      </c>
      <c r="AL30" s="24">
        <f t="shared" si="21"/>
        <v>3.0804999999999998</v>
      </c>
    </row>
    <row r="31" spans="2:38" x14ac:dyDescent="0.25">
      <c r="C31" t="s">
        <v>11</v>
      </c>
      <c r="AI31" s="24">
        <f t="shared" si="20"/>
        <v>87.42</v>
      </c>
      <c r="AJ31" s="24">
        <f t="shared" si="20"/>
        <v>4.6855000000000002</v>
      </c>
      <c r="AK31" s="24">
        <f t="shared" si="21"/>
        <v>4.0699999999999994</v>
      </c>
      <c r="AL31" s="24">
        <f t="shared" si="21"/>
        <v>3.2034999999999996</v>
      </c>
    </row>
    <row r="32" spans="2:38" x14ac:dyDescent="0.25">
      <c r="B32" s="1" t="s">
        <v>2</v>
      </c>
      <c r="C32" s="1" t="s">
        <v>1</v>
      </c>
      <c r="D32" s="9" t="s">
        <v>12</v>
      </c>
      <c r="E32" s="9" t="s">
        <v>14</v>
      </c>
      <c r="F32" s="17" t="s">
        <v>32</v>
      </c>
      <c r="G32" s="17" t="s">
        <v>33</v>
      </c>
      <c r="H32" s="17" t="s">
        <v>31</v>
      </c>
      <c r="I32" s="17" t="s">
        <v>30</v>
      </c>
      <c r="J32" t="s">
        <v>38</v>
      </c>
      <c r="K32" s="23">
        <v>4.9720000000000004</v>
      </c>
      <c r="L32" s="22">
        <f>K32*0.025+0.5</f>
        <v>0.62430000000000008</v>
      </c>
      <c r="AI32" s="24">
        <f t="shared" si="20"/>
        <v>90.364999999999995</v>
      </c>
      <c r="AJ32" s="24">
        <f t="shared" si="20"/>
        <v>4.759125</v>
      </c>
      <c r="AK32" s="24">
        <f t="shared" si="21"/>
        <v>12.914000000000001</v>
      </c>
      <c r="AL32" s="24">
        <f t="shared" si="21"/>
        <v>3.6457000000000002</v>
      </c>
    </row>
    <row r="33" spans="2:38" x14ac:dyDescent="0.25">
      <c r="B33" s="4">
        <f>D6</f>
        <v>1.0975E-2</v>
      </c>
      <c r="C33" s="4">
        <f>C6</f>
        <v>0.19900000000000001</v>
      </c>
      <c r="D33" s="10">
        <f t="shared" ref="D33:D42" si="26">C6/(E6*10^(-3))</f>
        <v>1144.335825186889</v>
      </c>
      <c r="E33" s="10">
        <f t="shared" ref="E33:E42" si="27">D33*SQRT((D6/C6)^2+(F6/E6)^2)</f>
        <v>1046.1857850211727</v>
      </c>
      <c r="F33">
        <f t="shared" ref="F33:F42" si="28">C33*100</f>
        <v>19.900000000000002</v>
      </c>
      <c r="G33">
        <f t="shared" ref="G33:G42" si="29">D6*100</f>
        <v>1.0975000000000001</v>
      </c>
      <c r="H33" s="19">
        <f t="shared" ref="H33:H42" si="30">D33*10/16</f>
        <v>715.20989074180557</v>
      </c>
      <c r="I33" s="19">
        <f t="shared" ref="I33:I42" si="31">E33*10/16</f>
        <v>653.86611563823294</v>
      </c>
      <c r="K33" s="23">
        <v>10.077999999999999</v>
      </c>
      <c r="L33" s="22">
        <f t="shared" ref="L33:L35" si="32">K33*0.025+0.5</f>
        <v>0.75195000000000001</v>
      </c>
      <c r="AI33" s="24">
        <f t="shared" si="20"/>
        <v>92.63</v>
      </c>
      <c r="AJ33" s="24">
        <f t="shared" si="20"/>
        <v>4.8157500000000004</v>
      </c>
      <c r="AK33" s="24">
        <f t="shared" si="21"/>
        <v>29.662000000000003</v>
      </c>
      <c r="AL33" s="24">
        <f t="shared" si="21"/>
        <v>4.4831000000000003</v>
      </c>
    </row>
    <row r="34" spans="2:38" x14ac:dyDescent="0.25">
      <c r="B34" s="4">
        <f t="shared" ref="B34:B42" si="33">D7</f>
        <v>1.5955749999999998E-2</v>
      </c>
      <c r="C34" s="4">
        <f t="shared" ref="C34:C42" si="34">C7</f>
        <v>0.39822999999999997</v>
      </c>
      <c r="D34" s="20">
        <f t="shared" si="26"/>
        <v>330.61851390618517</v>
      </c>
      <c r="E34" s="20">
        <f t="shared" si="27"/>
        <v>59.204818899402007</v>
      </c>
      <c r="F34">
        <f t="shared" si="28"/>
        <v>39.823</v>
      </c>
      <c r="G34">
        <f t="shared" si="29"/>
        <v>1.5955749999999997</v>
      </c>
      <c r="H34" s="19">
        <f t="shared" si="30"/>
        <v>206.63657119136573</v>
      </c>
      <c r="I34" s="19">
        <f t="shared" si="31"/>
        <v>37.003011812126253</v>
      </c>
      <c r="K34" s="23">
        <v>12.455</v>
      </c>
      <c r="L34" s="22">
        <f t="shared" si="32"/>
        <v>0.81137499999999996</v>
      </c>
      <c r="M34">
        <f>(K34-12)*10/1.5</f>
        <v>3.0333333333333337</v>
      </c>
      <c r="AI34" s="24">
        <f t="shared" si="20"/>
        <v>95.025000000000006</v>
      </c>
      <c r="AJ34" s="24">
        <f t="shared" si="20"/>
        <v>4.8756250000000003</v>
      </c>
      <c r="AK34" s="24">
        <f t="shared" si="21"/>
        <v>61.338000000000001</v>
      </c>
      <c r="AL34" s="24">
        <f t="shared" si="21"/>
        <v>6.0668999999999995</v>
      </c>
    </row>
    <row r="35" spans="2:38" x14ac:dyDescent="0.25">
      <c r="B35" s="4">
        <f t="shared" si="33"/>
        <v>2.1195749999999999E-2</v>
      </c>
      <c r="C35" s="4">
        <f t="shared" si="34"/>
        <v>0.60782999999999998</v>
      </c>
      <c r="D35" s="20">
        <f t="shared" si="26"/>
        <v>209.51707972837886</v>
      </c>
      <c r="E35" s="20">
        <f t="shared" si="27"/>
        <v>22.526554873209623</v>
      </c>
      <c r="F35">
        <f t="shared" si="28"/>
        <v>60.783000000000001</v>
      </c>
      <c r="G35">
        <f t="shared" si="29"/>
        <v>2.1195749999999998</v>
      </c>
      <c r="H35" s="19">
        <f t="shared" si="30"/>
        <v>130.94817483023678</v>
      </c>
      <c r="I35" s="19">
        <f t="shared" si="31"/>
        <v>14.079096795756014</v>
      </c>
      <c r="K35" s="23">
        <v>14.988</v>
      </c>
      <c r="L35" s="22">
        <f t="shared" si="32"/>
        <v>0.87470000000000003</v>
      </c>
      <c r="M35">
        <f>(K35-12)*10/1.5</f>
        <v>19.919999999999998</v>
      </c>
      <c r="AI35" s="24">
        <f t="shared" si="20"/>
        <v>97.724999999999994</v>
      </c>
      <c r="AJ35" s="24" t="s">
        <v>29</v>
      </c>
      <c r="AK35" s="24">
        <f t="shared" si="21"/>
        <v>113.86799999999999</v>
      </c>
      <c r="AL35" s="24">
        <f t="shared" si="21"/>
        <v>8.6934000000000005</v>
      </c>
    </row>
    <row r="36" spans="2:38" x14ac:dyDescent="0.25">
      <c r="B36" s="4">
        <f t="shared" si="33"/>
        <v>2.3539999999999998E-2</v>
      </c>
      <c r="C36" s="4">
        <f t="shared" si="34"/>
        <v>0.7016</v>
      </c>
      <c r="D36" s="20">
        <f t="shared" si="26"/>
        <v>184.63157894736841</v>
      </c>
      <c r="E36" s="20">
        <f t="shared" si="27"/>
        <v>17.64296408849567</v>
      </c>
      <c r="F36">
        <f t="shared" si="28"/>
        <v>70.16</v>
      </c>
      <c r="G36">
        <f t="shared" si="29"/>
        <v>2.3539999999999996</v>
      </c>
      <c r="H36" s="19">
        <f t="shared" si="30"/>
        <v>115.39473684210526</v>
      </c>
      <c r="I36" s="19">
        <f t="shared" si="31"/>
        <v>11.026852555309794</v>
      </c>
      <c r="AI36" s="24">
        <f t="shared" si="20"/>
        <v>100</v>
      </c>
      <c r="AJ36" s="24">
        <f t="shared" si="20"/>
        <v>5</v>
      </c>
      <c r="AK36" s="24">
        <f t="shared" si="21"/>
        <v>168.43</v>
      </c>
      <c r="AL36" s="24">
        <f t="shared" si="21"/>
        <v>11.4215</v>
      </c>
    </row>
    <row r="37" spans="2:38" x14ac:dyDescent="0.25">
      <c r="B37" s="4">
        <f t="shared" si="33"/>
        <v>2.6065749999999999E-2</v>
      </c>
      <c r="C37" s="4">
        <f t="shared" si="34"/>
        <v>0.80262999999999995</v>
      </c>
      <c r="D37" s="20">
        <f t="shared" si="26"/>
        <v>167.03710640777504</v>
      </c>
      <c r="E37" s="20">
        <f t="shared" si="27"/>
        <v>14.610569669748264</v>
      </c>
      <c r="F37">
        <f t="shared" si="28"/>
        <v>80.262999999999991</v>
      </c>
      <c r="G37">
        <f t="shared" si="29"/>
        <v>2.6065749999999999</v>
      </c>
      <c r="H37" s="19">
        <f t="shared" si="30"/>
        <v>104.3981915048594</v>
      </c>
      <c r="I37" s="19">
        <f t="shared" si="31"/>
        <v>9.1316060435926651</v>
      </c>
    </row>
    <row r="38" spans="2:38" x14ac:dyDescent="0.25">
      <c r="B38" s="4">
        <f t="shared" si="33"/>
        <v>2.8513749999999997E-2</v>
      </c>
      <c r="C38" s="4">
        <f t="shared" si="34"/>
        <v>0.90054999999999996</v>
      </c>
      <c r="D38" s="20">
        <f t="shared" si="26"/>
        <v>153.83498462589682</v>
      </c>
      <c r="E38" s="20">
        <f t="shared" si="27"/>
        <v>12.612062005686742</v>
      </c>
      <c r="F38">
        <f t="shared" si="28"/>
        <v>90.054999999999993</v>
      </c>
      <c r="G38">
        <f t="shared" si="29"/>
        <v>2.8513749999999995</v>
      </c>
      <c r="H38" s="19">
        <f t="shared" si="30"/>
        <v>96.146865391185514</v>
      </c>
      <c r="I38" s="19">
        <f t="shared" si="31"/>
        <v>7.8825387535542131</v>
      </c>
    </row>
    <row r="39" spans="2:38" x14ac:dyDescent="0.25">
      <c r="B39" s="4">
        <f t="shared" si="33"/>
        <v>3.1147750000000002E-2</v>
      </c>
      <c r="C39" s="4">
        <f t="shared" si="34"/>
        <v>1.0059100000000001</v>
      </c>
      <c r="D39" s="20">
        <f t="shared" si="26"/>
        <v>143.50052783246312</v>
      </c>
      <c r="E39" s="20">
        <f t="shared" si="27"/>
        <v>11.167787525577895</v>
      </c>
      <c r="F39">
        <f t="shared" si="28"/>
        <v>100.59100000000001</v>
      </c>
      <c r="G39">
        <f t="shared" si="29"/>
        <v>3.1147750000000003</v>
      </c>
      <c r="H39" s="19">
        <f t="shared" si="30"/>
        <v>89.687829895289454</v>
      </c>
      <c r="I39" s="19">
        <f t="shared" si="31"/>
        <v>6.9798672034861839</v>
      </c>
    </row>
    <row r="40" spans="2:38" x14ac:dyDescent="0.25">
      <c r="B40" s="4">
        <f t="shared" si="33"/>
        <v>7.7515000000000001E-2</v>
      </c>
      <c r="C40" s="4">
        <f t="shared" si="34"/>
        <v>1.1006</v>
      </c>
      <c r="D40" s="20">
        <f t="shared" si="26"/>
        <v>135.63374206667078</v>
      </c>
      <c r="E40" s="20">
        <f t="shared" si="27"/>
        <v>13.324319204126635</v>
      </c>
      <c r="F40">
        <f t="shared" si="28"/>
        <v>110.06</v>
      </c>
      <c r="G40">
        <f t="shared" si="29"/>
        <v>7.7515000000000001</v>
      </c>
      <c r="H40" s="19">
        <f t="shared" si="30"/>
        <v>84.771088791669229</v>
      </c>
      <c r="I40" s="19">
        <f t="shared" si="31"/>
        <v>8.3276995025791472</v>
      </c>
    </row>
    <row r="41" spans="2:38" x14ac:dyDescent="0.25">
      <c r="B41" s="4">
        <f t="shared" si="33"/>
        <v>8.0399999999999999E-2</v>
      </c>
      <c r="C41" s="4">
        <f t="shared" si="34"/>
        <v>1.216</v>
      </c>
      <c r="D41" s="20">
        <f t="shared" si="26"/>
        <v>128.29710909474571</v>
      </c>
      <c r="E41" s="20">
        <f t="shared" si="27"/>
        <v>11.970006253017861</v>
      </c>
      <c r="F41">
        <f t="shared" si="28"/>
        <v>121.6</v>
      </c>
      <c r="G41">
        <f t="shared" si="29"/>
        <v>8.0399999999999991</v>
      </c>
      <c r="H41" s="19">
        <f t="shared" si="30"/>
        <v>80.185693184216063</v>
      </c>
      <c r="I41" s="19">
        <f t="shared" si="31"/>
        <v>7.4812539081361624</v>
      </c>
    </row>
    <row r="42" spans="2:38" x14ac:dyDescent="0.25">
      <c r="B42" s="4">
        <f t="shared" si="33"/>
        <v>8.1402500000000003E-2</v>
      </c>
      <c r="C42" s="4">
        <f t="shared" si="34"/>
        <v>1.2561</v>
      </c>
      <c r="D42" s="20">
        <f t="shared" si="26"/>
        <v>125.99807406812982</v>
      </c>
      <c r="E42" s="20">
        <f t="shared" si="27"/>
        <v>11.569074048850736</v>
      </c>
      <c r="F42">
        <f t="shared" si="28"/>
        <v>125.61</v>
      </c>
      <c r="G42">
        <f t="shared" si="29"/>
        <v>8.14025</v>
      </c>
      <c r="H42" s="19">
        <f t="shared" si="30"/>
        <v>78.748796292581147</v>
      </c>
      <c r="I42" s="19">
        <f t="shared" si="31"/>
        <v>7.2306712805317099</v>
      </c>
    </row>
    <row r="44" spans="2:38" x14ac:dyDescent="0.25">
      <c r="C44" s="30" t="s">
        <v>27</v>
      </c>
      <c r="D44" s="30"/>
      <c r="E44" s="30"/>
    </row>
    <row r="45" spans="2:38" x14ac:dyDescent="0.25">
      <c r="C45" s="9" t="s">
        <v>1</v>
      </c>
      <c r="D45" t="s">
        <v>2</v>
      </c>
      <c r="E45" s="9" t="s">
        <v>13</v>
      </c>
      <c r="F45" s="9" t="s">
        <v>28</v>
      </c>
      <c r="G45" s="17" t="s">
        <v>32</v>
      </c>
      <c r="H45" s="17" t="s">
        <v>33</v>
      </c>
      <c r="I45" s="17" t="s">
        <v>34</v>
      </c>
      <c r="J45" s="17" t="s">
        <v>35</v>
      </c>
    </row>
    <row r="46" spans="2:38" x14ac:dyDescent="0.25">
      <c r="C46" s="18">
        <f>(C7+C9)/2</f>
        <v>0.54991499999999993</v>
      </c>
      <c r="D46" s="21">
        <f>SQRT((D7/2)^2 +(D9/2)^2)</f>
        <v>1.4218979904185285E-2</v>
      </c>
      <c r="E46" s="20">
        <f t="shared" ref="E46:E52" si="35">(C9-C7)/(E9-E7) * 10^3</f>
        <v>116.88306684646504</v>
      </c>
      <c r="F46" s="20">
        <f t="shared" ref="F46:F52" si="36">SQRT((D7/((E9-E7)*10^(-3)))^2+(D9/((E9-E7)*10^(-3)))^2+(10^(-3)*F7*(C9-C7)/((E9-E7)*10^(-3))^2)^2+(10^(-3)*F9*(C9-C7)/((E9-E7)*10^(-3))^2)^2)</f>
        <v>21.073827970842448</v>
      </c>
      <c r="G46">
        <f>C46*100</f>
        <v>54.991499999999995</v>
      </c>
      <c r="H46">
        <f>D46*100</f>
        <v>1.4218979904185285</v>
      </c>
      <c r="I46">
        <f>E46*10/16</f>
        <v>73.051916779040653</v>
      </c>
      <c r="J46">
        <f>F46*10/16</f>
        <v>13.171142481776529</v>
      </c>
    </row>
    <row r="47" spans="2:38" x14ac:dyDescent="0.25">
      <c r="C47" s="18">
        <f>(C8+C10)/2</f>
        <v>0.70523000000000002</v>
      </c>
      <c r="D47" s="21">
        <f t="shared" ref="D47:D52" si="37">SQRT((D8/2)^2 +(D10/2)^2)</f>
        <v>1.6797939911824007E-2</v>
      </c>
      <c r="E47" s="20">
        <f t="shared" si="35"/>
        <v>102.31092436974787</v>
      </c>
      <c r="F47" s="20">
        <f t="shared" si="36"/>
        <v>31.66172913242799</v>
      </c>
      <c r="G47">
        <f t="shared" ref="G47:G52" si="38">C47*100</f>
        <v>70.522999999999996</v>
      </c>
      <c r="H47">
        <f t="shared" ref="H47:H52" si="39">D47*100</f>
        <v>1.6797939911824007</v>
      </c>
      <c r="I47">
        <f t="shared" ref="I47:I52" si="40">E47*10/16</f>
        <v>63.944327731092415</v>
      </c>
      <c r="J47">
        <f t="shared" ref="J47:J52" si="41">F47*10/16</f>
        <v>19.788580707767494</v>
      </c>
    </row>
    <row r="48" spans="2:38" x14ac:dyDescent="0.25">
      <c r="C48" s="18">
        <f t="shared" ref="C48:C52" si="42">(C9+C11)/2</f>
        <v>0.80107499999999998</v>
      </c>
      <c r="D48" s="21">
        <f t="shared" si="37"/>
        <v>1.8487600838551901E-2</v>
      </c>
      <c r="E48" s="20">
        <f t="shared" si="35"/>
        <v>96.859785783836386</v>
      </c>
      <c r="F48" s="20">
        <f t="shared" si="36"/>
        <v>31.889492438727721</v>
      </c>
      <c r="G48">
        <f t="shared" si="38"/>
        <v>80.107500000000002</v>
      </c>
      <c r="H48">
        <f t="shared" si="39"/>
        <v>1.8487600838551901</v>
      </c>
      <c r="I48">
        <f t="shared" si="40"/>
        <v>60.537366114897743</v>
      </c>
      <c r="J48">
        <f t="shared" si="41"/>
        <v>19.930932774204827</v>
      </c>
    </row>
    <row r="49" spans="2:10" x14ac:dyDescent="0.25">
      <c r="C49" s="18">
        <f t="shared" si="42"/>
        <v>0.90427000000000002</v>
      </c>
      <c r="D49" s="21">
        <f t="shared" si="37"/>
        <v>2.0307668829317903E-2</v>
      </c>
      <c r="E49" s="20">
        <f t="shared" si="35"/>
        <v>92.203020819159121</v>
      </c>
      <c r="F49" s="20">
        <f t="shared" si="36"/>
        <v>32.308771793780608</v>
      </c>
      <c r="G49">
        <f t="shared" si="38"/>
        <v>90.427000000000007</v>
      </c>
      <c r="H49">
        <f t="shared" si="39"/>
        <v>2.0307668829317902</v>
      </c>
      <c r="I49">
        <f t="shared" si="40"/>
        <v>57.626888011974451</v>
      </c>
      <c r="J49">
        <f t="shared" si="41"/>
        <v>20.19298237111288</v>
      </c>
    </row>
    <row r="50" spans="2:10" x14ac:dyDescent="0.25">
      <c r="C50" s="18">
        <f t="shared" si="42"/>
        <v>1.000575</v>
      </c>
      <c r="D50" s="21">
        <f t="shared" si="37"/>
        <v>4.1296516693489112E-2</v>
      </c>
      <c r="E50" s="20">
        <f t="shared" si="35"/>
        <v>88.498119884981236</v>
      </c>
      <c r="F50" s="20">
        <f t="shared" si="36"/>
        <v>45.920807175797648</v>
      </c>
      <c r="G50">
        <f t="shared" si="38"/>
        <v>100.0575</v>
      </c>
      <c r="H50">
        <f t="shared" si="39"/>
        <v>4.1296516693489114</v>
      </c>
      <c r="I50">
        <f t="shared" si="40"/>
        <v>55.311324928113272</v>
      </c>
      <c r="J50">
        <f t="shared" si="41"/>
        <v>28.70050448487353</v>
      </c>
    </row>
    <row r="51" spans="2:10" x14ac:dyDescent="0.25">
      <c r="C51" s="18">
        <f t="shared" si="42"/>
        <v>1.1109550000000001</v>
      </c>
      <c r="D51" s="21">
        <f t="shared" si="37"/>
        <v>4.3111316177027403E-2</v>
      </c>
      <c r="E51" s="20">
        <f t="shared" si="35"/>
        <v>85.11870999108659</v>
      </c>
      <c r="F51" s="20">
        <f t="shared" si="36"/>
        <v>44.510490480594576</v>
      </c>
      <c r="G51">
        <f t="shared" si="38"/>
        <v>111.09550000000002</v>
      </c>
      <c r="H51">
        <f t="shared" si="39"/>
        <v>4.3111316177027401</v>
      </c>
      <c r="I51">
        <f t="shared" si="40"/>
        <v>53.199193744429117</v>
      </c>
      <c r="J51">
        <f t="shared" si="41"/>
        <v>27.819056550371609</v>
      </c>
    </row>
    <row r="52" spans="2:10" x14ac:dyDescent="0.25">
      <c r="C52" s="18">
        <f t="shared" si="42"/>
        <v>1.17835</v>
      </c>
      <c r="D52" s="21">
        <f t="shared" si="37"/>
        <v>5.6202629456391991E-2</v>
      </c>
      <c r="E52" s="20">
        <f t="shared" si="35"/>
        <v>83.841052461314433</v>
      </c>
      <c r="F52" s="20">
        <f t="shared" si="36"/>
        <v>71.856802380486897</v>
      </c>
      <c r="G52">
        <f t="shared" si="38"/>
        <v>117.83500000000001</v>
      </c>
      <c r="H52">
        <f t="shared" si="39"/>
        <v>5.6202629456391993</v>
      </c>
      <c r="I52">
        <f t="shared" si="40"/>
        <v>52.400657788321524</v>
      </c>
      <c r="J52">
        <f t="shared" si="41"/>
        <v>44.910501487804311</v>
      </c>
    </row>
    <row r="54" spans="2:10" x14ac:dyDescent="0.25">
      <c r="B54" t="s">
        <v>32</v>
      </c>
      <c r="C54" t="s">
        <v>33</v>
      </c>
      <c r="D54" t="s">
        <v>39</v>
      </c>
      <c r="E54" t="s">
        <v>40</v>
      </c>
    </row>
    <row r="55" spans="2:10" x14ac:dyDescent="0.25">
      <c r="B55">
        <f>C6*100</f>
        <v>19.900000000000002</v>
      </c>
      <c r="C55" s="24">
        <f>D6*100</f>
        <v>1.0975000000000001</v>
      </c>
      <c r="D55" s="24">
        <f>E6*20</f>
        <v>3.4779999999999998</v>
      </c>
      <c r="E55" s="24">
        <f>F6*20</f>
        <v>3.1739000000000002</v>
      </c>
    </row>
    <row r="56" spans="2:10" x14ac:dyDescent="0.25">
      <c r="B56" s="24">
        <f t="shared" ref="B56:C64" si="43">C7*100</f>
        <v>39.823</v>
      </c>
      <c r="C56" s="24">
        <f t="shared" si="43"/>
        <v>1.5955749999999997</v>
      </c>
      <c r="D56" s="24">
        <f t="shared" ref="D56:E64" si="44">E7*20</f>
        <v>24.089999999999996</v>
      </c>
      <c r="E56" s="24">
        <f t="shared" si="44"/>
        <v>4.2044999999999995</v>
      </c>
    </row>
    <row r="57" spans="2:10" x14ac:dyDescent="0.25">
      <c r="B57" s="24">
        <f t="shared" si="43"/>
        <v>60.783000000000001</v>
      </c>
      <c r="C57" s="24">
        <f t="shared" si="43"/>
        <v>2.1195749999999998</v>
      </c>
      <c r="D57" s="24">
        <f t="shared" si="44"/>
        <v>58.021999999999998</v>
      </c>
      <c r="E57" s="24">
        <f t="shared" si="44"/>
        <v>5.9011000000000005</v>
      </c>
    </row>
    <row r="58" spans="2:10" x14ac:dyDescent="0.25">
      <c r="B58" s="24">
        <f t="shared" si="43"/>
        <v>70.16</v>
      </c>
      <c r="C58" s="24">
        <f t="shared" si="43"/>
        <v>2.3539999999999996</v>
      </c>
      <c r="D58" s="24">
        <f t="shared" si="44"/>
        <v>76</v>
      </c>
      <c r="E58" s="24">
        <f t="shared" si="44"/>
        <v>6.7999999999999989</v>
      </c>
    </row>
    <row r="59" spans="2:10" x14ac:dyDescent="0.25">
      <c r="B59" s="24">
        <f t="shared" si="43"/>
        <v>80.262999999999991</v>
      </c>
      <c r="C59" s="24">
        <f t="shared" si="43"/>
        <v>2.6065749999999999</v>
      </c>
      <c r="D59" s="24">
        <f t="shared" si="44"/>
        <v>96.102000000000004</v>
      </c>
      <c r="E59" s="24">
        <f t="shared" si="44"/>
        <v>7.8051000000000004</v>
      </c>
    </row>
    <row r="60" spans="2:10" x14ac:dyDescent="0.25">
      <c r="B60" s="24">
        <f t="shared" si="43"/>
        <v>90.054999999999993</v>
      </c>
      <c r="C60" s="24">
        <f t="shared" si="43"/>
        <v>2.8513749999999995</v>
      </c>
      <c r="D60" s="24">
        <f t="shared" si="44"/>
        <v>117.08</v>
      </c>
      <c r="E60" s="24">
        <f t="shared" si="44"/>
        <v>8.8539999999999992</v>
      </c>
    </row>
    <row r="61" spans="2:10" x14ac:dyDescent="0.25">
      <c r="B61" s="24">
        <f t="shared" si="43"/>
        <v>100.59100000000001</v>
      </c>
      <c r="C61" s="24">
        <f t="shared" si="43"/>
        <v>3.1147750000000003</v>
      </c>
      <c r="D61" s="25">
        <f t="shared" si="44"/>
        <v>140.196</v>
      </c>
      <c r="E61" s="25">
        <f t="shared" si="44"/>
        <v>10.0098</v>
      </c>
    </row>
    <row r="62" spans="2:10" x14ac:dyDescent="0.25">
      <c r="B62" s="24">
        <f t="shared" si="43"/>
        <v>110.06</v>
      </c>
      <c r="C62" s="24">
        <f t="shared" si="43"/>
        <v>7.7515000000000001</v>
      </c>
      <c r="D62" s="25">
        <f t="shared" si="44"/>
        <v>162.29</v>
      </c>
      <c r="E62" s="25">
        <f t="shared" si="44"/>
        <v>11.1145</v>
      </c>
    </row>
    <row r="63" spans="2:10" x14ac:dyDescent="0.25">
      <c r="B63" s="24">
        <f t="shared" si="43"/>
        <v>121.6</v>
      </c>
      <c r="C63" s="24">
        <f t="shared" si="43"/>
        <v>8.0399999999999991</v>
      </c>
      <c r="D63" s="25">
        <f t="shared" si="44"/>
        <v>189.56</v>
      </c>
      <c r="E63" s="25">
        <f t="shared" si="44"/>
        <v>12.478</v>
      </c>
    </row>
    <row r="64" spans="2:10" x14ac:dyDescent="0.25">
      <c r="B64" s="24">
        <f t="shared" si="43"/>
        <v>125.61</v>
      </c>
      <c r="C64" s="24">
        <f t="shared" si="43"/>
        <v>8.14025</v>
      </c>
      <c r="D64" s="25">
        <f t="shared" si="44"/>
        <v>199.38400000000001</v>
      </c>
      <c r="E64" s="25">
        <f t="shared" si="44"/>
        <v>12.969200000000001</v>
      </c>
    </row>
  </sheetData>
  <mergeCells count="1">
    <mergeCell ref="C44:E4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Taliko Hofmann</dc:creator>
  <cp:lastModifiedBy>Luke</cp:lastModifiedBy>
  <dcterms:created xsi:type="dcterms:W3CDTF">2024-05-09T10:59:02Z</dcterms:created>
  <dcterms:modified xsi:type="dcterms:W3CDTF">2024-05-13T15:23:58Z</dcterms:modified>
</cp:coreProperties>
</file>