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project_tk\Data\Export\"/>
    </mc:Choice>
  </mc:AlternateContent>
  <xr:revisionPtr revIDLastSave="0" documentId="13_ncr:1_{4640F994-24ED-40F3-A952-ACB6FADE42CE}" xr6:coauthVersionLast="47" xr6:coauthVersionMax="47" xr10:uidLastSave="{00000000-0000-0000-0000-000000000000}"/>
  <bookViews>
    <workbookView xWindow="31380" yWindow="1530" windowWidth="19830" windowHeight="13320" activeTab="1" xr2:uid="{00000000-000D-0000-FFFF-FFFF00000000}"/>
  </bookViews>
  <sheets>
    <sheet name="城市收入" sheetId="1" r:id="rId1"/>
    <sheet name="部队攻防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2" i="2"/>
  <c r="A18" i="1"/>
  <c r="A17" i="1"/>
  <c r="B6" i="1"/>
  <c r="B5" i="1"/>
  <c r="H29" i="1"/>
  <c r="H25" i="1"/>
  <c r="A9" i="1"/>
  <c r="N3" i="1"/>
  <c r="N2" i="1" s="1"/>
  <c r="K3" i="1"/>
  <c r="K2" i="1" s="1"/>
  <c r="L3" i="1"/>
  <c r="L2" i="1" s="1"/>
  <c r="A16" i="1"/>
  <c r="B4" i="1"/>
  <c r="K10" i="1"/>
  <c r="H6" i="1"/>
  <c r="G5" i="2"/>
  <c r="N12" i="2"/>
  <c r="N11" i="2"/>
  <c r="O11" i="2" s="1"/>
  <c r="H19" i="1"/>
  <c r="G6" i="2" l="1"/>
  <c r="G9" i="2" s="1"/>
  <c r="G11" i="2" s="1"/>
  <c r="K16" i="1"/>
  <c r="M17" i="1" s="1"/>
  <c r="A20" i="1"/>
  <c r="B20" i="1" s="1"/>
  <c r="A10" i="1"/>
  <c r="A7" i="1" s="1"/>
  <c r="A13" i="1" s="1"/>
  <c r="B13" i="1" s="1"/>
  <c r="G13" i="2" l="1"/>
  <c r="G15" i="2" s="1"/>
  <c r="C20" i="1"/>
  <c r="A21" i="1" s="1"/>
  <c r="A24" i="1" s="1"/>
  <c r="A25" i="1" s="1"/>
  <c r="D24" i="1"/>
  <c r="M18" i="1"/>
  <c r="M16" i="1"/>
  <c r="B25" i="1"/>
  <c r="E20" i="1"/>
  <c r="A11" i="1"/>
  <c r="A23" i="1" l="1"/>
</calcChain>
</file>

<file path=xl/sharedStrings.xml><?xml version="1.0" encoding="utf-8"?>
<sst xmlns="http://schemas.openxmlformats.org/spreadsheetml/2006/main" count="86" uniqueCount="75">
  <si>
    <t>农业</t>
    <phoneticPr fontId="1" type="noConversion"/>
  </si>
  <si>
    <t>商业</t>
    <phoneticPr fontId="1" type="noConversion"/>
  </si>
  <si>
    <t>武将数</t>
    <phoneticPr fontId="1" type="noConversion"/>
  </si>
  <si>
    <t>兵</t>
    <phoneticPr fontId="1" type="noConversion"/>
  </si>
  <si>
    <t>治安</t>
    <phoneticPr fontId="1" type="noConversion"/>
  </si>
  <si>
    <t>民心</t>
    <phoneticPr fontId="1" type="noConversion"/>
  </si>
  <si>
    <t>每回合增加量</t>
    <phoneticPr fontId="1" type="noConversion"/>
  </si>
  <si>
    <t>每兵在城里消耗粮食</t>
    <phoneticPr fontId="1" type="noConversion"/>
  </si>
  <si>
    <t>每兵在城外1个回合消耗粮食</t>
    <phoneticPr fontId="1" type="noConversion"/>
  </si>
  <si>
    <t>春季</t>
    <phoneticPr fontId="1" type="noConversion"/>
  </si>
  <si>
    <t>秋季</t>
    <phoneticPr fontId="1" type="noConversion"/>
  </si>
  <si>
    <t>兵力</t>
    <phoneticPr fontId="1" type="noConversion"/>
  </si>
  <si>
    <t>兵种攻击</t>
    <phoneticPr fontId="1" type="noConversion"/>
  </si>
  <si>
    <t>战法系数</t>
    <phoneticPr fontId="1" type="noConversion"/>
  </si>
  <si>
    <t>兵种防御</t>
    <phoneticPr fontId="1" type="noConversion"/>
  </si>
  <si>
    <t>武力</t>
    <phoneticPr fontId="1" type="noConversion"/>
  </si>
  <si>
    <t>智力</t>
    <phoneticPr fontId="1" type="noConversion"/>
  </si>
  <si>
    <t>统率</t>
    <phoneticPr fontId="1" type="noConversion"/>
  </si>
  <si>
    <t>兵攻</t>
    <phoneticPr fontId="1" type="noConversion"/>
  </si>
  <si>
    <t>兵防</t>
    <phoneticPr fontId="1" type="noConversion"/>
  </si>
  <si>
    <t>士气</t>
    <phoneticPr fontId="1" type="noConversion"/>
  </si>
  <si>
    <t>基础伤害</t>
    <phoneticPr fontId="1" type="noConversion"/>
  </si>
  <si>
    <t>基础减伤</t>
    <phoneticPr fontId="1" type="noConversion"/>
  </si>
  <si>
    <t>兵力系数</t>
    <phoneticPr fontId="1" type="noConversion"/>
  </si>
  <si>
    <t>伤害</t>
    <phoneticPr fontId="1" type="noConversion"/>
  </si>
  <si>
    <t>适应矫正</t>
    <phoneticPr fontId="1" type="noConversion"/>
  </si>
  <si>
    <t>克制矫正</t>
    <phoneticPr fontId="1" type="noConversion"/>
  </si>
  <si>
    <t>士气矫正后的伤害</t>
    <phoneticPr fontId="1" type="noConversion"/>
  </si>
  <si>
    <t>技能伤害系数</t>
    <phoneticPr fontId="1" type="noConversion"/>
  </si>
  <si>
    <t>技能伤害</t>
    <phoneticPr fontId="1" type="noConversion"/>
  </si>
  <si>
    <t>暴击系数</t>
    <phoneticPr fontId="1" type="noConversion"/>
  </si>
  <si>
    <t>暴击伤害</t>
    <phoneticPr fontId="1" type="noConversion"/>
  </si>
  <si>
    <t>多少回合能升级到最大</t>
    <phoneticPr fontId="1" type="noConversion"/>
  </si>
  <si>
    <t>回合</t>
    <phoneticPr fontId="1" type="noConversion"/>
  </si>
  <si>
    <t>兵数</t>
    <phoneticPr fontId="1" type="noConversion"/>
  </si>
  <si>
    <t>N兵出城N个回合所需粮食</t>
    <phoneticPr fontId="1" type="noConversion"/>
  </si>
  <si>
    <t>农场</t>
    <phoneticPr fontId="1" type="noConversion"/>
  </si>
  <si>
    <t>村庄</t>
    <phoneticPr fontId="1" type="noConversion"/>
  </si>
  <si>
    <t>市场</t>
    <phoneticPr fontId="1" type="noConversion"/>
  </si>
  <si>
    <t>码头</t>
    <phoneticPr fontId="1" type="noConversion"/>
  </si>
  <si>
    <t>粮食</t>
    <phoneticPr fontId="1" type="noConversion"/>
  </si>
  <si>
    <t>金币</t>
    <phoneticPr fontId="1" type="noConversion"/>
  </si>
  <si>
    <t>粮食百分比</t>
    <phoneticPr fontId="1" type="noConversion"/>
  </si>
  <si>
    <t>金币百分比</t>
    <phoneticPr fontId="1" type="noConversion"/>
  </si>
  <si>
    <t>建筑粮食收入</t>
    <phoneticPr fontId="1" type="noConversion"/>
  </si>
  <si>
    <t>建筑金币收入</t>
    <phoneticPr fontId="1" type="noConversion"/>
  </si>
  <si>
    <t>每兵每个月消耗金币</t>
    <phoneticPr fontId="1" type="noConversion"/>
  </si>
  <si>
    <t>每个武将每个月平均俸禄</t>
    <phoneticPr fontId="1" type="noConversion"/>
  </si>
  <si>
    <t>每点商业对应金币</t>
    <phoneticPr fontId="1" type="noConversion"/>
  </si>
  <si>
    <t>治安80民心80影响</t>
    <phoneticPr fontId="1" type="noConversion"/>
  </si>
  <si>
    <t>每月维护费</t>
    <phoneticPr fontId="1" type="noConversion"/>
  </si>
  <si>
    <t>满点商业每月收入</t>
    <phoneticPr fontId="1" type="noConversion"/>
  </si>
  <si>
    <t>城池基础收入</t>
    <phoneticPr fontId="1" type="noConversion"/>
  </si>
  <si>
    <t>每月商业金币收入</t>
    <phoneticPr fontId="1" type="noConversion"/>
  </si>
  <si>
    <t>城池维护</t>
    <phoneticPr fontId="1" type="noConversion"/>
  </si>
  <si>
    <t>城建维护</t>
    <phoneticPr fontId="1" type="noConversion"/>
  </si>
  <si>
    <t>每月供给城外N回合</t>
    <phoneticPr fontId="1" type="noConversion"/>
  </si>
  <si>
    <t>每月粮食所需</t>
    <phoneticPr fontId="1" type="noConversion"/>
  </si>
  <si>
    <t>魅力</t>
    <phoneticPr fontId="1" type="noConversion"/>
  </si>
  <si>
    <t>政治</t>
    <phoneticPr fontId="1" type="noConversion"/>
  </si>
  <si>
    <t>商业影响</t>
    <phoneticPr fontId="1" type="noConversion"/>
  </si>
  <si>
    <t>农业影响</t>
    <phoneticPr fontId="1" type="noConversion"/>
  </si>
  <si>
    <t>攻城攻击</t>
    <phoneticPr fontId="1" type="noConversion"/>
  </si>
  <si>
    <t>最大减伤</t>
    <phoneticPr fontId="1" type="noConversion"/>
  </si>
  <si>
    <t>基准兵力</t>
    <phoneticPr fontId="1" type="noConversion"/>
  </si>
  <si>
    <t>基准武力</t>
    <phoneticPr fontId="1" type="noConversion"/>
  </si>
  <si>
    <t>基准智力</t>
    <phoneticPr fontId="1" type="noConversion"/>
  </si>
  <si>
    <t>基准统率</t>
    <phoneticPr fontId="1" type="noConversion"/>
  </si>
  <si>
    <t>兵力基数</t>
    <phoneticPr fontId="1" type="noConversion"/>
  </si>
  <si>
    <t>基础攻城伤害</t>
    <phoneticPr fontId="1" type="noConversion"/>
  </si>
  <si>
    <t>适应克制伤害</t>
    <phoneticPr fontId="1" type="noConversion"/>
  </si>
  <si>
    <t>士气基准值</t>
    <phoneticPr fontId="1" type="noConversion"/>
  </si>
  <si>
    <t>每多基准值多少</t>
    <phoneticPr fontId="1" type="noConversion"/>
  </si>
  <si>
    <t>士气矫正加成</t>
    <phoneticPr fontId="1" type="noConversion"/>
  </si>
  <si>
    <t>士气最多影响比例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</si>
</sst>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zoomScale="87" zoomScaleNormal="87" workbookViewId="0">
      <selection activeCell="G10" sqref="G10"/>
    </sheetView>
  </sheetViews>
  <sheetFormatPr defaultRowHeight="14.25" x14ac:dyDescent="0.2"/>
  <cols>
    <col min="1" max="1" width="15.125" style="1" bestFit="1" customWidth="1"/>
    <col min="2" max="2" width="7.75" style="1" bestFit="1" customWidth="1"/>
    <col min="3" max="3" width="7.125" style="1" bestFit="1" customWidth="1"/>
    <col min="4" max="5" width="7.5" style="1" bestFit="1" customWidth="1"/>
    <col min="6" max="6" width="5.25" style="1" bestFit="1" customWidth="1"/>
    <col min="7" max="7" width="9" style="1"/>
    <col min="8" max="8" width="14.875" style="1" customWidth="1"/>
    <col min="9" max="9" width="16.375" style="1" customWidth="1"/>
    <col min="10" max="10" width="11.875" style="1" customWidth="1"/>
    <col min="11" max="11" width="9.5" style="1" customWidth="1"/>
    <col min="12" max="12" width="12.875" style="1" customWidth="1"/>
    <col min="13" max="13" width="11.125" style="1" customWidth="1"/>
    <col min="14" max="14" width="10.875" style="1" customWidth="1"/>
    <col min="15" max="16" width="11.875" style="1" customWidth="1"/>
    <col min="17" max="16384" width="9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>
        <v>0.01</v>
      </c>
      <c r="I1" s="1" t="s">
        <v>46</v>
      </c>
      <c r="K1" s="1" t="s">
        <v>36</v>
      </c>
      <c r="L1" s="1" t="s">
        <v>37</v>
      </c>
      <c r="M1" s="1" t="s">
        <v>38</v>
      </c>
      <c r="N1" s="1" t="s">
        <v>39</v>
      </c>
    </row>
    <row r="2" spans="1:15" x14ac:dyDescent="0.2">
      <c r="A2" s="1">
        <v>10000</v>
      </c>
      <c r="B2" s="1">
        <v>10000</v>
      </c>
      <c r="C2" s="1">
        <v>20</v>
      </c>
      <c r="D2" s="1">
        <v>50000</v>
      </c>
      <c r="E2" s="1">
        <v>80</v>
      </c>
      <c r="F2" s="1">
        <v>80</v>
      </c>
      <c r="H2" s="1">
        <v>200</v>
      </c>
      <c r="I2" s="1" t="s">
        <v>47</v>
      </c>
      <c r="K2" s="1">
        <f>K3*24</f>
        <v>28600</v>
      </c>
      <c r="L2" s="1">
        <f>L3*24</f>
        <v>8800</v>
      </c>
      <c r="M2" s="1">
        <v>0</v>
      </c>
      <c r="N2" s="1">
        <f>N3*24</f>
        <v>19800</v>
      </c>
      <c r="O2" s="1" t="s">
        <v>40</v>
      </c>
    </row>
    <row r="3" spans="1:15" x14ac:dyDescent="0.2">
      <c r="A3" s="1">
        <v>10000</v>
      </c>
      <c r="B3" s="1">
        <v>10000</v>
      </c>
      <c r="K3" s="1">
        <f>A18*0.65/3</f>
        <v>1191.6666666666667</v>
      </c>
      <c r="L3" s="1">
        <f>A18*0.2/3</f>
        <v>366.66666666666669</v>
      </c>
      <c r="M3" s="1">
        <v>0</v>
      </c>
      <c r="N3" s="1">
        <f>A18*0.15</f>
        <v>825</v>
      </c>
      <c r="O3" s="1" t="s">
        <v>41</v>
      </c>
    </row>
    <row r="4" spans="1:15" x14ac:dyDescent="0.2">
      <c r="B4" s="1">
        <f>C2*H2+D2*H1</f>
        <v>4500</v>
      </c>
      <c r="C4" s="1" t="s">
        <v>50</v>
      </c>
      <c r="K4" s="1">
        <v>0</v>
      </c>
      <c r="L4" s="1">
        <v>100</v>
      </c>
      <c r="M4" s="1">
        <v>250</v>
      </c>
      <c r="N4" s="1">
        <v>150</v>
      </c>
      <c r="O4" s="1" t="s">
        <v>42</v>
      </c>
    </row>
    <row r="5" spans="1:15" x14ac:dyDescent="0.2">
      <c r="B5" s="1">
        <f>B4*0.45</f>
        <v>2025</v>
      </c>
      <c r="C5" s="1" t="s">
        <v>54</v>
      </c>
      <c r="H5" s="1">
        <v>240</v>
      </c>
      <c r="I5" s="1" t="s">
        <v>32</v>
      </c>
      <c r="O5" s="1" t="s">
        <v>43</v>
      </c>
    </row>
    <row r="6" spans="1:15" x14ac:dyDescent="0.2">
      <c r="B6" s="1">
        <f>B4*0.55</f>
        <v>2475</v>
      </c>
      <c r="C6" s="1" t="s">
        <v>55</v>
      </c>
      <c r="H6" s="1">
        <f>10000/H5</f>
        <v>41.666666666666664</v>
      </c>
      <c r="I6" s="1" t="s">
        <v>6</v>
      </c>
      <c r="K6" s="1">
        <v>3</v>
      </c>
      <c r="L6" s="1">
        <v>3</v>
      </c>
      <c r="M6" s="1">
        <v>3</v>
      </c>
      <c r="N6" s="1">
        <v>1</v>
      </c>
    </row>
    <row r="7" spans="1:15" x14ac:dyDescent="0.2">
      <c r="A7" s="2">
        <f>A10*B3</f>
        <v>2025.0000000000002</v>
      </c>
      <c r="B7" s="1" t="s">
        <v>53</v>
      </c>
    </row>
    <row r="9" spans="1:15" x14ac:dyDescent="0.2">
      <c r="A9" s="1">
        <f>B5/B2</f>
        <v>0.20250000000000001</v>
      </c>
      <c r="B9" s="1" t="s">
        <v>48</v>
      </c>
    </row>
    <row r="10" spans="1:15" x14ac:dyDescent="0.2">
      <c r="A10" s="1">
        <f>A9*(0.4+0.2*F2/80+0.4*E2/80)</f>
        <v>0.20250000000000001</v>
      </c>
      <c r="B10" s="1" t="s">
        <v>49</v>
      </c>
      <c r="K10" s="1">
        <f>K4*K6+L4*L6+M4*M6+N4*N6</f>
        <v>1200</v>
      </c>
      <c r="L10" s="1" t="s">
        <v>45</v>
      </c>
    </row>
    <row r="11" spans="1:15" x14ac:dyDescent="0.2">
      <c r="A11" s="1">
        <f>A10*B2</f>
        <v>2025.0000000000002</v>
      </c>
      <c r="B11" s="1" t="s">
        <v>51</v>
      </c>
    </row>
    <row r="12" spans="1:15" x14ac:dyDescent="0.2">
      <c r="A12" s="2">
        <v>500</v>
      </c>
      <c r="B12" s="1" t="s">
        <v>52</v>
      </c>
    </row>
    <row r="13" spans="1:15" x14ac:dyDescent="0.2">
      <c r="A13" s="1">
        <f>A12+A7</f>
        <v>2525</v>
      </c>
      <c r="B13" s="1">
        <f>A13+K10</f>
        <v>3725</v>
      </c>
    </row>
    <row r="14" spans="1:15" s="3" customFormat="1" x14ac:dyDescent="0.2"/>
    <row r="16" spans="1:15" ht="13.5" customHeight="1" x14ac:dyDescent="0.2">
      <c r="A16" s="1">
        <f>(D2*H17*H18+H16*D2)</f>
        <v>10000</v>
      </c>
      <c r="B16" s="1" t="s">
        <v>57</v>
      </c>
      <c r="H16" s="1">
        <v>0.1</v>
      </c>
      <c r="I16" s="1" t="s">
        <v>7</v>
      </c>
      <c r="K16" s="1">
        <f>K3*K6+L3*L6+M3*M6+N3*N6</f>
        <v>5500</v>
      </c>
      <c r="L16" s="1" t="s">
        <v>44</v>
      </c>
      <c r="M16" s="1">
        <f>K16*0.5</f>
        <v>2750</v>
      </c>
      <c r="N16" s="1" t="s">
        <v>9</v>
      </c>
    </row>
    <row r="17" spans="1:14" x14ac:dyDescent="0.2">
      <c r="A17" s="1">
        <f>A16*0.45</f>
        <v>4500</v>
      </c>
      <c r="B17" s="1" t="s">
        <v>54</v>
      </c>
      <c r="H17" s="1">
        <v>1</v>
      </c>
      <c r="I17" s="1" t="s">
        <v>8</v>
      </c>
      <c r="M17" s="1">
        <f>K16*3</f>
        <v>16500</v>
      </c>
      <c r="N17" s="1" t="s">
        <v>10</v>
      </c>
    </row>
    <row r="18" spans="1:14" x14ac:dyDescent="0.2">
      <c r="A18" s="1">
        <f>A16*0.55</f>
        <v>5500</v>
      </c>
      <c r="B18" s="1" t="s">
        <v>55</v>
      </c>
      <c r="H18" s="1">
        <v>0.1</v>
      </c>
      <c r="I18" s="1" t="s">
        <v>56</v>
      </c>
      <c r="M18" s="1">
        <f>K16*18</f>
        <v>99000</v>
      </c>
    </row>
    <row r="19" spans="1:14" x14ac:dyDescent="0.2">
      <c r="H19" s="1">
        <f>H17*H21*H20</f>
        <v>60000</v>
      </c>
      <c r="I19" s="1" t="s">
        <v>35</v>
      </c>
    </row>
    <row r="20" spans="1:14" x14ac:dyDescent="0.2">
      <c r="A20" s="1">
        <f>A17</f>
        <v>4500</v>
      </c>
      <c r="B20" s="1">
        <f>A20/A2</f>
        <v>0.45</v>
      </c>
      <c r="C20" s="1">
        <f>B20*(0.4+0.3*F2/80+0.3*E2/80)</f>
        <v>0.45</v>
      </c>
      <c r="E20" s="1">
        <f>C20*A2</f>
        <v>4500</v>
      </c>
      <c r="H20" s="1">
        <v>20</v>
      </c>
      <c r="I20" s="1" t="s">
        <v>33</v>
      </c>
    </row>
    <row r="21" spans="1:14" x14ac:dyDescent="0.2">
      <c r="A21" s="1">
        <f>C20*A3</f>
        <v>4500</v>
      </c>
      <c r="H21" s="1">
        <v>3000</v>
      </c>
      <c r="I21" s="1" t="s">
        <v>34</v>
      </c>
    </row>
    <row r="22" spans="1:14" x14ac:dyDescent="0.2">
      <c r="A22" s="2">
        <v>10000</v>
      </c>
      <c r="B22" s="1" t="s">
        <v>52</v>
      </c>
    </row>
    <row r="23" spans="1:14" x14ac:dyDescent="0.2">
      <c r="A23" s="1">
        <f>A21*C23</f>
        <v>54000</v>
      </c>
      <c r="B23" s="1" t="s">
        <v>9</v>
      </c>
      <c r="C23" s="1">
        <v>12</v>
      </c>
    </row>
    <row r="24" spans="1:14" x14ac:dyDescent="0.2">
      <c r="A24" s="1">
        <f>A21*C24</f>
        <v>108000</v>
      </c>
      <c r="B24" s="1" t="s">
        <v>10</v>
      </c>
      <c r="C24" s="1">
        <v>24</v>
      </c>
      <c r="D24" s="1">
        <f>C24*B20</f>
        <v>10.8</v>
      </c>
    </row>
    <row r="25" spans="1:14" x14ac:dyDescent="0.2">
      <c r="A25" s="1">
        <f>A24+A22</f>
        <v>118000</v>
      </c>
      <c r="B25" s="1">
        <f>A25+K16</f>
        <v>123500</v>
      </c>
      <c r="H25" s="1">
        <f>H6</f>
        <v>41.666666666666664</v>
      </c>
      <c r="I25" s="1" t="s">
        <v>6</v>
      </c>
    </row>
    <row r="26" spans="1:14" x14ac:dyDescent="0.2">
      <c r="G26" s="1" t="s">
        <v>60</v>
      </c>
      <c r="H26" s="1" t="s">
        <v>58</v>
      </c>
      <c r="I26" s="1">
        <v>0.1</v>
      </c>
      <c r="J26" s="1">
        <v>60</v>
      </c>
    </row>
    <row r="27" spans="1:14" x14ac:dyDescent="0.2">
      <c r="H27" s="1" t="s">
        <v>59</v>
      </c>
      <c r="I27" s="1">
        <v>0.8</v>
      </c>
      <c r="J27" s="1">
        <v>80</v>
      </c>
    </row>
    <row r="28" spans="1:14" x14ac:dyDescent="0.2">
      <c r="H28" s="1" t="s">
        <v>16</v>
      </c>
      <c r="I28" s="1">
        <v>0.1</v>
      </c>
      <c r="J28" s="1">
        <v>60</v>
      </c>
    </row>
    <row r="29" spans="1:14" x14ac:dyDescent="0.2">
      <c r="H29" s="1">
        <f>(J26/100*I26+J27/100*I27+J28/100*I28)*H25</f>
        <v>31.666666666666675</v>
      </c>
    </row>
    <row r="30" spans="1:14" x14ac:dyDescent="0.2">
      <c r="G30" s="1" t="s">
        <v>61</v>
      </c>
      <c r="H30" s="1" t="s">
        <v>58</v>
      </c>
    </row>
    <row r="31" spans="1:14" x14ac:dyDescent="0.2">
      <c r="H31" s="1" t="s">
        <v>59</v>
      </c>
    </row>
    <row r="32" spans="1:14" x14ac:dyDescent="0.2">
      <c r="H32" s="1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12ACC-3A6D-463B-B81D-C4932049ADED}">
  <dimension ref="A1:X16"/>
  <sheetViews>
    <sheetView tabSelected="1" workbookViewId="0">
      <selection activeCell="H18" sqref="H18"/>
    </sheetView>
  </sheetViews>
  <sheetFormatPr defaultRowHeight="14.25" x14ac:dyDescent="0.2"/>
  <cols>
    <col min="1" max="1" width="16.25" customWidth="1"/>
    <col min="3" max="3" width="9.5" bestFit="1" customWidth="1"/>
    <col min="6" max="6" width="16.5" customWidth="1"/>
  </cols>
  <sheetData>
    <row r="1" spans="1:24" x14ac:dyDescent="0.2">
      <c r="A1" t="s">
        <v>21</v>
      </c>
      <c r="B1">
        <v>2</v>
      </c>
      <c r="V1" t="s">
        <v>12</v>
      </c>
      <c r="W1" t="s">
        <v>13</v>
      </c>
      <c r="X1" t="s">
        <v>14</v>
      </c>
    </row>
    <row r="2" spans="1:24" x14ac:dyDescent="0.2">
      <c r="A2" t="s">
        <v>64</v>
      </c>
      <c r="B2">
        <v>3000</v>
      </c>
      <c r="C2">
        <v>3000</v>
      </c>
      <c r="F2" t="s">
        <v>21</v>
      </c>
      <c r="G2">
        <f>(B1*B5*C5+B1*B6*C6+B8-B9)*(1+((C2-B2)/B3)*B4)</f>
        <v>210</v>
      </c>
      <c r="Q2">
        <v>200</v>
      </c>
      <c r="R2">
        <v>3000</v>
      </c>
      <c r="S2">
        <v>35</v>
      </c>
      <c r="T2">
        <v>0.02</v>
      </c>
      <c r="U2">
        <v>1</v>
      </c>
      <c r="V2">
        <v>65</v>
      </c>
      <c r="W2">
        <v>100</v>
      </c>
      <c r="X2">
        <v>65</v>
      </c>
    </row>
    <row r="3" spans="1:24" x14ac:dyDescent="0.2">
      <c r="A3" t="s">
        <v>68</v>
      </c>
      <c r="B3">
        <v>200</v>
      </c>
      <c r="F3" t="s">
        <v>69</v>
      </c>
      <c r="G3">
        <f>(B5*D5+B6*D6+B10) * B2/B3*B4</f>
        <v>45</v>
      </c>
    </row>
    <row r="4" spans="1:24" x14ac:dyDescent="0.2">
      <c r="A4" t="s">
        <v>23</v>
      </c>
      <c r="B4">
        <v>0.05</v>
      </c>
    </row>
    <row r="5" spans="1:24" x14ac:dyDescent="0.2">
      <c r="A5" t="s">
        <v>65</v>
      </c>
      <c r="B5">
        <v>100</v>
      </c>
      <c r="C5">
        <v>0.8</v>
      </c>
      <c r="D5">
        <v>0.2</v>
      </c>
      <c r="F5" t="s">
        <v>22</v>
      </c>
      <c r="G5">
        <f>B16*(B7/100)</f>
        <v>0.5</v>
      </c>
      <c r="M5" t="s">
        <v>11</v>
      </c>
      <c r="N5">
        <v>10000</v>
      </c>
      <c r="P5">
        <v>10000</v>
      </c>
    </row>
    <row r="6" spans="1:24" x14ac:dyDescent="0.2">
      <c r="A6" t="s">
        <v>66</v>
      </c>
      <c r="B6">
        <v>100</v>
      </c>
      <c r="C6">
        <v>0.2</v>
      </c>
      <c r="D6">
        <v>0.2</v>
      </c>
      <c r="F6" t="s">
        <v>24</v>
      </c>
      <c r="G6">
        <f>G2 * (1-G5)</f>
        <v>105</v>
      </c>
      <c r="M6" t="s">
        <v>15</v>
      </c>
      <c r="N6">
        <v>100</v>
      </c>
      <c r="P6">
        <v>88</v>
      </c>
    </row>
    <row r="7" spans="1:24" x14ac:dyDescent="0.2">
      <c r="A7" t="s">
        <v>67</v>
      </c>
      <c r="B7">
        <v>100</v>
      </c>
      <c r="F7" t="s">
        <v>25</v>
      </c>
      <c r="G7">
        <v>1.2</v>
      </c>
      <c r="M7" t="s">
        <v>17</v>
      </c>
      <c r="N7">
        <v>80</v>
      </c>
      <c r="P7">
        <v>100</v>
      </c>
      <c r="R7">
        <v>100</v>
      </c>
      <c r="S7">
        <v>0.8</v>
      </c>
      <c r="T7">
        <v>0.05</v>
      </c>
    </row>
    <row r="8" spans="1:24" x14ac:dyDescent="0.2">
      <c r="A8" t="s">
        <v>18</v>
      </c>
      <c r="B8" s="4">
        <v>95</v>
      </c>
      <c r="F8" t="s">
        <v>26</v>
      </c>
      <c r="G8">
        <v>1.2</v>
      </c>
      <c r="M8" t="s">
        <v>16</v>
      </c>
      <c r="N8">
        <v>70</v>
      </c>
      <c r="P8">
        <v>3</v>
      </c>
    </row>
    <row r="9" spans="1:24" x14ac:dyDescent="0.2">
      <c r="A9" t="s">
        <v>19</v>
      </c>
      <c r="B9" s="4">
        <v>85</v>
      </c>
      <c r="F9" t="s">
        <v>70</v>
      </c>
      <c r="G9">
        <f>G6*G7*G8</f>
        <v>151.19999999999999</v>
      </c>
    </row>
    <row r="10" spans="1:24" x14ac:dyDescent="0.2">
      <c r="A10" t="s">
        <v>62</v>
      </c>
      <c r="B10" s="4">
        <v>20</v>
      </c>
    </row>
    <row r="11" spans="1:24" x14ac:dyDescent="0.2">
      <c r="A11" t="s">
        <v>20</v>
      </c>
      <c r="B11">
        <v>100</v>
      </c>
      <c r="F11" t="s">
        <v>27</v>
      </c>
      <c r="G11">
        <f>G9*(MAX(B11-B13, 0) /B14 * B15 +  B12 +  MIN(B11, B13)/B13 * (1-B12))</f>
        <v>173.87999999999997</v>
      </c>
      <c r="N11">
        <f>(1+((N5-R2)/100*T2))*((1+(MAX(N6-S2, 0))*T7) * R7)</f>
        <v>1020.0000000000001</v>
      </c>
      <c r="O11">
        <f>N11 * (1-P7 / 100 * S7) *U2</f>
        <v>203.99999999999997</v>
      </c>
    </row>
    <row r="12" spans="1:24" x14ac:dyDescent="0.2">
      <c r="A12" t="s">
        <v>74</v>
      </c>
      <c r="B12">
        <v>0.5</v>
      </c>
      <c r="F12" t="s">
        <v>28</v>
      </c>
      <c r="G12">
        <v>1</v>
      </c>
      <c r="N12">
        <f>MAX(N5-R2, 0)/Q2*((1+(MAX(N6-S2, 0))*T7) * R7) * W2 / 100* (1-P7 / 100 * S7*(X2/100)) *U2 *V2/100</f>
        <v>4641</v>
      </c>
    </row>
    <row r="13" spans="1:24" x14ac:dyDescent="0.2">
      <c r="A13" t="s">
        <v>71</v>
      </c>
      <c r="B13">
        <v>80</v>
      </c>
      <c r="F13" t="s">
        <v>29</v>
      </c>
      <c r="G13">
        <f>G11*G12</f>
        <v>173.87999999999997</v>
      </c>
    </row>
    <row r="14" spans="1:24" x14ac:dyDescent="0.2">
      <c r="A14" t="s">
        <v>72</v>
      </c>
      <c r="B14">
        <v>20</v>
      </c>
      <c r="F14" t="s">
        <v>30</v>
      </c>
      <c r="G14">
        <v>1.8</v>
      </c>
    </row>
    <row r="15" spans="1:24" x14ac:dyDescent="0.2">
      <c r="A15" t="s">
        <v>73</v>
      </c>
      <c r="B15">
        <v>0.15</v>
      </c>
      <c r="F15" t="s">
        <v>31</v>
      </c>
      <c r="G15">
        <f>G13*G14</f>
        <v>312.98399999999992</v>
      </c>
    </row>
    <row r="16" spans="1:24" x14ac:dyDescent="0.2">
      <c r="A16" t="s">
        <v>63</v>
      </c>
      <c r="B16"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城市收入</vt:lpstr>
      <vt:lpstr>部队攻防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2025-04-17T07:43:41Z</dcterms:modified>
</cp:coreProperties>
</file>