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/>
  </bookViews>
  <sheets>
    <sheet name="__data__" sheetId="3" r:id="rId1"/>
    <sheet name="achievement" sheetId="1" r:id="rId2"/>
    <sheet name="dailyQuest" sheetId="2" r:id="rId3"/>
    <sheet name="mainQuest" sheetId="5" r:id="rId4"/>
    <sheet name="可选条件" sheetId="6" r:id="rId5"/>
    <sheet name="主线任务公式" sheetId="8" r:id="rId6"/>
  </sheets>
  <definedNames>
    <definedName name="_xlnm._FilterDatabase" localSheetId="1" hidden="1">achievement!$F$1:$F$354</definedName>
    <definedName name="_xlnm._FilterDatabase" localSheetId="2" hidden="1">dailyQuest!$F$1:$F$124</definedName>
    <definedName name="_xlnm._FilterDatabase" localSheetId="3" hidden="1">mainQuest!$A$1:$H$42</definedName>
  </definedNames>
  <calcPr calcId="144525"/>
</workbook>
</file>

<file path=xl/sharedStrings.xml><?xml version="1.0" encoding="utf-8"?>
<sst xmlns="http://schemas.openxmlformats.org/spreadsheetml/2006/main" count="217">
  <si>
    <t>exportFile</t>
  </si>
  <si>
    <t>containSheets</t>
  </si>
  <si>
    <t>desc</t>
  </si>
  <si>
    <t>key</t>
  </si>
  <si>
    <t>value</t>
  </si>
  <si>
    <t>导出的文件名</t>
  </si>
  <si>
    <t>包含的sheet,多个以逗号分隔.不同结构的sheet会以json结点形式整合</t>
  </si>
  <si>
    <t>输出描述</t>
  </si>
  <si>
    <t>全局功能项</t>
  </si>
  <si>
    <t>全局功能值</t>
  </si>
  <si>
    <t>功能项描述</t>
  </si>
  <si>
    <t>achievementConfig</t>
  </si>
  <si>
    <t>achievement</t>
  </si>
  <si>
    <t>成就配置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</si>
  <si>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lientPath</t>
    </r>
  </si>
  <si>
    <t>client</t>
  </si>
  <si>
    <t>输出当前xlsx文件目录的client目录下</t>
  </si>
  <si>
    <t>questConfig</t>
  </si>
  <si>
    <t>dailyQuest</t>
  </si>
  <si>
    <t>日常任务</t>
  </si>
  <si>
    <t>serverPath</t>
  </si>
  <si>
    <t>server</t>
  </si>
  <si>
    <t>输出当前xlsx文件目录的server目录下</t>
  </si>
  <si>
    <t>mainQuestConfig</t>
  </si>
  <si>
    <t>mainQuest</t>
  </si>
  <si>
    <t>主线任务</t>
  </si>
  <si>
    <t>id</t>
  </si>
  <si>
    <t>name</t>
  </si>
  <si>
    <t>groupId</t>
  </si>
  <si>
    <t>index</t>
  </si>
  <si>
    <t>conditionType</t>
  </si>
  <si>
    <t>conditionValue</t>
  </si>
  <si>
    <t>rewards</t>
  </si>
  <si>
    <t>icon</t>
  </si>
  <si>
    <t>cs</t>
  </si>
  <si>
    <t>s</t>
  </si>
  <si>
    <t>c</t>
  </si>
  <si>
    <t>number</t>
  </si>
  <si>
    <t>string</t>
  </si>
  <si>
    <t>json</t>
  </si>
  <si>
    <t>任务配置id</t>
  </si>
  <si>
    <t>任务名称</t>
  </si>
  <si>
    <t>任务组</t>
  </si>
  <si>
    <t>序号
（同组成就必须是从1开始的有序数字）</t>
  </si>
  <si>
    <t>条件类型</t>
  </si>
  <si>
    <t>条件值</t>
  </si>
  <si>
    <t>奖励列表
类型,ID,数量
[[1,1,钻石]]
[[1,2,金币]]</t>
  </si>
  <si>
    <t>任务图标</t>
  </si>
  <si>
    <t>NONE</t>
  </si>
  <si>
    <t>FrontierDefense_04</t>
  </si>
  <si>
    <t>FrontierDefense_05</t>
  </si>
  <si>
    <t>FrontierDefense_06</t>
  </si>
  <si>
    <t>FrontierDefense_07</t>
  </si>
  <si>
    <t>FrontierDefense_08</t>
  </si>
  <si>
    <t>FrontierDefense_09</t>
  </si>
  <si>
    <t>FrontierDefense_10</t>
  </si>
  <si>
    <t>[[1,1,1]]</t>
  </si>
  <si>
    <t>FrontierDefense_115</t>
  </si>
  <si>
    <t>[[1,1,2]]</t>
  </si>
  <si>
    <t>[[1,1,3]]</t>
  </si>
  <si>
    <t>[[1,1,4]]</t>
  </si>
  <si>
    <t>[[1,1,5]]</t>
  </si>
  <si>
    <t>[[1,1,6]]</t>
  </si>
  <si>
    <t>[[1,1,7]]</t>
  </si>
  <si>
    <t>[[1,1,8]]</t>
  </si>
  <si>
    <t>[[1,1,9]]</t>
  </si>
  <si>
    <t>[[1,1,10]]</t>
  </si>
  <si>
    <t>[[1,1,11]]</t>
  </si>
  <si>
    <t>[[1,1,12]]</t>
  </si>
  <si>
    <t>[[1,1,13]]</t>
  </si>
  <si>
    <t>[[1,1,14]]</t>
  </si>
  <si>
    <t>[[1,1,15]]</t>
  </si>
  <si>
    <t>[[1,1,16]]</t>
  </si>
  <si>
    <t>[[1,1,17]]</t>
  </si>
  <si>
    <t>[[1,1,18]]</t>
  </si>
  <si>
    <t>[[1,1,19]]</t>
  </si>
  <si>
    <t>[[1,1,20]]</t>
  </si>
  <si>
    <t>[[1,1,21]]</t>
  </si>
  <si>
    <t>[[1,1,22]]</t>
  </si>
  <si>
    <t>FrontierDefense_14</t>
  </si>
  <si>
    <t>FrontierDefense_23</t>
  </si>
  <si>
    <t>FrontierDefense_24</t>
  </si>
  <si>
    <t>FrontierDefense_25</t>
  </si>
  <si>
    <t>FrontierDefense_26</t>
  </si>
  <si>
    <t>FrontierDefense_27</t>
  </si>
  <si>
    <t>FrontierDefense_28</t>
  </si>
  <si>
    <t>FrontierDefense_29</t>
  </si>
  <si>
    <t>FrontierDefense_30</t>
  </si>
  <si>
    <t>FrontierDefense_31</t>
  </si>
  <si>
    <t>FrontierDefense_32</t>
  </si>
  <si>
    <t>FrontierDefense_33</t>
  </si>
  <si>
    <t>FrontierDefense_34</t>
  </si>
  <si>
    <t>FrontierDefense_35</t>
  </si>
  <si>
    <t>FrontierDefense_36</t>
  </si>
  <si>
    <t>FrontierDefense_37</t>
  </si>
  <si>
    <t>FrontierDefense_38</t>
  </si>
  <si>
    <t>FrontierDefense_39</t>
  </si>
  <si>
    <t>FrontierDefense_40</t>
  </si>
  <si>
    <t>FrontierDefense_41</t>
  </si>
  <si>
    <t>FrontierDefense_42</t>
  </si>
  <si>
    <t>FrontierDefense_43</t>
  </si>
  <si>
    <t>FrontierDefense_44</t>
  </si>
  <si>
    <t>FrontierDefense_45</t>
  </si>
  <si>
    <t>FrontierDefense_46</t>
  </si>
  <si>
    <t>FrontierDefense_47</t>
  </si>
  <si>
    <t>FrontierDefense_48</t>
  </si>
  <si>
    <t>FrontierDefense_49</t>
  </si>
  <si>
    <t>FrontierDefense_50</t>
  </si>
  <si>
    <t>FrontierDefense_51</t>
  </si>
  <si>
    <t>FrontierDefense_52</t>
  </si>
  <si>
    <t>FrontierDefense_53</t>
  </si>
  <si>
    <t>FrontierDefense_54</t>
  </si>
  <si>
    <t>FrontierDefense_55</t>
  </si>
  <si>
    <t>FrontierDefense_56</t>
  </si>
  <si>
    <t>FrontierDefense_57</t>
  </si>
  <si>
    <t>FrontierDefense_58</t>
  </si>
  <si>
    <t>FrontierDefense_59</t>
  </si>
  <si>
    <t>FrontierDefense_60</t>
  </si>
  <si>
    <t>FrontierDefense_61</t>
  </si>
  <si>
    <t>FrontierDefense_62</t>
  </si>
  <si>
    <t>FrontierDefense_63</t>
  </si>
  <si>
    <t>FrontierDefense_64</t>
  </si>
  <si>
    <t>FrontierDefense_65</t>
  </si>
  <si>
    <t>FrontierDefense_66</t>
  </si>
  <si>
    <t>FrontierDefense_67</t>
  </si>
  <si>
    <t>FrontierDefense_68</t>
  </si>
  <si>
    <t>FrontierDefense_69</t>
  </si>
  <si>
    <t>FrontierDefense_70</t>
  </si>
  <si>
    <t>FrontierDefense_71</t>
  </si>
  <si>
    <t>FrontierDefense_72</t>
  </si>
  <si>
    <t>FrontierDefense_73</t>
  </si>
  <si>
    <r>
      <rPr>
        <sz val="11"/>
        <rFont val="宋体"/>
        <charset val="134"/>
        <scheme val="minor"/>
      </rPr>
      <t>N</t>
    </r>
    <r>
      <rPr>
        <sz val="11"/>
        <rFont val="宋体"/>
        <charset val="134"/>
        <scheme val="minor"/>
      </rPr>
      <t>ONE</t>
    </r>
  </si>
  <si>
    <t>FrontierDefense_75</t>
  </si>
  <si>
    <t>FrontierDefense_85</t>
  </si>
  <si>
    <t>FrontierDefense_94</t>
  </si>
  <si>
    <t>FrontierDefense_99</t>
  </si>
  <si>
    <t>battleStart</t>
  </si>
  <si>
    <t>battleEnd</t>
  </si>
  <si>
    <t>开放起始关卡</t>
  </si>
  <si>
    <t>开放结束关卡</t>
  </si>
  <si>
    <t>奖励列表
类型,ID,数量</t>
  </si>
  <si>
    <t>[[1,2,5000]]</t>
  </si>
  <si>
    <t>[[1,2,50000]]</t>
  </si>
  <si>
    <t>[[1,2,5000000]]</t>
  </si>
  <si>
    <t>[[1,2,50000000]]</t>
  </si>
  <si>
    <t>[[1,2,500000000]]</t>
  </si>
  <si>
    <t>任务顺序</t>
  </si>
  <si>
    <t>条件数值</t>
  </si>
  <si>
    <t>[[1,2,1000]]</t>
  </si>
  <si>
    <r>
      <rPr>
        <sz val="11"/>
        <rFont val="宋体"/>
        <charset val="134"/>
        <scheme val="minor"/>
      </rPr>
      <t>升级武士：亚历克斯</t>
    </r>
    <r>
      <rPr>
        <sz val="11"/>
        <rFont val="宋体"/>
        <charset val="134"/>
        <scheme val="minor"/>
      </rPr>
      <t>2次</t>
    </r>
  </si>
  <si>
    <t>[1,2]</t>
  </si>
  <si>
    <t>[[1,2,2000]]</t>
  </si>
  <si>
    <t>购买弓箭手塔</t>
  </si>
  <si>
    <t>升级弓箭塔5次</t>
  </si>
  <si>
    <r>
      <rPr>
        <sz val="11"/>
        <rFont val="宋体"/>
        <charset val="134"/>
        <scheme val="minor"/>
      </rPr>
      <t>[</t>
    </r>
    <r>
      <rPr>
        <sz val="11"/>
        <rFont val="宋体"/>
        <charset val="134"/>
        <scheme val="minor"/>
      </rPr>
      <t>2</t>
    </r>
    <r>
      <rPr>
        <sz val="11"/>
        <rFont val="宋体"/>
        <charset val="134"/>
        <scheme val="minor"/>
      </rPr>
      <t>,</t>
    </r>
    <r>
      <rPr>
        <sz val="11"/>
        <rFont val="宋体"/>
        <charset val="134"/>
        <scheme val="minor"/>
      </rPr>
      <t>5</t>
    </r>
    <r>
      <rPr>
        <sz val="11"/>
        <rFont val="宋体"/>
        <charset val="134"/>
        <scheme val="minor"/>
      </rPr>
      <t>]</t>
    </r>
  </si>
  <si>
    <t>通过第5关</t>
  </si>
  <si>
    <t>[5,10]</t>
  </si>
  <si>
    <r>
      <rPr>
        <sz val="11"/>
        <rFont val="宋体"/>
        <charset val="134"/>
        <scheme val="minor"/>
      </rPr>
      <t>[[1,2,</t>
    </r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000]]</t>
    </r>
  </si>
  <si>
    <t>购买火法师塔</t>
  </si>
  <si>
    <t>升级火法师塔5次</t>
  </si>
  <si>
    <r>
      <rPr>
        <sz val="11"/>
        <rFont val="宋体"/>
        <charset val="134"/>
        <scheme val="minor"/>
      </rPr>
      <t>[3</t>
    </r>
    <r>
      <rPr>
        <sz val="11"/>
        <rFont val="宋体"/>
        <charset val="134"/>
        <scheme val="minor"/>
      </rPr>
      <t>,</t>
    </r>
    <r>
      <rPr>
        <sz val="11"/>
        <rFont val="宋体"/>
        <charset val="134"/>
        <scheme val="minor"/>
      </rPr>
      <t>5</t>
    </r>
    <r>
      <rPr>
        <sz val="11"/>
        <rFont val="宋体"/>
        <charset val="134"/>
        <scheme val="minor"/>
      </rPr>
      <t>]</t>
    </r>
  </si>
  <si>
    <t>通过第10关</t>
  </si>
  <si>
    <t>[10,10]</t>
  </si>
  <si>
    <t>购买炮塔</t>
  </si>
  <si>
    <t>升级炮塔5次</t>
  </si>
  <si>
    <r>
      <rPr>
        <sz val="11"/>
        <rFont val="宋体"/>
        <charset val="134"/>
        <scheme val="minor"/>
      </rPr>
      <t>[4</t>
    </r>
    <r>
      <rPr>
        <sz val="11"/>
        <rFont val="宋体"/>
        <charset val="134"/>
        <scheme val="minor"/>
      </rPr>
      <t>,</t>
    </r>
    <r>
      <rPr>
        <sz val="11"/>
        <rFont val="宋体"/>
        <charset val="134"/>
        <scheme val="minor"/>
      </rPr>
      <t>5</t>
    </r>
    <r>
      <rPr>
        <sz val="11"/>
        <rFont val="宋体"/>
        <charset val="134"/>
        <scheme val="minor"/>
      </rPr>
      <t>]</t>
    </r>
  </si>
  <si>
    <t>购买游侠：艾玛</t>
  </si>
  <si>
    <t>[[1,2,30000]]</t>
  </si>
  <si>
    <t>升级艾玛5次</t>
  </si>
  <si>
    <t>解锁1个上阵位</t>
  </si>
  <si>
    <t>通过第15关</t>
  </si>
  <si>
    <t>[15,10]</t>
  </si>
  <si>
    <t>通过第20关</t>
  </si>
  <si>
    <t>[20,10]</t>
  </si>
  <si>
    <t>购买电塔</t>
  </si>
  <si>
    <t>升级电塔5次</t>
  </si>
  <si>
    <r>
      <rPr>
        <sz val="11"/>
        <rFont val="宋体"/>
        <charset val="134"/>
        <scheme val="minor"/>
      </rPr>
      <t>[5</t>
    </r>
    <r>
      <rPr>
        <sz val="11"/>
        <rFont val="宋体"/>
        <charset val="134"/>
        <scheme val="minor"/>
      </rPr>
      <t>,</t>
    </r>
    <r>
      <rPr>
        <sz val="11"/>
        <rFont val="宋体"/>
        <charset val="134"/>
        <scheme val="minor"/>
      </rPr>
      <t>5</t>
    </r>
    <r>
      <rPr>
        <sz val="11"/>
        <rFont val="宋体"/>
        <charset val="134"/>
        <scheme val="minor"/>
      </rPr>
      <t>]</t>
    </r>
  </si>
  <si>
    <t>通过第30关</t>
  </si>
  <si>
    <t>[30,10]</t>
  </si>
  <si>
    <t>购买德鲁伊：梅森</t>
  </si>
  <si>
    <t>升级德鲁伊：梅森5次</t>
  </si>
  <si>
    <t>杀死X个怪物</t>
  </si>
  <si>
    <t>击败X个BOSS</t>
  </si>
  <si>
    <t>累积获得X金币</t>
  </si>
  <si>
    <t>通关第X关</t>
  </si>
  <si>
    <t> /** 104:通关第X关 格式：[关卡id, 回合数]*/</t>
  </si>
  <si>
    <t>拥有指定X英雄</t>
  </si>
  <si>
    <t>拥有X名英雄</t>
  </si>
  <si>
    <t>升级英雄X次</t>
  </si>
  <si>
    <t>升级指定X英雄X次</t>
  </si>
  <si>
    <t> /** 108:升级指定X英雄X次 格式：[英雄id，次数]*/</t>
  </si>
  <si>
    <t>拥有指定X塔</t>
  </si>
  <si>
    <t>拥有X个塔</t>
  </si>
  <si>
    <t>升级塔X次</t>
  </si>
  <si>
    <t>升级X塔X次</t>
  </si>
  <si>
    <t> /** 112:升级X塔X次 格式：[塔id，次数]*/</t>
  </si>
  <si>
    <t>使用X次英雄技能</t>
  </si>
  <si>
    <t>升级英雄属性X次</t>
  </si>
  <si>
    <t>暴击多少次</t>
  </si>
  <si>
    <t>塔杀死X个怪物</t>
  </si>
  <si>
    <t>英雄累积造成X的伤害</t>
  </si>
  <si>
    <t>塔累积造成X的伤害</t>
  </si>
  <si>
    <t>兑换钻石X次</t>
  </si>
  <si>
    <t>购买金币X次</t>
  </si>
  <si>
    <t>领取X次在线奖励</t>
  </si>
  <si>
    <t>抽奖X次</t>
  </si>
  <si>
    <t>签到X次</t>
  </si>
  <si>
    <t>合成符文X次</t>
  </si>
  <si>
    <t>升级防守塔属性X次</t>
  </si>
  <si>
    <t>镶嵌X个符文</t>
  </si>
  <si>
    <t>解锁上阵位</t>
  </si>
  <si>
    <t>守卫塔的攻击总和</t>
  </si>
  <si>
    <t>英雄的攻击总和</t>
  </si>
  <si>
    <t>[[1,2,4000]]</t>
  </si>
  <si>
    <t>[[1,2,10000]]</t>
  </si>
  <si>
    <t>[1,1]</t>
  </si>
  <si>
    <t>[[1,2,2500]]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</si>
</sst>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3">
    <xf numFmtId="0" fontId="0" fillId="0" borderId="0" xfId="0"/>
    <xf numFmtId="3" fontId="1" fillId="0" borderId="0" xfId="20" applyNumberFormat="1" applyFont="1" applyFill="1"/>
    <xf numFmtId="0" fontId="1" fillId="0" borderId="0" xfId="0" applyFont="1" applyFill="1"/>
    <xf numFmtId="3" fontId="1" fillId="0" borderId="0" xfId="0" applyNumberFormat="1" applyFont="1" applyAlignment="1">
      <alignment horizontal="right"/>
    </xf>
    <xf numFmtId="0" fontId="0" fillId="0" borderId="0" xfId="0" applyFont="1"/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3" fontId="2" fillId="4" borderId="0" xfId="0" applyNumberFormat="1" applyFont="1" applyFill="1"/>
    <xf numFmtId="3" fontId="2" fillId="4" borderId="0" xfId="0" applyNumberFormat="1" applyFont="1" applyFill="1" applyAlignment="1">
      <alignment horizontal="center"/>
    </xf>
    <xf numFmtId="0" fontId="2" fillId="4" borderId="0" xfId="54" applyFont="1" applyFill="1" applyAlignment="1">
      <alignment horizontal="center" vertical="center"/>
    </xf>
    <xf numFmtId="0" fontId="2" fillId="4" borderId="0" xfId="65" applyFont="1" applyFill="1" applyAlignment="1">
      <alignment horizontal="center" vertical="center"/>
    </xf>
    <xf numFmtId="49" fontId="2" fillId="4" borderId="0" xfId="69" applyNumberFormat="1" applyFont="1" applyFill="1" applyAlignment="1">
      <alignment horizontal="center" vertical="center"/>
    </xf>
    <xf numFmtId="0" fontId="2" fillId="4" borderId="0" xfId="61" applyFont="1" applyFill="1" applyAlignment="1">
      <alignment horizontal="center" vertical="center"/>
    </xf>
    <xf numFmtId="0" fontId="2" fillId="4" borderId="0" xfId="61" applyFont="1" applyFill="1">
      <alignment vertical="center"/>
    </xf>
    <xf numFmtId="49" fontId="2" fillId="4" borderId="0" xfId="61" applyNumberFormat="1" applyFont="1" applyFill="1" applyAlignment="1">
      <alignment horizontal="center" vertical="center"/>
    </xf>
    <xf numFmtId="0" fontId="2" fillId="4" borderId="0" xfId="54" applyFont="1" applyFill="1" applyAlignment="1">
      <alignment horizontal="center" vertical="center" wrapText="1"/>
    </xf>
    <xf numFmtId="0" fontId="2" fillId="4" borderId="0" xfId="14" applyFont="1" applyFill="1" applyAlignment="1">
      <alignment horizontal="center" vertical="center"/>
    </xf>
    <xf numFmtId="49" fontId="2" fillId="4" borderId="0" xfId="66" applyNumberFormat="1" applyFont="1" applyFill="1" applyAlignment="1">
      <alignment horizontal="center" vertical="center"/>
    </xf>
    <xf numFmtId="49" fontId="1" fillId="0" borderId="0" xfId="20" applyNumberFormat="1" applyFont="1" applyFill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3" fontId="0" fillId="4" borderId="0" xfId="0" applyNumberFormat="1" applyFill="1"/>
    <xf numFmtId="3" fontId="1" fillId="0" borderId="0" xfId="0" applyNumberFormat="1" applyFont="1" applyFill="1"/>
    <xf numFmtId="0" fontId="1" fillId="0" borderId="0" xfId="0" applyNumberFormat="1" applyFont="1" applyAlignment="1">
      <alignment horizontal="left"/>
    </xf>
    <xf numFmtId="3" fontId="0" fillId="0" borderId="0" xfId="0" applyNumberFormat="1"/>
    <xf numFmtId="0" fontId="2" fillId="4" borderId="0" xfId="68" applyFont="1" applyFill="1" applyAlignment="1">
      <alignment horizontal="center" vertical="center"/>
    </xf>
    <xf numFmtId="0" fontId="2" fillId="4" borderId="0" xfId="69" applyNumberFormat="1" applyFont="1" applyFill="1" applyAlignment="1">
      <alignment horizontal="center" vertical="center"/>
    </xf>
    <xf numFmtId="0" fontId="2" fillId="4" borderId="0" xfId="61" applyFont="1" applyFill="1" applyAlignment="1">
      <alignment horizontal="center" vertical="center" wrapText="1"/>
    </xf>
    <xf numFmtId="3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0" fillId="5" borderId="0" xfId="0" applyFont="1" applyFill="1" applyAlignment="1"/>
    <xf numFmtId="0" fontId="3" fillId="4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7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常规 12" xfId="20"/>
    <cellStyle name="解释性文本" xfId="21" builtinId="53"/>
    <cellStyle name="常规 6 2" xfId="22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常规 8 2" xfId="38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常规 10 2" xfId="56"/>
    <cellStyle name="60% - 强调文字颜色 6" xfId="57" builtinId="52"/>
    <cellStyle name="常规 11" xfId="58"/>
    <cellStyle name="常规 11 2" xfId="59"/>
    <cellStyle name="常规 13" xfId="60"/>
    <cellStyle name="常规 2" xfId="61"/>
    <cellStyle name="常规 3" xfId="62"/>
    <cellStyle name="常规 4" xfId="63"/>
    <cellStyle name="常规 4 2" xfId="64"/>
    <cellStyle name="常规 5" xfId="65"/>
    <cellStyle name="常规 7" xfId="66"/>
    <cellStyle name="常规 7 2" xfId="67"/>
    <cellStyle name="常规 8" xfId="68"/>
    <cellStyle name="常规 9" xfId="69"/>
    <cellStyle name="常规 9 2" xfId="7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B29" sqref="B29"/>
    </sheetView>
  </sheetViews>
  <sheetFormatPr defaultColWidth="9" defaultRowHeight="13.5" outlineLevelRow="4" outlineLevelCol="6"/>
  <cols>
    <col min="1" max="1" width="18.75" style="35" customWidth="1"/>
    <col min="2" max="2" width="65.875" style="35" customWidth="1"/>
    <col min="3" max="3" width="16" style="35" customWidth="1"/>
    <col min="4" max="4" width="7.5" style="36" customWidth="1"/>
    <col min="5" max="5" width="13.25" style="35" customWidth="1"/>
    <col min="6" max="6" width="11.5" style="35" customWidth="1"/>
    <col min="7" max="7" width="38.375" style="35" customWidth="1"/>
    <col min="8" max="16384" width="9" style="35"/>
  </cols>
  <sheetData>
    <row r="1" ht="21" customHeight="1" spans="1:7">
      <c r="A1" s="37" t="s">
        <v>0</v>
      </c>
      <c r="B1" s="37" t="s">
        <v>1</v>
      </c>
      <c r="C1" s="37" t="s">
        <v>2</v>
      </c>
      <c r="D1" s="38"/>
      <c r="E1" s="37" t="s">
        <v>3</v>
      </c>
      <c r="F1" s="37" t="s">
        <v>4</v>
      </c>
      <c r="G1" s="37" t="s">
        <v>2</v>
      </c>
    </row>
    <row r="2" ht="23.1" customHeight="1" spans="1:7">
      <c r="A2" s="37" t="s">
        <v>5</v>
      </c>
      <c r="B2" s="37" t="s">
        <v>6</v>
      </c>
      <c r="C2" s="37" t="s">
        <v>7</v>
      </c>
      <c r="D2" s="39"/>
      <c r="E2" s="37" t="s">
        <v>8</v>
      </c>
      <c r="F2" s="37" t="s">
        <v>9</v>
      </c>
      <c r="G2" s="37" t="s">
        <v>10</v>
      </c>
    </row>
    <row r="3" spans="1:7">
      <c r="A3" s="40" t="s">
        <v>11</v>
      </c>
      <c r="B3" s="40" t="s">
        <v>12</v>
      </c>
      <c r="C3" s="41" t="s">
        <v>13</v>
      </c>
      <c r="D3" s="38"/>
      <c r="E3" s="40" t="s">
        <v>14</v>
      </c>
      <c r="F3" s="40" t="s">
        <v>15</v>
      </c>
      <c r="G3" s="40" t="s">
        <v>16</v>
      </c>
    </row>
    <row r="4" spans="1:7">
      <c r="A4" s="41" t="s">
        <v>17</v>
      </c>
      <c r="B4" s="40" t="s">
        <v>18</v>
      </c>
      <c r="C4" s="41" t="s">
        <v>19</v>
      </c>
      <c r="D4" s="38"/>
      <c r="E4" s="40" t="s">
        <v>20</v>
      </c>
      <c r="F4" s="40" t="s">
        <v>21</v>
      </c>
      <c r="G4" s="40" t="s">
        <v>22</v>
      </c>
    </row>
    <row r="5" spans="1:3">
      <c r="A5" s="42" t="s">
        <v>23</v>
      </c>
      <c r="B5" s="35" t="s">
        <v>24</v>
      </c>
      <c r="C5" s="42" t="s">
        <v>25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4"/>
  <sheetViews>
    <sheetView topLeftCell="B1" workbookViewId="0">
      <pane ySplit="4" topLeftCell="A5" activePane="bottomLeft" state="frozen"/>
      <selection/>
      <selection pane="bottomLeft" activeCell="F13" sqref="F13"/>
    </sheetView>
  </sheetViews>
  <sheetFormatPr defaultColWidth="9.125" defaultRowHeight="13.5"/>
  <cols>
    <col min="1" max="1" width="12" style="9" customWidth="1"/>
    <col min="2" max="2" width="39.25" style="10" customWidth="1"/>
    <col min="3" max="3" width="11.25" style="10" customWidth="1"/>
    <col min="4" max="5" width="21" style="10" customWidth="1"/>
    <col min="6" max="6" width="27.5" style="10" customWidth="1"/>
    <col min="7" max="7" width="19.5" style="28" customWidth="1"/>
    <col min="8" max="8" width="22.375" style="9" customWidth="1"/>
    <col min="9" max="9" width="19.875" style="9" customWidth="1"/>
    <col min="10" max="16384" width="9.125" style="29"/>
  </cols>
  <sheetData>
    <row r="1" s="26" customFormat="1" spans="1:9">
      <c r="A1" s="12" t="s">
        <v>26</v>
      </c>
      <c r="B1" s="13" t="s">
        <v>27</v>
      </c>
      <c r="C1" s="30" t="s">
        <v>28</v>
      </c>
      <c r="D1" s="14" t="s">
        <v>29</v>
      </c>
      <c r="E1" s="14"/>
      <c r="F1" s="15" t="s">
        <v>30</v>
      </c>
      <c r="G1" s="31" t="s">
        <v>31</v>
      </c>
      <c r="H1" s="17" t="s">
        <v>32</v>
      </c>
      <c r="I1" s="12" t="s">
        <v>33</v>
      </c>
    </row>
    <row r="2" s="26" customFormat="1" spans="1:9">
      <c r="A2" s="18" t="s">
        <v>34</v>
      </c>
      <c r="B2" s="17" t="s">
        <v>34</v>
      </c>
      <c r="C2" s="17" t="s">
        <v>35</v>
      </c>
      <c r="D2" s="14" t="s">
        <v>35</v>
      </c>
      <c r="E2" s="14"/>
      <c r="F2" s="17" t="s">
        <v>35</v>
      </c>
      <c r="G2" s="19" t="s">
        <v>35</v>
      </c>
      <c r="H2" s="17" t="s">
        <v>34</v>
      </c>
      <c r="I2" s="18" t="s">
        <v>36</v>
      </c>
    </row>
    <row r="3" s="26" customFormat="1" spans="1:9">
      <c r="A3" s="18" t="s">
        <v>37</v>
      </c>
      <c r="B3" s="17" t="s">
        <v>38</v>
      </c>
      <c r="C3" s="17" t="s">
        <v>37</v>
      </c>
      <c r="D3" s="14" t="s">
        <v>37</v>
      </c>
      <c r="E3" s="14"/>
      <c r="F3" s="17" t="s">
        <v>37</v>
      </c>
      <c r="G3" s="19" t="s">
        <v>38</v>
      </c>
      <c r="H3" s="17" t="s">
        <v>39</v>
      </c>
      <c r="I3" s="18" t="s">
        <v>38</v>
      </c>
    </row>
    <row r="4" s="26" customFormat="1" ht="76" customHeight="1" spans="1:9">
      <c r="A4" s="18" t="s">
        <v>40</v>
      </c>
      <c r="B4" s="17" t="s">
        <v>41</v>
      </c>
      <c r="C4" s="17" t="s">
        <v>42</v>
      </c>
      <c r="D4" s="20" t="s">
        <v>43</v>
      </c>
      <c r="E4" s="20"/>
      <c r="F4" s="21" t="s">
        <v>44</v>
      </c>
      <c r="G4" s="22" t="s">
        <v>45</v>
      </c>
      <c r="H4" s="32" t="s">
        <v>46</v>
      </c>
      <c r="I4" s="18" t="s">
        <v>47</v>
      </c>
    </row>
    <row r="5" s="27" customFormat="1" spans="1:9">
      <c r="A5" s="27">
        <v>1</v>
      </c>
      <c r="B5" s="33" t="str">
        <f>"累积击杀"&amp;G5&amp;"个怪物"</f>
        <v>累积击杀100个怪物</v>
      </c>
      <c r="C5" s="33">
        <v>1</v>
      </c>
      <c r="D5" s="33">
        <v>1</v>
      </c>
      <c r="E5" s="33" t="str">
        <f>VLOOKUP(F5,可选条件!A:B,2,FALSE)</f>
        <v>杀死X个怪物</v>
      </c>
      <c r="F5" s="33">
        <v>101</v>
      </c>
      <c r="G5" s="34">
        <v>100</v>
      </c>
      <c r="H5" s="27" t="str">
        <f>"[[1,2,"&amp;G5*10&amp;"]]"</f>
        <v>[[1,2,1000]]</v>
      </c>
      <c r="I5" s="27" t="s">
        <v>48</v>
      </c>
    </row>
    <row r="6" s="27" customFormat="1" spans="1:9">
      <c r="A6" s="27">
        <v>2</v>
      </c>
      <c r="B6" s="33" t="str">
        <f t="shared" ref="B6:B48" si="0">"累积击杀"&amp;G6&amp;"个怪物"</f>
        <v>累积击杀300个怪物</v>
      </c>
      <c r="C6" s="33">
        <v>1</v>
      </c>
      <c r="D6" s="33">
        <v>2</v>
      </c>
      <c r="E6" s="33" t="str">
        <f>VLOOKUP(F6,可选条件!A:B,2,FALSE)</f>
        <v>杀死X个怪物</v>
      </c>
      <c r="F6" s="33">
        <v>101</v>
      </c>
      <c r="G6" s="34">
        <v>300</v>
      </c>
      <c r="H6" s="27" t="str">
        <f t="shared" ref="H6:H26" si="1">"[[1,2,"&amp;G6*10&amp;"]]"</f>
        <v>[[1,2,3000]]</v>
      </c>
      <c r="I6" s="27" t="s">
        <v>48</v>
      </c>
    </row>
    <row r="7" s="27" customFormat="1" spans="1:9">
      <c r="A7" s="27">
        <v>3</v>
      </c>
      <c r="B7" s="33" t="str">
        <f t="shared" si="0"/>
        <v>累积击杀500个怪物</v>
      </c>
      <c r="C7" s="33">
        <v>1</v>
      </c>
      <c r="D7" s="33">
        <v>3</v>
      </c>
      <c r="E7" s="33" t="str">
        <f>VLOOKUP(F7,可选条件!A:B,2,FALSE)</f>
        <v>杀死X个怪物</v>
      </c>
      <c r="F7" s="33">
        <v>101</v>
      </c>
      <c r="G7" s="34">
        <v>500</v>
      </c>
      <c r="H7" s="27" t="str">
        <f t="shared" si="1"/>
        <v>[[1,2,5000]]</v>
      </c>
      <c r="I7" s="27" t="s">
        <v>48</v>
      </c>
    </row>
    <row r="8" s="27" customFormat="1" spans="1:9">
      <c r="A8" s="27">
        <v>4</v>
      </c>
      <c r="B8" s="33" t="str">
        <f t="shared" si="0"/>
        <v>累积击杀1000个怪物</v>
      </c>
      <c r="C8" s="33">
        <v>1</v>
      </c>
      <c r="D8" s="33">
        <v>4</v>
      </c>
      <c r="E8" s="33" t="str">
        <f>VLOOKUP(F8,可选条件!A:B,2,FALSE)</f>
        <v>杀死X个怪物</v>
      </c>
      <c r="F8" s="33">
        <v>101</v>
      </c>
      <c r="G8" s="34">
        <v>1000</v>
      </c>
      <c r="H8" s="27" t="str">
        <f t="shared" si="1"/>
        <v>[[1,2,10000]]</v>
      </c>
      <c r="I8" s="27" t="s">
        <v>49</v>
      </c>
    </row>
    <row r="9" s="27" customFormat="1" spans="1:9">
      <c r="A9" s="27">
        <v>5</v>
      </c>
      <c r="B9" s="33" t="str">
        <f t="shared" si="0"/>
        <v>累积击杀3000个怪物</v>
      </c>
      <c r="C9" s="33">
        <v>1</v>
      </c>
      <c r="D9" s="33">
        <v>5</v>
      </c>
      <c r="E9" s="33" t="str">
        <f>VLOOKUP(F9,可选条件!A:B,2,FALSE)</f>
        <v>杀死X个怪物</v>
      </c>
      <c r="F9" s="33">
        <v>101</v>
      </c>
      <c r="G9" s="34">
        <v>3000</v>
      </c>
      <c r="H9" s="27" t="str">
        <f t="shared" si="1"/>
        <v>[[1,2,30000]]</v>
      </c>
      <c r="I9" s="27" t="s">
        <v>50</v>
      </c>
    </row>
    <row r="10" s="27" customFormat="1" spans="1:9">
      <c r="A10" s="27">
        <v>6</v>
      </c>
      <c r="B10" s="33" t="str">
        <f t="shared" si="0"/>
        <v>累积击杀5000个怪物</v>
      </c>
      <c r="C10" s="33">
        <v>1</v>
      </c>
      <c r="D10" s="33">
        <v>6</v>
      </c>
      <c r="E10" s="33" t="str">
        <f>VLOOKUP(F10,可选条件!A:B,2,FALSE)</f>
        <v>杀死X个怪物</v>
      </c>
      <c r="F10" s="33">
        <v>101</v>
      </c>
      <c r="G10" s="34">
        <v>5000</v>
      </c>
      <c r="H10" s="27" t="str">
        <f t="shared" si="1"/>
        <v>[[1,2,50000]]</v>
      </c>
      <c r="I10" s="27" t="s">
        <v>51</v>
      </c>
    </row>
    <row r="11" s="27" customFormat="1" spans="1:9">
      <c r="A11" s="27">
        <v>7</v>
      </c>
      <c r="B11" s="33" t="str">
        <f t="shared" si="0"/>
        <v>累积击杀10000个怪物</v>
      </c>
      <c r="C11" s="33">
        <v>1</v>
      </c>
      <c r="D11" s="33">
        <v>7</v>
      </c>
      <c r="E11" s="33" t="str">
        <f>VLOOKUP(F11,可选条件!A:B,2,FALSE)</f>
        <v>杀死X个怪物</v>
      </c>
      <c r="F11" s="33">
        <v>101</v>
      </c>
      <c r="G11" s="34">
        <v>10000</v>
      </c>
      <c r="H11" s="27" t="str">
        <f t="shared" si="1"/>
        <v>[[1,2,100000]]</v>
      </c>
      <c r="I11" s="27" t="s">
        <v>52</v>
      </c>
    </row>
    <row r="12" s="27" customFormat="1" spans="1:9">
      <c r="A12" s="27">
        <v>8</v>
      </c>
      <c r="B12" s="33" t="str">
        <f t="shared" si="0"/>
        <v>累积击杀30000个怪物</v>
      </c>
      <c r="C12" s="33">
        <v>1</v>
      </c>
      <c r="D12" s="33">
        <v>8</v>
      </c>
      <c r="E12" s="33" t="str">
        <f>VLOOKUP(F12,可选条件!A:B,2,FALSE)</f>
        <v>杀死X个怪物</v>
      </c>
      <c r="F12" s="33">
        <v>101</v>
      </c>
      <c r="G12" s="34">
        <v>30000</v>
      </c>
      <c r="H12" s="27" t="str">
        <f t="shared" si="1"/>
        <v>[[1,2,300000]]</v>
      </c>
      <c r="I12" s="27" t="s">
        <v>53</v>
      </c>
    </row>
    <row r="13" s="27" customFormat="1" spans="1:9">
      <c r="A13" s="27">
        <v>9</v>
      </c>
      <c r="B13" s="33" t="str">
        <f t="shared" si="0"/>
        <v>累积击杀50000个怪物</v>
      </c>
      <c r="C13" s="33">
        <v>1</v>
      </c>
      <c r="D13" s="33">
        <v>9</v>
      </c>
      <c r="E13" s="33" t="str">
        <f>VLOOKUP(F13,可选条件!A:B,2,FALSE)</f>
        <v>杀死X个怪物</v>
      </c>
      <c r="F13" s="33">
        <v>101</v>
      </c>
      <c r="G13" s="34">
        <v>50000</v>
      </c>
      <c r="H13" s="27" t="str">
        <f t="shared" si="1"/>
        <v>[[1,2,500000]]</v>
      </c>
      <c r="I13" s="27" t="s">
        <v>54</v>
      </c>
    </row>
    <row r="14" s="27" customFormat="1" spans="1:9">
      <c r="A14" s="27">
        <v>10</v>
      </c>
      <c r="B14" s="33" t="str">
        <f t="shared" si="0"/>
        <v>累积击杀100000个怪物</v>
      </c>
      <c r="C14" s="33">
        <v>1</v>
      </c>
      <c r="D14" s="33">
        <v>10</v>
      </c>
      <c r="E14" s="33" t="str">
        <f>VLOOKUP(F14,可选条件!A:B,2,FALSE)</f>
        <v>杀死X个怪物</v>
      </c>
      <c r="F14" s="33">
        <v>101</v>
      </c>
      <c r="G14" s="34">
        <v>100000</v>
      </c>
      <c r="H14" s="27" t="str">
        <f t="shared" si="1"/>
        <v>[[1,2,1000000]]</v>
      </c>
      <c r="I14" s="27" t="s">
        <v>55</v>
      </c>
    </row>
    <row r="15" s="27" customFormat="1" spans="1:9">
      <c r="A15" s="27">
        <v>11</v>
      </c>
      <c r="B15" s="33" t="str">
        <f t="shared" si="0"/>
        <v>累积击杀300000个怪物</v>
      </c>
      <c r="C15" s="33">
        <v>1</v>
      </c>
      <c r="D15" s="33">
        <v>11</v>
      </c>
      <c r="E15" s="33" t="str">
        <f>VLOOKUP(F15,可选条件!A:B,2,FALSE)</f>
        <v>杀死X个怪物</v>
      </c>
      <c r="F15" s="33">
        <v>101</v>
      </c>
      <c r="G15" s="34">
        <v>300000</v>
      </c>
      <c r="H15" s="27" t="str">
        <f t="shared" si="1"/>
        <v>[[1,2,3000000]]</v>
      </c>
      <c r="I15" s="27" t="s">
        <v>48</v>
      </c>
    </row>
    <row r="16" s="27" customFormat="1" spans="1:9">
      <c r="A16" s="27">
        <v>12</v>
      </c>
      <c r="B16" s="33" t="str">
        <f t="shared" si="0"/>
        <v>累积击杀500000个怪物</v>
      </c>
      <c r="C16" s="33">
        <v>1</v>
      </c>
      <c r="D16" s="33">
        <v>12</v>
      </c>
      <c r="E16" s="33" t="str">
        <f>VLOOKUP(F16,可选条件!A:B,2,FALSE)</f>
        <v>杀死X个怪物</v>
      </c>
      <c r="F16" s="33">
        <v>101</v>
      </c>
      <c r="G16" s="34">
        <v>500000</v>
      </c>
      <c r="H16" s="27" t="str">
        <f t="shared" si="1"/>
        <v>[[1,2,5000000]]</v>
      </c>
      <c r="I16" s="27" t="s">
        <v>48</v>
      </c>
    </row>
    <row r="17" s="27" customFormat="1" spans="1:9">
      <c r="A17" s="27">
        <v>13</v>
      </c>
      <c r="B17" s="33" t="str">
        <f t="shared" si="0"/>
        <v>累积击杀1000000个怪物</v>
      </c>
      <c r="C17" s="33">
        <v>1</v>
      </c>
      <c r="D17" s="33">
        <v>13</v>
      </c>
      <c r="E17" s="33" t="str">
        <f>VLOOKUP(F17,可选条件!A:B,2,FALSE)</f>
        <v>杀死X个怪物</v>
      </c>
      <c r="F17" s="33">
        <v>101</v>
      </c>
      <c r="G17" s="34">
        <v>1000000</v>
      </c>
      <c r="H17" s="27" t="str">
        <f t="shared" si="1"/>
        <v>[[1,2,10000000]]</v>
      </c>
      <c r="I17" s="27" t="s">
        <v>48</v>
      </c>
    </row>
    <row r="18" s="27" customFormat="1" spans="1:9">
      <c r="A18" s="27">
        <v>14</v>
      </c>
      <c r="B18" s="33" t="str">
        <f t="shared" si="0"/>
        <v>累积击杀3000000个怪物</v>
      </c>
      <c r="C18" s="33">
        <v>1</v>
      </c>
      <c r="D18" s="33">
        <v>14</v>
      </c>
      <c r="E18" s="33" t="str">
        <f>VLOOKUP(F18,可选条件!A:B,2,FALSE)</f>
        <v>杀死X个怪物</v>
      </c>
      <c r="F18" s="33">
        <v>101</v>
      </c>
      <c r="G18" s="34">
        <v>3000000</v>
      </c>
      <c r="H18" s="27" t="str">
        <f t="shared" si="1"/>
        <v>[[1,2,30000000]]</v>
      </c>
      <c r="I18" s="27" t="s">
        <v>48</v>
      </c>
    </row>
    <row r="19" s="27" customFormat="1" spans="1:9">
      <c r="A19" s="27">
        <v>15</v>
      </c>
      <c r="B19" s="33" t="str">
        <f t="shared" si="0"/>
        <v>累积击杀5000000个怪物</v>
      </c>
      <c r="C19" s="33">
        <v>1</v>
      </c>
      <c r="D19" s="33">
        <v>15</v>
      </c>
      <c r="E19" s="33" t="str">
        <f>VLOOKUP(F19,可选条件!A:B,2,FALSE)</f>
        <v>杀死X个怪物</v>
      </c>
      <c r="F19" s="33">
        <v>101</v>
      </c>
      <c r="G19" s="34">
        <v>5000000</v>
      </c>
      <c r="H19" s="27" t="str">
        <f t="shared" si="1"/>
        <v>[[1,2,50000000]]</v>
      </c>
      <c r="I19" s="27" t="s">
        <v>48</v>
      </c>
    </row>
    <row r="20" s="27" customFormat="1" spans="1:9">
      <c r="A20" s="27">
        <v>16</v>
      </c>
      <c r="B20" s="33" t="str">
        <f t="shared" si="0"/>
        <v>累积击杀10000000个怪物</v>
      </c>
      <c r="C20" s="33">
        <v>1</v>
      </c>
      <c r="D20" s="33">
        <v>16</v>
      </c>
      <c r="E20" s="33" t="str">
        <f>VLOOKUP(F20,可选条件!A:B,2,FALSE)</f>
        <v>杀死X个怪物</v>
      </c>
      <c r="F20" s="33">
        <v>101</v>
      </c>
      <c r="G20" s="34">
        <v>10000000</v>
      </c>
      <c r="H20" s="27" t="str">
        <f t="shared" si="1"/>
        <v>[[1,2,100000000]]</v>
      </c>
      <c r="I20" s="27" t="s">
        <v>48</v>
      </c>
    </row>
    <row r="21" s="27" customFormat="1" spans="1:9">
      <c r="A21" s="27">
        <v>17</v>
      </c>
      <c r="B21" s="33" t="str">
        <f t="shared" si="0"/>
        <v>累积击杀30000000个怪物</v>
      </c>
      <c r="C21" s="33">
        <v>1</v>
      </c>
      <c r="D21" s="33">
        <v>17</v>
      </c>
      <c r="E21" s="33" t="str">
        <f>VLOOKUP(F21,可选条件!A:B,2,FALSE)</f>
        <v>杀死X个怪物</v>
      </c>
      <c r="F21" s="33">
        <v>101</v>
      </c>
      <c r="G21" s="34">
        <v>30000000</v>
      </c>
      <c r="H21" s="27" t="str">
        <f t="shared" si="1"/>
        <v>[[1,2,300000000]]</v>
      </c>
      <c r="I21" s="27" t="s">
        <v>48</v>
      </c>
    </row>
    <row r="22" s="27" customFormat="1" spans="1:9">
      <c r="A22" s="27">
        <v>18</v>
      </c>
      <c r="B22" s="33" t="str">
        <f t="shared" si="0"/>
        <v>累积击杀50000000个怪物</v>
      </c>
      <c r="C22" s="33">
        <v>1</v>
      </c>
      <c r="D22" s="33">
        <v>18</v>
      </c>
      <c r="E22" s="33" t="str">
        <f>VLOOKUP(F22,可选条件!A:B,2,FALSE)</f>
        <v>杀死X个怪物</v>
      </c>
      <c r="F22" s="33">
        <v>101</v>
      </c>
      <c r="G22" s="34">
        <v>50000000</v>
      </c>
      <c r="H22" s="27" t="str">
        <f t="shared" si="1"/>
        <v>[[1,2,500000000]]</v>
      </c>
      <c r="I22" s="27" t="s">
        <v>48</v>
      </c>
    </row>
    <row r="23" s="27" customFormat="1" spans="1:9">
      <c r="A23" s="27">
        <v>19</v>
      </c>
      <c r="B23" s="33" t="str">
        <f t="shared" si="0"/>
        <v>累积击杀100000000个怪物</v>
      </c>
      <c r="C23" s="33">
        <v>1</v>
      </c>
      <c r="D23" s="33">
        <v>19</v>
      </c>
      <c r="E23" s="33" t="str">
        <f>VLOOKUP(F23,可选条件!A:B,2,FALSE)</f>
        <v>杀死X个怪物</v>
      </c>
      <c r="F23" s="33">
        <v>101</v>
      </c>
      <c r="G23" s="34">
        <v>100000000</v>
      </c>
      <c r="H23" s="27" t="str">
        <f t="shared" si="1"/>
        <v>[[1,2,1000000000]]</v>
      </c>
      <c r="I23" s="27" t="s">
        <v>48</v>
      </c>
    </row>
    <row r="24" s="27" customFormat="1" spans="1:9">
      <c r="A24" s="27">
        <v>20</v>
      </c>
      <c r="B24" s="33" t="str">
        <f t="shared" si="0"/>
        <v>累积击杀300000000个怪物</v>
      </c>
      <c r="C24" s="33">
        <v>1</v>
      </c>
      <c r="D24" s="33">
        <v>20</v>
      </c>
      <c r="E24" s="33" t="str">
        <f>VLOOKUP(F24,可选条件!A:B,2,FALSE)</f>
        <v>杀死X个怪物</v>
      </c>
      <c r="F24" s="33">
        <v>101</v>
      </c>
      <c r="G24" s="34">
        <v>300000000</v>
      </c>
      <c r="H24" s="27" t="str">
        <f t="shared" si="1"/>
        <v>[[1,2,3000000000]]</v>
      </c>
      <c r="I24" s="27" t="s">
        <v>48</v>
      </c>
    </row>
    <row r="25" s="27" customFormat="1" spans="1:9">
      <c r="A25" s="27">
        <v>21</v>
      </c>
      <c r="B25" s="33" t="str">
        <f t="shared" si="0"/>
        <v>累积击杀500000000个怪物</v>
      </c>
      <c r="C25" s="33">
        <v>1</v>
      </c>
      <c r="D25" s="33">
        <v>21</v>
      </c>
      <c r="E25" s="33" t="str">
        <f>VLOOKUP(F25,可选条件!A:B,2,FALSE)</f>
        <v>杀死X个怪物</v>
      </c>
      <c r="F25" s="33">
        <v>101</v>
      </c>
      <c r="G25" s="34">
        <v>500000000</v>
      </c>
      <c r="H25" s="27" t="str">
        <f t="shared" si="1"/>
        <v>[[1,2,5000000000]]</v>
      </c>
      <c r="I25" s="27" t="s">
        <v>48</v>
      </c>
    </row>
    <row r="26" s="27" customFormat="1" spans="1:9">
      <c r="A26" s="27">
        <v>22</v>
      </c>
      <c r="B26" s="33" t="str">
        <f t="shared" si="0"/>
        <v>累积击杀1000000000个怪物</v>
      </c>
      <c r="C26" s="33">
        <v>1</v>
      </c>
      <c r="D26" s="33">
        <v>22</v>
      </c>
      <c r="E26" s="33" t="str">
        <f>VLOOKUP(F26,可选条件!A:B,2,FALSE)</f>
        <v>杀死X个怪物</v>
      </c>
      <c r="F26" s="33">
        <v>101</v>
      </c>
      <c r="G26" s="34">
        <v>1000000000</v>
      </c>
      <c r="H26" s="27" t="str">
        <f t="shared" si="1"/>
        <v>[[1,2,10000000000]]</v>
      </c>
      <c r="I26" s="27" t="s">
        <v>48</v>
      </c>
    </row>
    <row r="27" spans="1:9">
      <c r="A27" s="27">
        <v>23</v>
      </c>
      <c r="B27" s="33" t="str">
        <f>"累积击杀"&amp;G27&amp;"个BOSS"</f>
        <v>累积击杀10个BOSS</v>
      </c>
      <c r="C27" s="10">
        <v>2</v>
      </c>
      <c r="D27" s="10">
        <v>1</v>
      </c>
      <c r="E27" s="33" t="str">
        <f>VLOOKUP(F27,可选条件!A:B,2,FALSE)</f>
        <v>击败X个BOSS</v>
      </c>
      <c r="F27" s="10">
        <v>102</v>
      </c>
      <c r="G27" s="34">
        <v>10</v>
      </c>
      <c r="H27" s="9" t="s">
        <v>56</v>
      </c>
      <c r="I27" s="9" t="s">
        <v>57</v>
      </c>
    </row>
    <row r="28" spans="1:9">
      <c r="A28" s="27">
        <v>24</v>
      </c>
      <c r="B28" s="33" t="str">
        <f t="shared" ref="B28:B47" si="2">"累积击杀"&amp;G28&amp;"个BOSS"</f>
        <v>累积击杀30个BOSS</v>
      </c>
      <c r="C28" s="10">
        <v>2</v>
      </c>
      <c r="D28" s="10">
        <v>2</v>
      </c>
      <c r="E28" s="33" t="str">
        <f>VLOOKUP(F28,可选条件!A:B,2,FALSE)</f>
        <v>击败X个BOSS</v>
      </c>
      <c r="F28" s="10">
        <v>102</v>
      </c>
      <c r="G28" s="34">
        <v>30</v>
      </c>
      <c r="H28" s="9" t="s">
        <v>58</v>
      </c>
      <c r="I28" s="9" t="s">
        <v>57</v>
      </c>
    </row>
    <row r="29" spans="1:9">
      <c r="A29" s="27">
        <v>25</v>
      </c>
      <c r="B29" s="33" t="str">
        <f t="shared" si="2"/>
        <v>累积击杀50个BOSS</v>
      </c>
      <c r="C29" s="10">
        <v>2</v>
      </c>
      <c r="D29" s="10">
        <v>3</v>
      </c>
      <c r="E29" s="33" t="str">
        <f>VLOOKUP(F29,可选条件!A:B,2,FALSE)</f>
        <v>击败X个BOSS</v>
      </c>
      <c r="F29" s="10">
        <v>102</v>
      </c>
      <c r="G29" s="34">
        <v>50</v>
      </c>
      <c r="H29" s="9" t="s">
        <v>59</v>
      </c>
      <c r="I29" s="9" t="s">
        <v>57</v>
      </c>
    </row>
    <row r="30" spans="1:9">
      <c r="A30" s="27">
        <v>26</v>
      </c>
      <c r="B30" s="33" t="str">
        <f t="shared" si="2"/>
        <v>累积击杀100个BOSS</v>
      </c>
      <c r="C30" s="10">
        <v>2</v>
      </c>
      <c r="D30" s="10">
        <v>4</v>
      </c>
      <c r="E30" s="33" t="str">
        <f>VLOOKUP(F30,可选条件!A:B,2,FALSE)</f>
        <v>击败X个BOSS</v>
      </c>
      <c r="F30" s="10">
        <v>102</v>
      </c>
      <c r="G30" s="34">
        <v>100</v>
      </c>
      <c r="H30" s="9" t="s">
        <v>60</v>
      </c>
      <c r="I30" s="9" t="s">
        <v>57</v>
      </c>
    </row>
    <row r="31" spans="1:9">
      <c r="A31" s="27">
        <v>27</v>
      </c>
      <c r="B31" s="33" t="str">
        <f t="shared" si="2"/>
        <v>累积击杀300个BOSS</v>
      </c>
      <c r="C31" s="10">
        <v>2</v>
      </c>
      <c r="D31" s="10">
        <v>5</v>
      </c>
      <c r="E31" s="33" t="str">
        <f>VLOOKUP(F31,可选条件!A:B,2,FALSE)</f>
        <v>击败X个BOSS</v>
      </c>
      <c r="F31" s="10">
        <v>102</v>
      </c>
      <c r="G31" s="34">
        <v>300</v>
      </c>
      <c r="H31" s="9" t="s">
        <v>61</v>
      </c>
      <c r="I31" s="9" t="s">
        <v>57</v>
      </c>
    </row>
    <row r="32" spans="1:9">
      <c r="A32" s="27">
        <v>28</v>
      </c>
      <c r="B32" s="33" t="str">
        <f t="shared" si="2"/>
        <v>累积击杀500个BOSS</v>
      </c>
      <c r="C32" s="10">
        <v>2</v>
      </c>
      <c r="D32" s="10">
        <v>6</v>
      </c>
      <c r="E32" s="33" t="str">
        <f>VLOOKUP(F32,可选条件!A:B,2,FALSE)</f>
        <v>击败X个BOSS</v>
      </c>
      <c r="F32" s="10">
        <v>102</v>
      </c>
      <c r="G32" s="34">
        <v>500</v>
      </c>
      <c r="H32" s="9" t="s">
        <v>62</v>
      </c>
      <c r="I32" s="9" t="s">
        <v>57</v>
      </c>
    </row>
    <row r="33" spans="1:9">
      <c r="A33" s="27">
        <v>29</v>
      </c>
      <c r="B33" s="33" t="str">
        <f t="shared" si="2"/>
        <v>累积击杀1000个BOSS</v>
      </c>
      <c r="C33" s="10">
        <v>2</v>
      </c>
      <c r="D33" s="10">
        <v>7</v>
      </c>
      <c r="E33" s="33" t="str">
        <f>VLOOKUP(F33,可选条件!A:B,2,FALSE)</f>
        <v>击败X个BOSS</v>
      </c>
      <c r="F33" s="10">
        <v>102</v>
      </c>
      <c r="G33" s="34">
        <v>1000</v>
      </c>
      <c r="H33" s="9" t="s">
        <v>63</v>
      </c>
      <c r="I33" s="9" t="s">
        <v>57</v>
      </c>
    </row>
    <row r="34" spans="1:9">
      <c r="A34" s="27">
        <v>30</v>
      </c>
      <c r="B34" s="33" t="str">
        <f t="shared" si="2"/>
        <v>累积击杀3000个BOSS</v>
      </c>
      <c r="C34" s="10">
        <v>2</v>
      </c>
      <c r="D34" s="10">
        <v>8</v>
      </c>
      <c r="E34" s="33" t="str">
        <f>VLOOKUP(F34,可选条件!A:B,2,FALSE)</f>
        <v>击败X个BOSS</v>
      </c>
      <c r="F34" s="10">
        <v>102</v>
      </c>
      <c r="G34" s="34">
        <v>3000</v>
      </c>
      <c r="H34" s="9" t="s">
        <v>64</v>
      </c>
      <c r="I34" s="9" t="s">
        <v>57</v>
      </c>
    </row>
    <row r="35" spans="1:9">
      <c r="A35" s="27">
        <v>31</v>
      </c>
      <c r="B35" s="33" t="str">
        <f t="shared" si="2"/>
        <v>累积击杀5000个BOSS</v>
      </c>
      <c r="C35" s="10">
        <v>2</v>
      </c>
      <c r="D35" s="10">
        <v>9</v>
      </c>
      <c r="E35" s="33" t="str">
        <f>VLOOKUP(F35,可选条件!A:B,2,FALSE)</f>
        <v>击败X个BOSS</v>
      </c>
      <c r="F35" s="10">
        <v>102</v>
      </c>
      <c r="G35" s="34">
        <v>5000</v>
      </c>
      <c r="H35" s="9" t="s">
        <v>65</v>
      </c>
      <c r="I35" s="9" t="s">
        <v>57</v>
      </c>
    </row>
    <row r="36" spans="1:9">
      <c r="A36" s="27">
        <v>32</v>
      </c>
      <c r="B36" s="33" t="str">
        <f t="shared" si="2"/>
        <v>累积击杀10000个BOSS</v>
      </c>
      <c r="C36" s="10">
        <v>2</v>
      </c>
      <c r="D36" s="10">
        <v>10</v>
      </c>
      <c r="E36" s="33" t="str">
        <f>VLOOKUP(F36,可选条件!A:B,2,FALSE)</f>
        <v>击败X个BOSS</v>
      </c>
      <c r="F36" s="10">
        <v>102</v>
      </c>
      <c r="G36" s="34">
        <v>10000</v>
      </c>
      <c r="H36" s="9" t="s">
        <v>66</v>
      </c>
      <c r="I36" s="9" t="s">
        <v>57</v>
      </c>
    </row>
    <row r="37" spans="1:9">
      <c r="A37" s="27">
        <v>33</v>
      </c>
      <c r="B37" s="33" t="str">
        <f t="shared" si="2"/>
        <v>累积击杀30000个BOSS</v>
      </c>
      <c r="C37" s="10">
        <v>2</v>
      </c>
      <c r="D37" s="10">
        <v>11</v>
      </c>
      <c r="E37" s="33" t="str">
        <f>VLOOKUP(F37,可选条件!A:B,2,FALSE)</f>
        <v>击败X个BOSS</v>
      </c>
      <c r="F37" s="10">
        <v>102</v>
      </c>
      <c r="G37" s="34">
        <v>30000</v>
      </c>
      <c r="H37" s="9" t="s">
        <v>67</v>
      </c>
      <c r="I37" s="9" t="s">
        <v>57</v>
      </c>
    </row>
    <row r="38" spans="1:9">
      <c r="A38" s="27">
        <v>34</v>
      </c>
      <c r="B38" s="33" t="str">
        <f t="shared" si="2"/>
        <v>累积击杀50000个BOSS</v>
      </c>
      <c r="C38" s="10">
        <v>2</v>
      </c>
      <c r="D38" s="10">
        <v>12</v>
      </c>
      <c r="E38" s="33" t="str">
        <f>VLOOKUP(F38,可选条件!A:B,2,FALSE)</f>
        <v>击败X个BOSS</v>
      </c>
      <c r="F38" s="10">
        <v>102</v>
      </c>
      <c r="G38" s="34">
        <v>50000</v>
      </c>
      <c r="H38" s="9" t="s">
        <v>68</v>
      </c>
      <c r="I38" s="9" t="s">
        <v>57</v>
      </c>
    </row>
    <row r="39" spans="1:9">
      <c r="A39" s="27">
        <v>35</v>
      </c>
      <c r="B39" s="33" t="str">
        <f t="shared" si="2"/>
        <v>累积击杀100000个BOSS</v>
      </c>
      <c r="C39" s="10">
        <v>2</v>
      </c>
      <c r="D39" s="10">
        <v>13</v>
      </c>
      <c r="E39" s="33" t="str">
        <f>VLOOKUP(F39,可选条件!A:B,2,FALSE)</f>
        <v>击败X个BOSS</v>
      </c>
      <c r="F39" s="10">
        <v>102</v>
      </c>
      <c r="G39" s="34">
        <v>100000</v>
      </c>
      <c r="H39" s="9" t="s">
        <v>69</v>
      </c>
      <c r="I39" s="9" t="s">
        <v>57</v>
      </c>
    </row>
    <row r="40" spans="1:9">
      <c r="A40" s="27">
        <v>36</v>
      </c>
      <c r="B40" s="33" t="str">
        <f t="shared" si="2"/>
        <v>累积击杀300000个BOSS</v>
      </c>
      <c r="C40" s="10">
        <v>2</v>
      </c>
      <c r="D40" s="10">
        <v>14</v>
      </c>
      <c r="E40" s="33" t="str">
        <f>VLOOKUP(F40,可选条件!A:B,2,FALSE)</f>
        <v>击败X个BOSS</v>
      </c>
      <c r="F40" s="10">
        <v>102</v>
      </c>
      <c r="G40" s="34">
        <v>300000</v>
      </c>
      <c r="H40" s="9" t="s">
        <v>70</v>
      </c>
      <c r="I40" s="9" t="s">
        <v>57</v>
      </c>
    </row>
    <row r="41" spans="1:9">
      <c r="A41" s="27">
        <v>37</v>
      </c>
      <c r="B41" s="33" t="str">
        <f t="shared" si="2"/>
        <v>累积击杀500000个BOSS</v>
      </c>
      <c r="C41" s="10">
        <v>2</v>
      </c>
      <c r="D41" s="10">
        <v>15</v>
      </c>
      <c r="E41" s="33" t="str">
        <f>VLOOKUP(F41,可选条件!A:B,2,FALSE)</f>
        <v>击败X个BOSS</v>
      </c>
      <c r="F41" s="10">
        <v>102</v>
      </c>
      <c r="G41" s="34">
        <v>500000</v>
      </c>
      <c r="H41" s="9" t="s">
        <v>71</v>
      </c>
      <c r="I41" s="9" t="s">
        <v>57</v>
      </c>
    </row>
    <row r="42" spans="1:9">
      <c r="A42" s="27">
        <v>38</v>
      </c>
      <c r="B42" s="33" t="str">
        <f t="shared" si="2"/>
        <v>累积击杀1000000个BOSS</v>
      </c>
      <c r="C42" s="10">
        <v>2</v>
      </c>
      <c r="D42" s="10">
        <v>16</v>
      </c>
      <c r="E42" s="33" t="str">
        <f>VLOOKUP(F42,可选条件!A:B,2,FALSE)</f>
        <v>击败X个BOSS</v>
      </c>
      <c r="F42" s="10">
        <v>102</v>
      </c>
      <c r="G42" s="34">
        <v>1000000</v>
      </c>
      <c r="H42" s="9" t="s">
        <v>72</v>
      </c>
      <c r="I42" s="9" t="s">
        <v>57</v>
      </c>
    </row>
    <row r="43" spans="1:9">
      <c r="A43" s="27">
        <v>39</v>
      </c>
      <c r="B43" s="33" t="str">
        <f t="shared" si="2"/>
        <v>累积击杀3000000个BOSS</v>
      </c>
      <c r="C43" s="10">
        <v>2</v>
      </c>
      <c r="D43" s="10">
        <v>17</v>
      </c>
      <c r="E43" s="33" t="str">
        <f>VLOOKUP(F43,可选条件!A:B,2,FALSE)</f>
        <v>击败X个BOSS</v>
      </c>
      <c r="F43" s="10">
        <v>102</v>
      </c>
      <c r="G43" s="34">
        <v>3000000</v>
      </c>
      <c r="H43" s="9" t="s">
        <v>73</v>
      </c>
      <c r="I43" s="9" t="s">
        <v>57</v>
      </c>
    </row>
    <row r="44" spans="1:9">
      <c r="A44" s="27">
        <v>40</v>
      </c>
      <c r="B44" s="33" t="str">
        <f t="shared" si="2"/>
        <v>累积击杀5000000个BOSS</v>
      </c>
      <c r="C44" s="10">
        <v>2</v>
      </c>
      <c r="D44" s="10">
        <v>18</v>
      </c>
      <c r="E44" s="33" t="str">
        <f>VLOOKUP(F44,可选条件!A:B,2,FALSE)</f>
        <v>击败X个BOSS</v>
      </c>
      <c r="F44" s="10">
        <v>102</v>
      </c>
      <c r="G44" s="34">
        <v>5000000</v>
      </c>
      <c r="H44" s="9" t="s">
        <v>74</v>
      </c>
      <c r="I44" s="9" t="s">
        <v>57</v>
      </c>
    </row>
    <row r="45" spans="1:9">
      <c r="A45" s="27">
        <v>41</v>
      </c>
      <c r="B45" s="33" t="str">
        <f t="shared" si="2"/>
        <v>累积击杀10000000个BOSS</v>
      </c>
      <c r="C45" s="10">
        <v>2</v>
      </c>
      <c r="D45" s="10">
        <v>19</v>
      </c>
      <c r="E45" s="33" t="str">
        <f>VLOOKUP(F45,可选条件!A:B,2,FALSE)</f>
        <v>击败X个BOSS</v>
      </c>
      <c r="F45" s="10">
        <v>102</v>
      </c>
      <c r="G45" s="34">
        <v>10000000</v>
      </c>
      <c r="H45" s="9" t="s">
        <v>75</v>
      </c>
      <c r="I45" s="9" t="s">
        <v>57</v>
      </c>
    </row>
    <row r="46" spans="1:9">
      <c r="A46" s="27">
        <v>42</v>
      </c>
      <c r="B46" s="33" t="str">
        <f t="shared" si="2"/>
        <v>累积击杀30000000个BOSS</v>
      </c>
      <c r="C46" s="10">
        <v>2</v>
      </c>
      <c r="D46" s="10">
        <v>20</v>
      </c>
      <c r="E46" s="33" t="str">
        <f>VLOOKUP(F46,可选条件!A:B,2,FALSE)</f>
        <v>击败X个BOSS</v>
      </c>
      <c r="F46" s="10">
        <v>102</v>
      </c>
      <c r="G46" s="34">
        <v>30000000</v>
      </c>
      <c r="H46" s="9" t="s">
        <v>76</v>
      </c>
      <c r="I46" s="9" t="s">
        <v>57</v>
      </c>
    </row>
    <row r="47" spans="1:9">
      <c r="A47" s="27">
        <v>43</v>
      </c>
      <c r="B47" s="33" t="str">
        <f t="shared" si="2"/>
        <v>累积击杀50000000个BOSS</v>
      </c>
      <c r="C47" s="10">
        <v>2</v>
      </c>
      <c r="D47" s="10">
        <v>21</v>
      </c>
      <c r="E47" s="33" t="str">
        <f>VLOOKUP(F47,可选条件!A:B,2,FALSE)</f>
        <v>击败X个BOSS</v>
      </c>
      <c r="F47" s="10">
        <v>102</v>
      </c>
      <c r="G47" s="34">
        <v>50000000</v>
      </c>
      <c r="H47" s="9" t="s">
        <v>77</v>
      </c>
      <c r="I47" s="9" t="s">
        <v>57</v>
      </c>
    </row>
    <row r="48" spans="1:9">
      <c r="A48" s="27">
        <v>44</v>
      </c>
      <c r="B48" s="33" t="str">
        <f t="shared" si="0"/>
        <v>累积击杀100000000个怪物</v>
      </c>
      <c r="C48" s="10">
        <v>2</v>
      </c>
      <c r="D48" s="10">
        <v>22</v>
      </c>
      <c r="E48" s="33" t="str">
        <f>VLOOKUP(F48,可选条件!A:B,2,FALSE)</f>
        <v>击败X个BOSS</v>
      </c>
      <c r="F48" s="10">
        <v>102</v>
      </c>
      <c r="G48" s="34">
        <v>100000000</v>
      </c>
      <c r="H48" s="9" t="s">
        <v>78</v>
      </c>
      <c r="I48" s="9" t="s">
        <v>57</v>
      </c>
    </row>
    <row r="49" spans="1:9">
      <c r="A49" s="27">
        <v>45</v>
      </c>
      <c r="B49" s="33" t="str">
        <f>"累积获得"&amp;G49&amp;"金币"</f>
        <v>累积获得1000金币</v>
      </c>
      <c r="C49" s="33">
        <v>3</v>
      </c>
      <c r="D49" s="33">
        <v>1</v>
      </c>
      <c r="E49" s="33" t="str">
        <f>VLOOKUP(F49,可选条件!A:B,2,FALSE)</f>
        <v>累积获得X金币</v>
      </c>
      <c r="F49" s="33">
        <v>103</v>
      </c>
      <c r="G49" s="34">
        <v>1000</v>
      </c>
      <c r="H49" s="9" t="s">
        <v>56</v>
      </c>
      <c r="I49" s="27" t="s">
        <v>79</v>
      </c>
    </row>
    <row r="50" spans="1:9">
      <c r="A50" s="27">
        <v>46</v>
      </c>
      <c r="B50" s="33" t="str">
        <f t="shared" ref="B50:B70" si="3">"累积获得"&amp;G50&amp;"金币"</f>
        <v>累积获得3000金币</v>
      </c>
      <c r="C50" s="33">
        <v>3</v>
      </c>
      <c r="D50" s="10">
        <v>2</v>
      </c>
      <c r="E50" s="33" t="str">
        <f>VLOOKUP(F50,可选条件!A:B,2,FALSE)</f>
        <v>累积获得X金币</v>
      </c>
      <c r="F50" s="33">
        <v>103</v>
      </c>
      <c r="G50" s="34">
        <v>3000</v>
      </c>
      <c r="H50" s="9" t="s">
        <v>58</v>
      </c>
      <c r="I50" s="27" t="s">
        <v>79</v>
      </c>
    </row>
    <row r="51" spans="1:9">
      <c r="A51" s="27">
        <v>47</v>
      </c>
      <c r="B51" s="33" t="str">
        <f t="shared" si="3"/>
        <v>累积获得5000金币</v>
      </c>
      <c r="C51" s="33">
        <v>3</v>
      </c>
      <c r="D51" s="10">
        <v>3</v>
      </c>
      <c r="E51" s="33" t="str">
        <f>VLOOKUP(F51,可选条件!A:B,2,FALSE)</f>
        <v>累积获得X金币</v>
      </c>
      <c r="F51" s="33">
        <v>103</v>
      </c>
      <c r="G51" s="34">
        <v>5000</v>
      </c>
      <c r="H51" s="9" t="s">
        <v>59</v>
      </c>
      <c r="I51" s="27" t="s">
        <v>79</v>
      </c>
    </row>
    <row r="52" spans="1:9">
      <c r="A52" s="27">
        <v>48</v>
      </c>
      <c r="B52" s="33" t="str">
        <f t="shared" si="3"/>
        <v>累积获得10000金币</v>
      </c>
      <c r="C52" s="33">
        <v>3</v>
      </c>
      <c r="D52" s="33">
        <v>4</v>
      </c>
      <c r="E52" s="33" t="str">
        <f>VLOOKUP(F52,可选条件!A:B,2,FALSE)</f>
        <v>累积获得X金币</v>
      </c>
      <c r="F52" s="33">
        <v>103</v>
      </c>
      <c r="G52" s="34">
        <v>10000</v>
      </c>
      <c r="H52" s="9" t="s">
        <v>60</v>
      </c>
      <c r="I52" s="27" t="s">
        <v>79</v>
      </c>
    </row>
    <row r="53" spans="1:9">
      <c r="A53" s="27">
        <v>49</v>
      </c>
      <c r="B53" s="33" t="str">
        <f t="shared" si="3"/>
        <v>累积获得30000金币</v>
      </c>
      <c r="C53" s="33">
        <v>3</v>
      </c>
      <c r="D53" s="10">
        <v>5</v>
      </c>
      <c r="E53" s="33" t="str">
        <f>VLOOKUP(F53,可选条件!A:B,2,FALSE)</f>
        <v>累积获得X金币</v>
      </c>
      <c r="F53" s="33">
        <v>103</v>
      </c>
      <c r="G53" s="34">
        <v>30000</v>
      </c>
      <c r="H53" s="9" t="s">
        <v>61</v>
      </c>
      <c r="I53" s="27" t="s">
        <v>79</v>
      </c>
    </row>
    <row r="54" spans="1:9">
      <c r="A54" s="27">
        <v>50</v>
      </c>
      <c r="B54" s="33" t="str">
        <f t="shared" si="3"/>
        <v>累积获得50000金币</v>
      </c>
      <c r="C54" s="33">
        <v>3</v>
      </c>
      <c r="D54" s="10">
        <v>6</v>
      </c>
      <c r="E54" s="33" t="str">
        <f>VLOOKUP(F54,可选条件!A:B,2,FALSE)</f>
        <v>累积获得X金币</v>
      </c>
      <c r="F54" s="33">
        <v>103</v>
      </c>
      <c r="G54" s="34">
        <v>50000</v>
      </c>
      <c r="H54" s="9" t="s">
        <v>62</v>
      </c>
      <c r="I54" s="27" t="s">
        <v>79</v>
      </c>
    </row>
    <row r="55" spans="1:9">
      <c r="A55" s="27">
        <v>51</v>
      </c>
      <c r="B55" s="33" t="str">
        <f t="shared" si="3"/>
        <v>累积获得100000金币</v>
      </c>
      <c r="C55" s="33">
        <v>3</v>
      </c>
      <c r="D55" s="33">
        <v>7</v>
      </c>
      <c r="E55" s="33" t="str">
        <f>VLOOKUP(F55,可选条件!A:B,2,FALSE)</f>
        <v>累积获得X金币</v>
      </c>
      <c r="F55" s="33">
        <v>103</v>
      </c>
      <c r="G55" s="34">
        <v>100000</v>
      </c>
      <c r="H55" s="9" t="s">
        <v>63</v>
      </c>
      <c r="I55" s="27" t="s">
        <v>79</v>
      </c>
    </row>
    <row r="56" spans="1:9">
      <c r="A56" s="27">
        <v>52</v>
      </c>
      <c r="B56" s="33" t="str">
        <f t="shared" si="3"/>
        <v>累积获得300000金币</v>
      </c>
      <c r="C56" s="33">
        <v>3</v>
      </c>
      <c r="D56" s="10">
        <v>8</v>
      </c>
      <c r="E56" s="33" t="str">
        <f>VLOOKUP(F56,可选条件!A:B,2,FALSE)</f>
        <v>累积获得X金币</v>
      </c>
      <c r="F56" s="33">
        <v>103</v>
      </c>
      <c r="G56" s="34">
        <v>300000</v>
      </c>
      <c r="H56" s="9" t="s">
        <v>64</v>
      </c>
      <c r="I56" s="27" t="s">
        <v>79</v>
      </c>
    </row>
    <row r="57" spans="1:9">
      <c r="A57" s="27">
        <v>53</v>
      </c>
      <c r="B57" s="33" t="str">
        <f t="shared" si="3"/>
        <v>累积获得500000金币</v>
      </c>
      <c r="C57" s="33">
        <v>3</v>
      </c>
      <c r="D57" s="10">
        <v>9</v>
      </c>
      <c r="E57" s="33" t="str">
        <f>VLOOKUP(F57,可选条件!A:B,2,FALSE)</f>
        <v>累积获得X金币</v>
      </c>
      <c r="F57" s="33">
        <v>103</v>
      </c>
      <c r="G57" s="34">
        <v>500000</v>
      </c>
      <c r="H57" s="9" t="s">
        <v>65</v>
      </c>
      <c r="I57" s="27" t="s">
        <v>79</v>
      </c>
    </row>
    <row r="58" spans="1:9">
      <c r="A58" s="27">
        <v>54</v>
      </c>
      <c r="B58" s="33" t="str">
        <f t="shared" si="3"/>
        <v>累积获得1000000金币</v>
      </c>
      <c r="C58" s="33">
        <v>3</v>
      </c>
      <c r="D58" s="33">
        <v>10</v>
      </c>
      <c r="E58" s="33" t="str">
        <f>VLOOKUP(F58,可选条件!A:B,2,FALSE)</f>
        <v>累积获得X金币</v>
      </c>
      <c r="F58" s="33">
        <v>103</v>
      </c>
      <c r="G58" s="34">
        <v>1000000</v>
      </c>
      <c r="H58" s="9" t="s">
        <v>66</v>
      </c>
      <c r="I58" s="27" t="s">
        <v>79</v>
      </c>
    </row>
    <row r="59" spans="1:9">
      <c r="A59" s="27">
        <v>55</v>
      </c>
      <c r="B59" s="33" t="str">
        <f t="shared" si="3"/>
        <v>累积获得3000000金币</v>
      </c>
      <c r="C59" s="33">
        <v>3</v>
      </c>
      <c r="D59" s="10">
        <v>11</v>
      </c>
      <c r="E59" s="33" t="str">
        <f>VLOOKUP(F59,可选条件!A:B,2,FALSE)</f>
        <v>累积获得X金币</v>
      </c>
      <c r="F59" s="33">
        <v>103</v>
      </c>
      <c r="G59" s="34">
        <v>3000000</v>
      </c>
      <c r="H59" s="9" t="s">
        <v>67</v>
      </c>
      <c r="I59" s="27" t="s">
        <v>79</v>
      </c>
    </row>
    <row r="60" spans="1:9">
      <c r="A60" s="27">
        <v>56</v>
      </c>
      <c r="B60" s="33" t="str">
        <f t="shared" si="3"/>
        <v>累积获得5000000金币</v>
      </c>
      <c r="C60" s="33">
        <v>3</v>
      </c>
      <c r="D60" s="10">
        <v>12</v>
      </c>
      <c r="E60" s="33" t="str">
        <f>VLOOKUP(F60,可选条件!A:B,2,FALSE)</f>
        <v>累积获得X金币</v>
      </c>
      <c r="F60" s="33">
        <v>103</v>
      </c>
      <c r="G60" s="34">
        <v>5000000</v>
      </c>
      <c r="H60" s="9" t="s">
        <v>68</v>
      </c>
      <c r="I60" s="27" t="s">
        <v>79</v>
      </c>
    </row>
    <row r="61" spans="1:9">
      <c r="A61" s="27">
        <v>57</v>
      </c>
      <c r="B61" s="33" t="str">
        <f t="shared" si="3"/>
        <v>累积获得10000000金币</v>
      </c>
      <c r="C61" s="33">
        <v>3</v>
      </c>
      <c r="D61" s="33">
        <v>13</v>
      </c>
      <c r="E61" s="33" t="str">
        <f>VLOOKUP(F61,可选条件!A:B,2,FALSE)</f>
        <v>累积获得X金币</v>
      </c>
      <c r="F61" s="33">
        <v>103</v>
      </c>
      <c r="G61" s="34">
        <v>10000000</v>
      </c>
      <c r="H61" s="9" t="s">
        <v>69</v>
      </c>
      <c r="I61" s="27" t="s">
        <v>79</v>
      </c>
    </row>
    <row r="62" spans="1:9">
      <c r="A62" s="27">
        <v>58</v>
      </c>
      <c r="B62" s="33" t="str">
        <f t="shared" si="3"/>
        <v>累积获得30000000金币</v>
      </c>
      <c r="C62" s="33">
        <v>3</v>
      </c>
      <c r="D62" s="10">
        <v>14</v>
      </c>
      <c r="E62" s="33" t="str">
        <f>VLOOKUP(F62,可选条件!A:B,2,FALSE)</f>
        <v>累积获得X金币</v>
      </c>
      <c r="F62" s="33">
        <v>103</v>
      </c>
      <c r="G62" s="34">
        <v>30000000</v>
      </c>
      <c r="H62" s="9" t="s">
        <v>70</v>
      </c>
      <c r="I62" s="27" t="s">
        <v>79</v>
      </c>
    </row>
    <row r="63" spans="1:9">
      <c r="A63" s="27">
        <v>59</v>
      </c>
      <c r="B63" s="33" t="str">
        <f t="shared" si="3"/>
        <v>累积获得50000000金币</v>
      </c>
      <c r="C63" s="33">
        <v>3</v>
      </c>
      <c r="D63" s="10">
        <v>15</v>
      </c>
      <c r="E63" s="33" t="str">
        <f>VLOOKUP(F63,可选条件!A:B,2,FALSE)</f>
        <v>累积获得X金币</v>
      </c>
      <c r="F63" s="33">
        <v>103</v>
      </c>
      <c r="G63" s="34">
        <v>50000000</v>
      </c>
      <c r="H63" s="9" t="s">
        <v>71</v>
      </c>
      <c r="I63" s="27" t="s">
        <v>79</v>
      </c>
    </row>
    <row r="64" spans="1:9">
      <c r="A64" s="27">
        <v>60</v>
      </c>
      <c r="B64" s="33" t="str">
        <f t="shared" si="3"/>
        <v>累积获得100000000金币</v>
      </c>
      <c r="C64" s="33">
        <v>3</v>
      </c>
      <c r="D64" s="33">
        <v>16</v>
      </c>
      <c r="E64" s="33" t="str">
        <f>VLOOKUP(F64,可选条件!A:B,2,FALSE)</f>
        <v>累积获得X金币</v>
      </c>
      <c r="F64" s="33">
        <v>103</v>
      </c>
      <c r="G64" s="34">
        <v>100000000</v>
      </c>
      <c r="H64" s="9" t="s">
        <v>72</v>
      </c>
      <c r="I64" s="27" t="s">
        <v>79</v>
      </c>
    </row>
    <row r="65" spans="1:9">
      <c r="A65" s="27">
        <v>61</v>
      </c>
      <c r="B65" s="33" t="str">
        <f t="shared" si="3"/>
        <v>累积获得300000000金币</v>
      </c>
      <c r="C65" s="33">
        <v>3</v>
      </c>
      <c r="D65" s="10">
        <v>17</v>
      </c>
      <c r="E65" s="33" t="str">
        <f>VLOOKUP(F65,可选条件!A:B,2,FALSE)</f>
        <v>累积获得X金币</v>
      </c>
      <c r="F65" s="33">
        <v>103</v>
      </c>
      <c r="G65" s="34">
        <v>300000000</v>
      </c>
      <c r="H65" s="9" t="s">
        <v>73</v>
      </c>
      <c r="I65" s="27" t="s">
        <v>79</v>
      </c>
    </row>
    <row r="66" spans="1:9">
      <c r="A66" s="27">
        <v>62</v>
      </c>
      <c r="B66" s="33" t="str">
        <f t="shared" si="3"/>
        <v>累积获得500000000金币</v>
      </c>
      <c r="C66" s="33">
        <v>3</v>
      </c>
      <c r="D66" s="10">
        <v>18</v>
      </c>
      <c r="E66" s="33" t="str">
        <f>VLOOKUP(F66,可选条件!A:B,2,FALSE)</f>
        <v>累积获得X金币</v>
      </c>
      <c r="F66" s="33">
        <v>103</v>
      </c>
      <c r="G66" s="34">
        <v>500000000</v>
      </c>
      <c r="H66" s="9" t="s">
        <v>74</v>
      </c>
      <c r="I66" s="27" t="s">
        <v>79</v>
      </c>
    </row>
    <row r="67" spans="1:9">
      <c r="A67" s="27">
        <v>63</v>
      </c>
      <c r="B67" s="33" t="str">
        <f t="shared" si="3"/>
        <v>累积获得1000000000金币</v>
      </c>
      <c r="C67" s="33">
        <v>3</v>
      </c>
      <c r="D67" s="33">
        <v>19</v>
      </c>
      <c r="E67" s="33" t="str">
        <f>VLOOKUP(F67,可选条件!A:B,2,FALSE)</f>
        <v>累积获得X金币</v>
      </c>
      <c r="F67" s="33">
        <v>103</v>
      </c>
      <c r="G67" s="34">
        <v>1000000000</v>
      </c>
      <c r="H67" s="9" t="s">
        <v>75</v>
      </c>
      <c r="I67" s="27" t="s">
        <v>79</v>
      </c>
    </row>
    <row r="68" spans="1:9">
      <c r="A68" s="27">
        <v>64</v>
      </c>
      <c r="B68" s="33" t="str">
        <f t="shared" si="3"/>
        <v>累积获得3000000000金币</v>
      </c>
      <c r="C68" s="33">
        <v>3</v>
      </c>
      <c r="D68" s="10">
        <v>20</v>
      </c>
      <c r="E68" s="33" t="str">
        <f>VLOOKUP(F68,可选条件!A:B,2,FALSE)</f>
        <v>累积获得X金币</v>
      </c>
      <c r="F68" s="33">
        <v>103</v>
      </c>
      <c r="G68" s="34">
        <v>3000000000</v>
      </c>
      <c r="H68" s="9" t="s">
        <v>76</v>
      </c>
      <c r="I68" s="27" t="s">
        <v>79</v>
      </c>
    </row>
    <row r="69" spans="1:9">
      <c r="A69" s="27">
        <v>65</v>
      </c>
      <c r="B69" s="33" t="str">
        <f t="shared" si="3"/>
        <v>累积获得5000000000金币</v>
      </c>
      <c r="C69" s="33">
        <v>3</v>
      </c>
      <c r="D69" s="10">
        <v>21</v>
      </c>
      <c r="E69" s="33" t="str">
        <f>VLOOKUP(F69,可选条件!A:B,2,FALSE)</f>
        <v>累积获得X金币</v>
      </c>
      <c r="F69" s="33">
        <v>103</v>
      </c>
      <c r="G69" s="34">
        <v>5000000000</v>
      </c>
      <c r="H69" s="9" t="s">
        <v>77</v>
      </c>
      <c r="I69" s="27" t="s">
        <v>79</v>
      </c>
    </row>
    <row r="70" spans="1:9">
      <c r="A70" s="27">
        <v>66</v>
      </c>
      <c r="B70" s="33" t="str">
        <f t="shared" si="3"/>
        <v>累积获得10000000000金币</v>
      </c>
      <c r="C70" s="33">
        <v>3</v>
      </c>
      <c r="D70" s="33">
        <v>22</v>
      </c>
      <c r="E70" s="33" t="str">
        <f>VLOOKUP(F70,可选条件!A:B,2,FALSE)</f>
        <v>累积获得X金币</v>
      </c>
      <c r="F70" s="33">
        <v>103</v>
      </c>
      <c r="G70" s="34">
        <v>10000000000</v>
      </c>
      <c r="H70" s="9" t="s">
        <v>78</v>
      </c>
      <c r="I70" s="27" t="s">
        <v>79</v>
      </c>
    </row>
    <row r="71" spans="1:13">
      <c r="A71" s="27">
        <v>67</v>
      </c>
      <c r="B71" s="10" t="str">
        <f>"通过第"&amp;L71&amp;"关"</f>
        <v>通过第5关</v>
      </c>
      <c r="C71" s="33">
        <v>4</v>
      </c>
      <c r="D71" s="33">
        <v>1</v>
      </c>
      <c r="E71" s="33" t="str">
        <f>VLOOKUP(F71,可选条件!A:B,2,FALSE)</f>
        <v>通关第X关</v>
      </c>
      <c r="F71" s="33">
        <v>104</v>
      </c>
      <c r="G71" s="28" t="str">
        <f>"["&amp;L71&amp;",10]"</f>
        <v>[5,10]</v>
      </c>
      <c r="H71" s="27" t="str">
        <f>"[[1,2,"&amp;L71*10000&amp;"]]"</f>
        <v>[[1,2,50000]]</v>
      </c>
      <c r="I71" s="9" t="s">
        <v>80</v>
      </c>
      <c r="L71" s="11">
        <v>5</v>
      </c>
      <c r="M71" s="11"/>
    </row>
    <row r="72" spans="1:12">
      <c r="A72" s="27">
        <v>68</v>
      </c>
      <c r="B72" s="10" t="str">
        <f t="shared" ref="B72:B121" si="4">"通过第"&amp;L72&amp;"关"</f>
        <v>通过第10关</v>
      </c>
      <c r="C72" s="33">
        <v>4</v>
      </c>
      <c r="D72" s="33">
        <v>2</v>
      </c>
      <c r="E72" s="33" t="str">
        <f>VLOOKUP(F72,可选条件!A:B,2,FALSE)</f>
        <v>通关第X关</v>
      </c>
      <c r="F72" s="33">
        <v>104</v>
      </c>
      <c r="G72" s="28" t="str">
        <f t="shared" ref="G72:G121" si="5">"["&amp;L72&amp;",10]"</f>
        <v>[10,10]</v>
      </c>
      <c r="H72" s="27" t="str">
        <f t="shared" ref="H72:H121" si="6">"[[1,2,"&amp;L72*10000&amp;"]]"</f>
        <v>[[1,2,100000]]</v>
      </c>
      <c r="I72" s="9" t="s">
        <v>81</v>
      </c>
      <c r="L72" s="11">
        <v>10</v>
      </c>
    </row>
    <row r="73" spans="1:12">
      <c r="A73" s="27">
        <v>69</v>
      </c>
      <c r="B73" s="10" t="str">
        <f t="shared" si="4"/>
        <v>通过第20关</v>
      </c>
      <c r="C73" s="33">
        <v>4</v>
      </c>
      <c r="D73" s="33">
        <v>3</v>
      </c>
      <c r="E73" s="33" t="str">
        <f>VLOOKUP(F73,可选条件!A:B,2,FALSE)</f>
        <v>通关第X关</v>
      </c>
      <c r="F73" s="33">
        <v>104</v>
      </c>
      <c r="G73" s="28" t="str">
        <f t="shared" si="5"/>
        <v>[20,10]</v>
      </c>
      <c r="H73" s="27" t="str">
        <f t="shared" si="6"/>
        <v>[[1,2,200000]]</v>
      </c>
      <c r="I73" s="9" t="s">
        <v>82</v>
      </c>
      <c r="L73" s="11">
        <v>20</v>
      </c>
    </row>
    <row r="74" spans="1:12">
      <c r="A74" s="27">
        <v>70</v>
      </c>
      <c r="B74" s="10" t="str">
        <f t="shared" si="4"/>
        <v>通过第30关</v>
      </c>
      <c r="C74" s="33">
        <v>4</v>
      </c>
      <c r="D74" s="33">
        <v>4</v>
      </c>
      <c r="E74" s="33" t="str">
        <f>VLOOKUP(F74,可选条件!A:B,2,FALSE)</f>
        <v>通关第X关</v>
      </c>
      <c r="F74" s="33">
        <v>104</v>
      </c>
      <c r="G74" s="28" t="str">
        <f t="shared" si="5"/>
        <v>[30,10]</v>
      </c>
      <c r="H74" s="27" t="str">
        <f t="shared" si="6"/>
        <v>[[1,2,300000]]</v>
      </c>
      <c r="I74" s="9" t="s">
        <v>83</v>
      </c>
      <c r="L74" s="11">
        <v>30</v>
      </c>
    </row>
    <row r="75" spans="1:12">
      <c r="A75" s="27">
        <v>71</v>
      </c>
      <c r="B75" s="10" t="str">
        <f t="shared" si="4"/>
        <v>通过第40关</v>
      </c>
      <c r="C75" s="33">
        <v>4</v>
      </c>
      <c r="D75" s="33">
        <v>5</v>
      </c>
      <c r="E75" s="33" t="str">
        <f>VLOOKUP(F75,可选条件!A:B,2,FALSE)</f>
        <v>通关第X关</v>
      </c>
      <c r="F75" s="33">
        <v>104</v>
      </c>
      <c r="G75" s="28" t="str">
        <f t="shared" si="5"/>
        <v>[40,10]</v>
      </c>
      <c r="H75" s="27" t="str">
        <f t="shared" si="6"/>
        <v>[[1,2,400000]]</v>
      </c>
      <c r="I75" s="9" t="s">
        <v>84</v>
      </c>
      <c r="L75" s="11">
        <v>40</v>
      </c>
    </row>
    <row r="76" spans="1:12">
      <c r="A76" s="27">
        <v>72</v>
      </c>
      <c r="B76" s="10" t="str">
        <f t="shared" si="4"/>
        <v>通过第50关</v>
      </c>
      <c r="C76" s="33">
        <v>4</v>
      </c>
      <c r="D76" s="33">
        <v>6</v>
      </c>
      <c r="E76" s="33" t="str">
        <f>VLOOKUP(F76,可选条件!A:B,2,FALSE)</f>
        <v>通关第X关</v>
      </c>
      <c r="F76" s="33">
        <v>104</v>
      </c>
      <c r="G76" s="28" t="str">
        <f t="shared" si="5"/>
        <v>[50,10]</v>
      </c>
      <c r="H76" s="27" t="str">
        <f t="shared" si="6"/>
        <v>[[1,2,500000]]</v>
      </c>
      <c r="I76" s="9" t="s">
        <v>85</v>
      </c>
      <c r="L76" s="11">
        <v>50</v>
      </c>
    </row>
    <row r="77" spans="1:12">
      <c r="A77" s="27">
        <v>73</v>
      </c>
      <c r="B77" s="10" t="str">
        <f t="shared" si="4"/>
        <v>通过第60关</v>
      </c>
      <c r="C77" s="33">
        <v>4</v>
      </c>
      <c r="D77" s="33">
        <v>7</v>
      </c>
      <c r="E77" s="33" t="str">
        <f>VLOOKUP(F77,可选条件!A:B,2,FALSE)</f>
        <v>通关第X关</v>
      </c>
      <c r="F77" s="33">
        <v>104</v>
      </c>
      <c r="G77" s="28" t="str">
        <f t="shared" si="5"/>
        <v>[60,10]</v>
      </c>
      <c r="H77" s="27" t="str">
        <f t="shared" si="6"/>
        <v>[[1,2,600000]]</v>
      </c>
      <c r="I77" s="9" t="s">
        <v>86</v>
      </c>
      <c r="L77" s="11">
        <v>60</v>
      </c>
    </row>
    <row r="78" spans="1:12">
      <c r="A78" s="27">
        <v>74</v>
      </c>
      <c r="B78" s="10" t="str">
        <f t="shared" si="4"/>
        <v>通过第70关</v>
      </c>
      <c r="C78" s="33">
        <v>4</v>
      </c>
      <c r="D78" s="33">
        <v>8</v>
      </c>
      <c r="E78" s="33" t="str">
        <f>VLOOKUP(F78,可选条件!A:B,2,FALSE)</f>
        <v>通关第X关</v>
      </c>
      <c r="F78" s="33">
        <v>104</v>
      </c>
      <c r="G78" s="28" t="str">
        <f t="shared" si="5"/>
        <v>[70,10]</v>
      </c>
      <c r="H78" s="27" t="str">
        <f t="shared" si="6"/>
        <v>[[1,2,700000]]</v>
      </c>
      <c r="I78" s="9" t="s">
        <v>87</v>
      </c>
      <c r="L78" s="11">
        <v>70</v>
      </c>
    </row>
    <row r="79" spans="1:12">
      <c r="A79" s="27">
        <v>75</v>
      </c>
      <c r="B79" s="10" t="str">
        <f t="shared" si="4"/>
        <v>通过第80关</v>
      </c>
      <c r="C79" s="33">
        <v>4</v>
      </c>
      <c r="D79" s="33">
        <v>9</v>
      </c>
      <c r="E79" s="33" t="str">
        <f>VLOOKUP(F79,可选条件!A:B,2,FALSE)</f>
        <v>通关第X关</v>
      </c>
      <c r="F79" s="33">
        <v>104</v>
      </c>
      <c r="G79" s="28" t="str">
        <f t="shared" si="5"/>
        <v>[80,10]</v>
      </c>
      <c r="H79" s="27" t="str">
        <f t="shared" si="6"/>
        <v>[[1,2,800000]]</v>
      </c>
      <c r="I79" s="9" t="s">
        <v>88</v>
      </c>
      <c r="L79" s="11">
        <v>80</v>
      </c>
    </row>
    <row r="80" s="27" customFormat="1" spans="1:12">
      <c r="A80" s="27">
        <v>76</v>
      </c>
      <c r="B80" s="10" t="str">
        <f t="shared" si="4"/>
        <v>通过第90关</v>
      </c>
      <c r="C80" s="33">
        <v>4</v>
      </c>
      <c r="D80" s="33">
        <v>10</v>
      </c>
      <c r="E80" s="33" t="str">
        <f>VLOOKUP(F80,可选条件!A:B,2,FALSE)</f>
        <v>通关第X关</v>
      </c>
      <c r="F80" s="33">
        <v>104</v>
      </c>
      <c r="G80" s="28" t="str">
        <f t="shared" si="5"/>
        <v>[90,10]</v>
      </c>
      <c r="H80" s="27" t="str">
        <f t="shared" si="6"/>
        <v>[[1,2,900000]]</v>
      </c>
      <c r="I80" s="9" t="s">
        <v>89</v>
      </c>
      <c r="L80" s="11">
        <v>90</v>
      </c>
    </row>
    <row r="81" s="27" customFormat="1" spans="1:12">
      <c r="A81" s="27">
        <v>77</v>
      </c>
      <c r="B81" s="10" t="str">
        <f t="shared" si="4"/>
        <v>通过第100关</v>
      </c>
      <c r="C81" s="33">
        <v>4</v>
      </c>
      <c r="D81" s="33">
        <v>11</v>
      </c>
      <c r="E81" s="33" t="str">
        <f>VLOOKUP(F81,可选条件!A:B,2,FALSE)</f>
        <v>通关第X关</v>
      </c>
      <c r="F81" s="33">
        <v>104</v>
      </c>
      <c r="G81" s="28" t="str">
        <f t="shared" si="5"/>
        <v>[100,10]</v>
      </c>
      <c r="H81" s="27" t="str">
        <f t="shared" si="6"/>
        <v>[[1,2,1000000]]</v>
      </c>
      <c r="I81" s="9" t="s">
        <v>90</v>
      </c>
      <c r="L81" s="11">
        <v>100</v>
      </c>
    </row>
    <row r="82" s="27" customFormat="1" spans="1:12">
      <c r="A82" s="27">
        <v>78</v>
      </c>
      <c r="B82" s="10" t="str">
        <f t="shared" si="4"/>
        <v>通过第110关</v>
      </c>
      <c r="C82" s="33">
        <v>4</v>
      </c>
      <c r="D82" s="33">
        <v>12</v>
      </c>
      <c r="E82" s="33" t="str">
        <f>VLOOKUP(F82,可选条件!A:B,2,FALSE)</f>
        <v>通关第X关</v>
      </c>
      <c r="F82" s="33">
        <v>104</v>
      </c>
      <c r="G82" s="28" t="str">
        <f t="shared" si="5"/>
        <v>[110,10]</v>
      </c>
      <c r="H82" s="27" t="str">
        <f t="shared" si="6"/>
        <v>[[1,2,1100000]]</v>
      </c>
      <c r="I82" s="9" t="s">
        <v>91</v>
      </c>
      <c r="L82" s="11">
        <v>110</v>
      </c>
    </row>
    <row r="83" s="27" customFormat="1" spans="1:12">
      <c r="A83" s="27">
        <v>79</v>
      </c>
      <c r="B83" s="10" t="str">
        <f t="shared" si="4"/>
        <v>通过第120关</v>
      </c>
      <c r="C83" s="33">
        <v>4</v>
      </c>
      <c r="D83" s="33">
        <v>13</v>
      </c>
      <c r="E83" s="33" t="str">
        <f>VLOOKUP(F83,可选条件!A:B,2,FALSE)</f>
        <v>通关第X关</v>
      </c>
      <c r="F83" s="33">
        <v>104</v>
      </c>
      <c r="G83" s="28" t="str">
        <f t="shared" si="5"/>
        <v>[120,10]</v>
      </c>
      <c r="H83" s="27" t="str">
        <f t="shared" si="6"/>
        <v>[[1,2,1200000]]</v>
      </c>
      <c r="I83" s="9" t="s">
        <v>92</v>
      </c>
      <c r="L83" s="11">
        <v>120</v>
      </c>
    </row>
    <row r="84" s="27" customFormat="1" spans="1:12">
      <c r="A84" s="27">
        <v>80</v>
      </c>
      <c r="B84" s="10" t="str">
        <f t="shared" si="4"/>
        <v>通过第130关</v>
      </c>
      <c r="C84" s="33">
        <v>4</v>
      </c>
      <c r="D84" s="33">
        <v>14</v>
      </c>
      <c r="E84" s="33" t="str">
        <f>VLOOKUP(F84,可选条件!A:B,2,FALSE)</f>
        <v>通关第X关</v>
      </c>
      <c r="F84" s="33">
        <v>104</v>
      </c>
      <c r="G84" s="28" t="str">
        <f t="shared" si="5"/>
        <v>[130,10]</v>
      </c>
      <c r="H84" s="27" t="str">
        <f t="shared" si="6"/>
        <v>[[1,2,1300000]]</v>
      </c>
      <c r="I84" s="9" t="s">
        <v>93</v>
      </c>
      <c r="L84" s="11">
        <v>130</v>
      </c>
    </row>
    <row r="85" s="27" customFormat="1" spans="1:12">
      <c r="A85" s="27">
        <v>81</v>
      </c>
      <c r="B85" s="10" t="str">
        <f t="shared" si="4"/>
        <v>通过第140关</v>
      </c>
      <c r="C85" s="33">
        <v>4</v>
      </c>
      <c r="D85" s="33">
        <v>15</v>
      </c>
      <c r="E85" s="33" t="str">
        <f>VLOOKUP(F85,可选条件!A:B,2,FALSE)</f>
        <v>通关第X关</v>
      </c>
      <c r="F85" s="33">
        <v>104</v>
      </c>
      <c r="G85" s="28" t="str">
        <f t="shared" si="5"/>
        <v>[140,10]</v>
      </c>
      <c r="H85" s="27" t="str">
        <f t="shared" si="6"/>
        <v>[[1,2,1400000]]</v>
      </c>
      <c r="I85" s="9" t="s">
        <v>94</v>
      </c>
      <c r="L85" s="11">
        <v>140</v>
      </c>
    </row>
    <row r="86" s="27" customFormat="1" spans="1:12">
      <c r="A86" s="27">
        <v>82</v>
      </c>
      <c r="B86" s="10" t="str">
        <f t="shared" si="4"/>
        <v>通过第150关</v>
      </c>
      <c r="C86" s="33">
        <v>4</v>
      </c>
      <c r="D86" s="33">
        <v>16</v>
      </c>
      <c r="E86" s="33" t="str">
        <f>VLOOKUP(F86,可选条件!A:B,2,FALSE)</f>
        <v>通关第X关</v>
      </c>
      <c r="F86" s="33">
        <v>104</v>
      </c>
      <c r="G86" s="28" t="str">
        <f t="shared" si="5"/>
        <v>[150,10]</v>
      </c>
      <c r="H86" s="27" t="str">
        <f t="shared" si="6"/>
        <v>[[1,2,1500000]]</v>
      </c>
      <c r="I86" s="9" t="s">
        <v>95</v>
      </c>
      <c r="L86" s="11">
        <v>150</v>
      </c>
    </row>
    <row r="87" s="27" customFormat="1" spans="1:12">
      <c r="A87" s="27">
        <v>83</v>
      </c>
      <c r="B87" s="10" t="str">
        <f t="shared" si="4"/>
        <v>通过第160关</v>
      </c>
      <c r="C87" s="33">
        <v>4</v>
      </c>
      <c r="D87" s="33">
        <v>17</v>
      </c>
      <c r="E87" s="33" t="str">
        <f>VLOOKUP(F87,可选条件!A:B,2,FALSE)</f>
        <v>通关第X关</v>
      </c>
      <c r="F87" s="33">
        <v>104</v>
      </c>
      <c r="G87" s="28" t="str">
        <f t="shared" si="5"/>
        <v>[160,10]</v>
      </c>
      <c r="H87" s="27" t="str">
        <f t="shared" si="6"/>
        <v>[[1,2,1600000]]</v>
      </c>
      <c r="I87" s="9" t="s">
        <v>96</v>
      </c>
      <c r="L87" s="11">
        <v>160</v>
      </c>
    </row>
    <row r="88" s="27" customFormat="1" spans="1:12">
      <c r="A88" s="27">
        <v>84</v>
      </c>
      <c r="B88" s="10" t="str">
        <f t="shared" si="4"/>
        <v>通过第170关</v>
      </c>
      <c r="C88" s="33">
        <v>4</v>
      </c>
      <c r="D88" s="33">
        <v>18</v>
      </c>
      <c r="E88" s="33" t="str">
        <f>VLOOKUP(F88,可选条件!A:B,2,FALSE)</f>
        <v>通关第X关</v>
      </c>
      <c r="F88" s="33">
        <v>104</v>
      </c>
      <c r="G88" s="28" t="str">
        <f t="shared" si="5"/>
        <v>[170,10]</v>
      </c>
      <c r="H88" s="27" t="str">
        <f t="shared" si="6"/>
        <v>[[1,2,1700000]]</v>
      </c>
      <c r="I88" s="9" t="s">
        <v>97</v>
      </c>
      <c r="L88" s="11">
        <v>170</v>
      </c>
    </row>
    <row r="89" s="27" customFormat="1" spans="1:12">
      <c r="A89" s="27">
        <v>85</v>
      </c>
      <c r="B89" s="10" t="str">
        <f t="shared" si="4"/>
        <v>通过第180关</v>
      </c>
      <c r="C89" s="33">
        <v>4</v>
      </c>
      <c r="D89" s="33">
        <v>19</v>
      </c>
      <c r="E89" s="33" t="str">
        <f>VLOOKUP(F89,可选条件!A:B,2,FALSE)</f>
        <v>通关第X关</v>
      </c>
      <c r="F89" s="33">
        <v>104</v>
      </c>
      <c r="G89" s="28" t="str">
        <f t="shared" si="5"/>
        <v>[180,10]</v>
      </c>
      <c r="H89" s="27" t="str">
        <f t="shared" si="6"/>
        <v>[[1,2,1800000]]</v>
      </c>
      <c r="I89" s="9" t="s">
        <v>98</v>
      </c>
      <c r="L89" s="11">
        <v>180</v>
      </c>
    </row>
    <row r="90" s="27" customFormat="1" spans="1:12">
      <c r="A90" s="27">
        <v>86</v>
      </c>
      <c r="B90" s="10" t="str">
        <f t="shared" si="4"/>
        <v>通过第190关</v>
      </c>
      <c r="C90" s="33">
        <v>4</v>
      </c>
      <c r="D90" s="33">
        <v>20</v>
      </c>
      <c r="E90" s="33" t="str">
        <f>VLOOKUP(F90,可选条件!A:B,2,FALSE)</f>
        <v>通关第X关</v>
      </c>
      <c r="F90" s="33">
        <v>104</v>
      </c>
      <c r="G90" s="28" t="str">
        <f t="shared" si="5"/>
        <v>[190,10]</v>
      </c>
      <c r="H90" s="27" t="str">
        <f t="shared" si="6"/>
        <v>[[1,2,1900000]]</v>
      </c>
      <c r="I90" s="9" t="s">
        <v>99</v>
      </c>
      <c r="L90" s="11">
        <v>190</v>
      </c>
    </row>
    <row r="91" s="27" customFormat="1" spans="1:12">
      <c r="A91" s="27">
        <v>87</v>
      </c>
      <c r="B91" s="10" t="str">
        <f t="shared" si="4"/>
        <v>通过第200关</v>
      </c>
      <c r="C91" s="33">
        <v>4</v>
      </c>
      <c r="D91" s="33">
        <v>21</v>
      </c>
      <c r="E91" s="33" t="str">
        <f>VLOOKUP(F91,可选条件!A:B,2,FALSE)</f>
        <v>通关第X关</v>
      </c>
      <c r="F91" s="33">
        <v>104</v>
      </c>
      <c r="G91" s="28" t="str">
        <f t="shared" si="5"/>
        <v>[200,10]</v>
      </c>
      <c r="H91" s="27" t="str">
        <f t="shared" si="6"/>
        <v>[[1,2,2000000]]</v>
      </c>
      <c r="I91" s="9" t="s">
        <v>100</v>
      </c>
      <c r="L91" s="11">
        <v>200</v>
      </c>
    </row>
    <row r="92" s="27" customFormat="1" spans="1:12">
      <c r="A92" s="27">
        <v>88</v>
      </c>
      <c r="B92" s="10" t="str">
        <f t="shared" si="4"/>
        <v>通过第210关</v>
      </c>
      <c r="C92" s="33">
        <v>4</v>
      </c>
      <c r="D92" s="33">
        <v>22</v>
      </c>
      <c r="E92" s="33" t="str">
        <f>VLOOKUP(F92,可选条件!A:B,2,FALSE)</f>
        <v>通关第X关</v>
      </c>
      <c r="F92" s="33">
        <v>104</v>
      </c>
      <c r="G92" s="28" t="str">
        <f t="shared" si="5"/>
        <v>[210,10]</v>
      </c>
      <c r="H92" s="27" t="str">
        <f t="shared" si="6"/>
        <v>[[1,2,2100000]]</v>
      </c>
      <c r="I92" s="9" t="s">
        <v>101</v>
      </c>
      <c r="L92" s="11">
        <v>210</v>
      </c>
    </row>
    <row r="93" s="27" customFormat="1" spans="1:12">
      <c r="A93" s="27">
        <v>89</v>
      </c>
      <c r="B93" s="10" t="str">
        <f t="shared" si="4"/>
        <v>通过第220关</v>
      </c>
      <c r="C93" s="33">
        <v>4</v>
      </c>
      <c r="D93" s="33">
        <v>23</v>
      </c>
      <c r="E93" s="33" t="str">
        <f>VLOOKUP(F93,可选条件!A:B,2,FALSE)</f>
        <v>通关第X关</v>
      </c>
      <c r="F93" s="33">
        <v>104</v>
      </c>
      <c r="G93" s="28" t="str">
        <f t="shared" si="5"/>
        <v>[220,10]</v>
      </c>
      <c r="H93" s="27" t="str">
        <f t="shared" si="6"/>
        <v>[[1,2,2200000]]</v>
      </c>
      <c r="I93" s="9" t="s">
        <v>102</v>
      </c>
      <c r="L93" s="11">
        <v>220</v>
      </c>
    </row>
    <row r="94" s="27" customFormat="1" spans="1:12">
      <c r="A94" s="27">
        <v>90</v>
      </c>
      <c r="B94" s="10" t="str">
        <f t="shared" si="4"/>
        <v>通过第230关</v>
      </c>
      <c r="C94" s="33">
        <v>4</v>
      </c>
      <c r="D94" s="33">
        <v>24</v>
      </c>
      <c r="E94" s="33" t="str">
        <f>VLOOKUP(F94,可选条件!A:B,2,FALSE)</f>
        <v>通关第X关</v>
      </c>
      <c r="F94" s="33">
        <v>104</v>
      </c>
      <c r="G94" s="28" t="str">
        <f t="shared" si="5"/>
        <v>[230,10]</v>
      </c>
      <c r="H94" s="27" t="str">
        <f t="shared" si="6"/>
        <v>[[1,2,2300000]]</v>
      </c>
      <c r="I94" s="9" t="s">
        <v>103</v>
      </c>
      <c r="L94" s="11">
        <v>230</v>
      </c>
    </row>
    <row r="95" s="27" customFormat="1" spans="1:12">
      <c r="A95" s="27">
        <v>91</v>
      </c>
      <c r="B95" s="10" t="str">
        <f t="shared" si="4"/>
        <v>通过第240关</v>
      </c>
      <c r="C95" s="33">
        <v>4</v>
      </c>
      <c r="D95" s="33">
        <v>25</v>
      </c>
      <c r="E95" s="33" t="str">
        <f>VLOOKUP(F95,可选条件!A:B,2,FALSE)</f>
        <v>通关第X关</v>
      </c>
      <c r="F95" s="33">
        <v>104</v>
      </c>
      <c r="G95" s="28" t="str">
        <f t="shared" si="5"/>
        <v>[240,10]</v>
      </c>
      <c r="H95" s="27" t="str">
        <f t="shared" si="6"/>
        <v>[[1,2,2400000]]</v>
      </c>
      <c r="I95" s="9" t="s">
        <v>104</v>
      </c>
      <c r="L95" s="11">
        <v>240</v>
      </c>
    </row>
    <row r="96" s="27" customFormat="1" spans="1:12">
      <c r="A96" s="27">
        <v>92</v>
      </c>
      <c r="B96" s="10" t="str">
        <f t="shared" si="4"/>
        <v>通过第250关</v>
      </c>
      <c r="C96" s="33">
        <v>4</v>
      </c>
      <c r="D96" s="33">
        <v>26</v>
      </c>
      <c r="E96" s="33" t="str">
        <f>VLOOKUP(F96,可选条件!A:B,2,FALSE)</f>
        <v>通关第X关</v>
      </c>
      <c r="F96" s="33">
        <v>104</v>
      </c>
      <c r="G96" s="28" t="str">
        <f t="shared" si="5"/>
        <v>[250,10]</v>
      </c>
      <c r="H96" s="27" t="str">
        <f t="shared" si="6"/>
        <v>[[1,2,2500000]]</v>
      </c>
      <c r="I96" s="9" t="s">
        <v>105</v>
      </c>
      <c r="L96" s="11">
        <v>250</v>
      </c>
    </row>
    <row r="97" s="27" customFormat="1" spans="1:12">
      <c r="A97" s="27">
        <v>93</v>
      </c>
      <c r="B97" s="10" t="str">
        <f t="shared" si="4"/>
        <v>通过第260关</v>
      </c>
      <c r="C97" s="33">
        <v>4</v>
      </c>
      <c r="D97" s="33">
        <v>27</v>
      </c>
      <c r="E97" s="33" t="str">
        <f>VLOOKUP(F97,可选条件!A:B,2,FALSE)</f>
        <v>通关第X关</v>
      </c>
      <c r="F97" s="33">
        <v>104</v>
      </c>
      <c r="G97" s="28" t="str">
        <f t="shared" si="5"/>
        <v>[260,10]</v>
      </c>
      <c r="H97" s="27" t="str">
        <f t="shared" si="6"/>
        <v>[[1,2,2600000]]</v>
      </c>
      <c r="I97" s="9" t="s">
        <v>106</v>
      </c>
      <c r="L97" s="11">
        <v>260</v>
      </c>
    </row>
    <row r="98" s="27" customFormat="1" spans="1:12">
      <c r="A98" s="27">
        <v>94</v>
      </c>
      <c r="B98" s="10" t="str">
        <f t="shared" si="4"/>
        <v>通过第270关</v>
      </c>
      <c r="C98" s="33">
        <v>4</v>
      </c>
      <c r="D98" s="33">
        <v>28</v>
      </c>
      <c r="E98" s="33" t="str">
        <f>VLOOKUP(F98,可选条件!A:B,2,FALSE)</f>
        <v>通关第X关</v>
      </c>
      <c r="F98" s="33">
        <v>104</v>
      </c>
      <c r="G98" s="28" t="str">
        <f t="shared" si="5"/>
        <v>[270,10]</v>
      </c>
      <c r="H98" s="27" t="str">
        <f t="shared" si="6"/>
        <v>[[1,2,2700000]]</v>
      </c>
      <c r="I98" s="9" t="s">
        <v>107</v>
      </c>
      <c r="L98" s="11">
        <v>270</v>
      </c>
    </row>
    <row r="99" s="27" customFormat="1" spans="1:12">
      <c r="A99" s="27">
        <v>95</v>
      </c>
      <c r="B99" s="10" t="str">
        <f t="shared" si="4"/>
        <v>通过第280关</v>
      </c>
      <c r="C99" s="33">
        <v>4</v>
      </c>
      <c r="D99" s="33">
        <v>29</v>
      </c>
      <c r="E99" s="33" t="str">
        <f>VLOOKUP(F99,可选条件!A:B,2,FALSE)</f>
        <v>通关第X关</v>
      </c>
      <c r="F99" s="33">
        <v>104</v>
      </c>
      <c r="G99" s="28" t="str">
        <f t="shared" si="5"/>
        <v>[280,10]</v>
      </c>
      <c r="H99" s="27" t="str">
        <f t="shared" si="6"/>
        <v>[[1,2,2800000]]</v>
      </c>
      <c r="I99" s="9" t="s">
        <v>108</v>
      </c>
      <c r="L99" s="11">
        <v>280</v>
      </c>
    </row>
    <row r="100" s="27" customFormat="1" spans="1:12">
      <c r="A100" s="27">
        <v>96</v>
      </c>
      <c r="B100" s="10" t="str">
        <f t="shared" si="4"/>
        <v>通过第290关</v>
      </c>
      <c r="C100" s="33">
        <v>4</v>
      </c>
      <c r="D100" s="33">
        <v>30</v>
      </c>
      <c r="E100" s="33" t="str">
        <f>VLOOKUP(F100,可选条件!A:B,2,FALSE)</f>
        <v>通关第X关</v>
      </c>
      <c r="F100" s="33">
        <v>104</v>
      </c>
      <c r="G100" s="28" t="str">
        <f t="shared" si="5"/>
        <v>[290,10]</v>
      </c>
      <c r="H100" s="27" t="str">
        <f t="shared" si="6"/>
        <v>[[1,2,2900000]]</v>
      </c>
      <c r="I100" s="9" t="s">
        <v>109</v>
      </c>
      <c r="L100" s="11">
        <v>290</v>
      </c>
    </row>
    <row r="101" s="27" customFormat="1" spans="1:12">
      <c r="A101" s="27">
        <v>97</v>
      </c>
      <c r="B101" s="10" t="str">
        <f t="shared" si="4"/>
        <v>通过第300关</v>
      </c>
      <c r="C101" s="33">
        <v>4</v>
      </c>
      <c r="D101" s="33">
        <v>31</v>
      </c>
      <c r="E101" s="33" t="str">
        <f>VLOOKUP(F101,可选条件!A:B,2,FALSE)</f>
        <v>通关第X关</v>
      </c>
      <c r="F101" s="33">
        <v>104</v>
      </c>
      <c r="G101" s="28" t="str">
        <f t="shared" si="5"/>
        <v>[300,10]</v>
      </c>
      <c r="H101" s="27" t="str">
        <f t="shared" si="6"/>
        <v>[[1,2,3000000]]</v>
      </c>
      <c r="I101" s="9" t="s">
        <v>110</v>
      </c>
      <c r="L101" s="11">
        <v>300</v>
      </c>
    </row>
    <row r="102" spans="1:12">
      <c r="A102" s="27">
        <v>98</v>
      </c>
      <c r="B102" s="10" t="str">
        <f t="shared" si="4"/>
        <v>通过第310关</v>
      </c>
      <c r="C102" s="33">
        <v>4</v>
      </c>
      <c r="D102" s="33">
        <v>32</v>
      </c>
      <c r="E102" s="33" t="str">
        <f>VLOOKUP(F102,可选条件!A:B,2,FALSE)</f>
        <v>通关第X关</v>
      </c>
      <c r="F102" s="33">
        <v>104</v>
      </c>
      <c r="G102" s="28" t="str">
        <f t="shared" si="5"/>
        <v>[310,10]</v>
      </c>
      <c r="H102" s="27" t="str">
        <f t="shared" si="6"/>
        <v>[[1,2,3100000]]</v>
      </c>
      <c r="I102" s="9" t="s">
        <v>111</v>
      </c>
      <c r="L102" s="11">
        <v>310</v>
      </c>
    </row>
    <row r="103" spans="1:12">
      <c r="A103" s="27">
        <v>99</v>
      </c>
      <c r="B103" s="10" t="str">
        <f t="shared" si="4"/>
        <v>通过第320关</v>
      </c>
      <c r="C103" s="33">
        <v>4</v>
      </c>
      <c r="D103" s="33">
        <v>33</v>
      </c>
      <c r="E103" s="33" t="str">
        <f>VLOOKUP(F103,可选条件!A:B,2,FALSE)</f>
        <v>通关第X关</v>
      </c>
      <c r="F103" s="33">
        <v>104</v>
      </c>
      <c r="G103" s="28" t="str">
        <f t="shared" si="5"/>
        <v>[320,10]</v>
      </c>
      <c r="H103" s="27" t="str">
        <f t="shared" si="6"/>
        <v>[[1,2,3200000]]</v>
      </c>
      <c r="I103" s="9" t="s">
        <v>112</v>
      </c>
      <c r="L103" s="11">
        <v>320</v>
      </c>
    </row>
    <row r="104" spans="1:12">
      <c r="A104" s="27">
        <v>100</v>
      </c>
      <c r="B104" s="10" t="str">
        <f t="shared" si="4"/>
        <v>通过第330关</v>
      </c>
      <c r="C104" s="33">
        <v>4</v>
      </c>
      <c r="D104" s="33">
        <v>34</v>
      </c>
      <c r="E104" s="33" t="str">
        <f>VLOOKUP(F104,可选条件!A:B,2,FALSE)</f>
        <v>通关第X关</v>
      </c>
      <c r="F104" s="33">
        <v>104</v>
      </c>
      <c r="G104" s="28" t="str">
        <f t="shared" si="5"/>
        <v>[330,10]</v>
      </c>
      <c r="H104" s="27" t="str">
        <f t="shared" si="6"/>
        <v>[[1,2,3300000]]</v>
      </c>
      <c r="I104" s="9" t="s">
        <v>113</v>
      </c>
      <c r="L104" s="11">
        <v>330</v>
      </c>
    </row>
    <row r="105" spans="1:12">
      <c r="A105" s="27">
        <v>101</v>
      </c>
      <c r="B105" s="10" t="str">
        <f t="shared" si="4"/>
        <v>通过第340关</v>
      </c>
      <c r="C105" s="33">
        <v>4</v>
      </c>
      <c r="D105" s="33">
        <v>35</v>
      </c>
      <c r="E105" s="33" t="str">
        <f>VLOOKUP(F105,可选条件!A:B,2,FALSE)</f>
        <v>通关第X关</v>
      </c>
      <c r="F105" s="33">
        <v>104</v>
      </c>
      <c r="G105" s="28" t="str">
        <f t="shared" si="5"/>
        <v>[340,10]</v>
      </c>
      <c r="H105" s="27" t="str">
        <f t="shared" si="6"/>
        <v>[[1,2,3400000]]</v>
      </c>
      <c r="I105" s="9" t="s">
        <v>114</v>
      </c>
      <c r="L105" s="11">
        <v>340</v>
      </c>
    </row>
    <row r="106" spans="1:12">
      <c r="A106" s="27">
        <v>102</v>
      </c>
      <c r="B106" s="10" t="str">
        <f t="shared" si="4"/>
        <v>通过第350关</v>
      </c>
      <c r="C106" s="33">
        <v>4</v>
      </c>
      <c r="D106" s="33">
        <v>36</v>
      </c>
      <c r="E106" s="33" t="str">
        <f>VLOOKUP(F106,可选条件!A:B,2,FALSE)</f>
        <v>通关第X关</v>
      </c>
      <c r="F106" s="33">
        <v>104</v>
      </c>
      <c r="G106" s="28" t="str">
        <f t="shared" si="5"/>
        <v>[350,10]</v>
      </c>
      <c r="H106" s="27" t="str">
        <f t="shared" si="6"/>
        <v>[[1,2,3500000]]</v>
      </c>
      <c r="I106" s="9" t="s">
        <v>115</v>
      </c>
      <c r="L106" s="11">
        <v>350</v>
      </c>
    </row>
    <row r="107" spans="1:12">
      <c r="A107" s="27">
        <v>103</v>
      </c>
      <c r="B107" s="10" t="str">
        <f t="shared" si="4"/>
        <v>通过第360关</v>
      </c>
      <c r="C107" s="33">
        <v>4</v>
      </c>
      <c r="D107" s="33">
        <v>37</v>
      </c>
      <c r="E107" s="33" t="str">
        <f>VLOOKUP(F107,可选条件!A:B,2,FALSE)</f>
        <v>通关第X关</v>
      </c>
      <c r="F107" s="33">
        <v>104</v>
      </c>
      <c r="G107" s="28" t="str">
        <f t="shared" si="5"/>
        <v>[360,10]</v>
      </c>
      <c r="H107" s="27" t="str">
        <f t="shared" si="6"/>
        <v>[[1,2,3600000]]</v>
      </c>
      <c r="I107" s="9" t="s">
        <v>116</v>
      </c>
      <c r="L107" s="11">
        <v>360</v>
      </c>
    </row>
    <row r="108" spans="1:12">
      <c r="A108" s="27">
        <v>104</v>
      </c>
      <c r="B108" s="10" t="str">
        <f t="shared" si="4"/>
        <v>通过第370关</v>
      </c>
      <c r="C108" s="33">
        <v>4</v>
      </c>
      <c r="D108" s="33">
        <v>38</v>
      </c>
      <c r="E108" s="33" t="str">
        <f>VLOOKUP(F108,可选条件!A:B,2,FALSE)</f>
        <v>通关第X关</v>
      </c>
      <c r="F108" s="33">
        <v>104</v>
      </c>
      <c r="G108" s="28" t="str">
        <f t="shared" si="5"/>
        <v>[370,10]</v>
      </c>
      <c r="H108" s="27" t="str">
        <f t="shared" si="6"/>
        <v>[[1,2,3700000]]</v>
      </c>
      <c r="I108" s="9" t="s">
        <v>117</v>
      </c>
      <c r="L108" s="11">
        <v>370</v>
      </c>
    </row>
    <row r="109" spans="1:12">
      <c r="A109" s="27">
        <v>105</v>
      </c>
      <c r="B109" s="10" t="str">
        <f t="shared" si="4"/>
        <v>通过第380关</v>
      </c>
      <c r="C109" s="33">
        <v>4</v>
      </c>
      <c r="D109" s="33">
        <v>39</v>
      </c>
      <c r="E109" s="33" t="str">
        <f>VLOOKUP(F109,可选条件!A:B,2,FALSE)</f>
        <v>通关第X关</v>
      </c>
      <c r="F109" s="33">
        <v>104</v>
      </c>
      <c r="G109" s="28" t="str">
        <f t="shared" si="5"/>
        <v>[380,10]</v>
      </c>
      <c r="H109" s="27" t="str">
        <f t="shared" si="6"/>
        <v>[[1,2,3800000]]</v>
      </c>
      <c r="I109" s="9" t="s">
        <v>118</v>
      </c>
      <c r="L109" s="11">
        <v>380</v>
      </c>
    </row>
    <row r="110" spans="1:12">
      <c r="A110" s="27">
        <v>106</v>
      </c>
      <c r="B110" s="10" t="str">
        <f t="shared" si="4"/>
        <v>通过第390关</v>
      </c>
      <c r="C110" s="33">
        <v>4</v>
      </c>
      <c r="D110" s="33">
        <v>40</v>
      </c>
      <c r="E110" s="33" t="str">
        <f>VLOOKUP(F110,可选条件!A:B,2,FALSE)</f>
        <v>通关第X关</v>
      </c>
      <c r="F110" s="33">
        <v>104</v>
      </c>
      <c r="G110" s="28" t="str">
        <f t="shared" si="5"/>
        <v>[390,10]</v>
      </c>
      <c r="H110" s="27" t="str">
        <f t="shared" si="6"/>
        <v>[[1,2,3900000]]</v>
      </c>
      <c r="I110" s="9" t="s">
        <v>119</v>
      </c>
      <c r="L110" s="11">
        <v>390</v>
      </c>
    </row>
    <row r="111" spans="1:12">
      <c r="A111" s="27">
        <v>107</v>
      </c>
      <c r="B111" s="10" t="str">
        <f t="shared" si="4"/>
        <v>通过第400关</v>
      </c>
      <c r="C111" s="33">
        <v>4</v>
      </c>
      <c r="D111" s="33">
        <v>41</v>
      </c>
      <c r="E111" s="33" t="str">
        <f>VLOOKUP(F111,可选条件!A:B,2,FALSE)</f>
        <v>通关第X关</v>
      </c>
      <c r="F111" s="33">
        <v>104</v>
      </c>
      <c r="G111" s="28" t="str">
        <f t="shared" si="5"/>
        <v>[400,10]</v>
      </c>
      <c r="H111" s="27" t="str">
        <f t="shared" si="6"/>
        <v>[[1,2,4000000]]</v>
      </c>
      <c r="I111" s="9" t="s">
        <v>120</v>
      </c>
      <c r="L111" s="11">
        <v>400</v>
      </c>
    </row>
    <row r="112" spans="1:12">
      <c r="A112" s="27">
        <v>108</v>
      </c>
      <c r="B112" s="10" t="str">
        <f t="shared" si="4"/>
        <v>通过第410关</v>
      </c>
      <c r="C112" s="33">
        <v>4</v>
      </c>
      <c r="D112" s="33">
        <v>42</v>
      </c>
      <c r="E112" s="33" t="str">
        <f>VLOOKUP(F112,可选条件!A:B,2,FALSE)</f>
        <v>通关第X关</v>
      </c>
      <c r="F112" s="33">
        <v>104</v>
      </c>
      <c r="G112" s="28" t="str">
        <f t="shared" si="5"/>
        <v>[410,10]</v>
      </c>
      <c r="H112" s="27" t="str">
        <f t="shared" si="6"/>
        <v>[[1,2,4100000]]</v>
      </c>
      <c r="I112" s="9" t="s">
        <v>121</v>
      </c>
      <c r="L112" s="11">
        <v>410</v>
      </c>
    </row>
    <row r="113" spans="1:12">
      <c r="A113" s="27">
        <v>109</v>
      </c>
      <c r="B113" s="10" t="str">
        <f t="shared" si="4"/>
        <v>通过第420关</v>
      </c>
      <c r="C113" s="33">
        <v>4</v>
      </c>
      <c r="D113" s="33">
        <v>43</v>
      </c>
      <c r="E113" s="33" t="str">
        <f>VLOOKUP(F113,可选条件!A:B,2,FALSE)</f>
        <v>通关第X关</v>
      </c>
      <c r="F113" s="33">
        <v>104</v>
      </c>
      <c r="G113" s="28" t="str">
        <f t="shared" si="5"/>
        <v>[420,10]</v>
      </c>
      <c r="H113" s="27" t="str">
        <f t="shared" si="6"/>
        <v>[[1,2,4200000]]</v>
      </c>
      <c r="I113" s="9" t="s">
        <v>122</v>
      </c>
      <c r="L113" s="11">
        <v>420</v>
      </c>
    </row>
    <row r="114" spans="1:12">
      <c r="A114" s="27">
        <v>110</v>
      </c>
      <c r="B114" s="10" t="str">
        <f t="shared" si="4"/>
        <v>通过第430关</v>
      </c>
      <c r="C114" s="33">
        <v>4</v>
      </c>
      <c r="D114" s="33">
        <v>44</v>
      </c>
      <c r="E114" s="33" t="str">
        <f>VLOOKUP(F114,可选条件!A:B,2,FALSE)</f>
        <v>通关第X关</v>
      </c>
      <c r="F114" s="33">
        <v>104</v>
      </c>
      <c r="G114" s="28" t="str">
        <f t="shared" si="5"/>
        <v>[430,10]</v>
      </c>
      <c r="H114" s="27" t="str">
        <f t="shared" si="6"/>
        <v>[[1,2,4300000]]</v>
      </c>
      <c r="I114" s="9" t="s">
        <v>123</v>
      </c>
      <c r="L114" s="11">
        <v>430</v>
      </c>
    </row>
    <row r="115" spans="1:12">
      <c r="A115" s="27">
        <v>111</v>
      </c>
      <c r="B115" s="10" t="str">
        <f t="shared" si="4"/>
        <v>通过第440关</v>
      </c>
      <c r="C115" s="33">
        <v>4</v>
      </c>
      <c r="D115" s="33">
        <v>45</v>
      </c>
      <c r="E115" s="33" t="str">
        <f>VLOOKUP(F115,可选条件!A:B,2,FALSE)</f>
        <v>通关第X关</v>
      </c>
      <c r="F115" s="33">
        <v>104</v>
      </c>
      <c r="G115" s="28" t="str">
        <f t="shared" si="5"/>
        <v>[440,10]</v>
      </c>
      <c r="H115" s="27" t="str">
        <f t="shared" si="6"/>
        <v>[[1,2,4400000]]</v>
      </c>
      <c r="I115" s="9" t="s">
        <v>124</v>
      </c>
      <c r="L115" s="11">
        <v>440</v>
      </c>
    </row>
    <row r="116" spans="1:12">
      <c r="A116" s="27">
        <v>112</v>
      </c>
      <c r="B116" s="10" t="str">
        <f t="shared" si="4"/>
        <v>通过第450关</v>
      </c>
      <c r="C116" s="33">
        <v>4</v>
      </c>
      <c r="D116" s="33">
        <v>46</v>
      </c>
      <c r="E116" s="33" t="str">
        <f>VLOOKUP(F116,可选条件!A:B,2,FALSE)</f>
        <v>通关第X关</v>
      </c>
      <c r="F116" s="33">
        <v>104</v>
      </c>
      <c r="G116" s="28" t="str">
        <f t="shared" si="5"/>
        <v>[450,10]</v>
      </c>
      <c r="H116" s="27" t="str">
        <f t="shared" si="6"/>
        <v>[[1,2,4500000]]</v>
      </c>
      <c r="I116" s="9" t="s">
        <v>125</v>
      </c>
      <c r="L116" s="11">
        <v>450</v>
      </c>
    </row>
    <row r="117" spans="1:12">
      <c r="A117" s="27">
        <v>113</v>
      </c>
      <c r="B117" s="10" t="str">
        <f t="shared" si="4"/>
        <v>通过第460关</v>
      </c>
      <c r="C117" s="33">
        <v>4</v>
      </c>
      <c r="D117" s="33">
        <v>47</v>
      </c>
      <c r="E117" s="33" t="str">
        <f>VLOOKUP(F117,可选条件!A:B,2,FALSE)</f>
        <v>通关第X关</v>
      </c>
      <c r="F117" s="33">
        <v>104</v>
      </c>
      <c r="G117" s="28" t="str">
        <f t="shared" si="5"/>
        <v>[460,10]</v>
      </c>
      <c r="H117" s="27" t="str">
        <f t="shared" si="6"/>
        <v>[[1,2,4600000]]</v>
      </c>
      <c r="I117" s="9" t="s">
        <v>126</v>
      </c>
      <c r="L117" s="11">
        <v>460</v>
      </c>
    </row>
    <row r="118" spans="1:12">
      <c r="A118" s="27">
        <v>114</v>
      </c>
      <c r="B118" s="10" t="str">
        <f t="shared" si="4"/>
        <v>通过第470关</v>
      </c>
      <c r="C118" s="33">
        <v>4</v>
      </c>
      <c r="D118" s="33">
        <v>48</v>
      </c>
      <c r="E118" s="33" t="str">
        <f>VLOOKUP(F118,可选条件!A:B,2,FALSE)</f>
        <v>通关第X关</v>
      </c>
      <c r="F118" s="33">
        <v>104</v>
      </c>
      <c r="G118" s="28" t="str">
        <f t="shared" si="5"/>
        <v>[470,10]</v>
      </c>
      <c r="H118" s="27" t="str">
        <f t="shared" si="6"/>
        <v>[[1,2,4700000]]</v>
      </c>
      <c r="I118" s="9" t="s">
        <v>127</v>
      </c>
      <c r="L118" s="11">
        <v>470</v>
      </c>
    </row>
    <row r="119" spans="1:12">
      <c r="A119" s="27">
        <v>115</v>
      </c>
      <c r="B119" s="10" t="str">
        <f t="shared" si="4"/>
        <v>通过第480关</v>
      </c>
      <c r="C119" s="33">
        <v>4</v>
      </c>
      <c r="D119" s="33">
        <v>49</v>
      </c>
      <c r="E119" s="33" t="str">
        <f>VLOOKUP(F119,可选条件!A:B,2,FALSE)</f>
        <v>通关第X关</v>
      </c>
      <c r="F119" s="33">
        <v>104</v>
      </c>
      <c r="G119" s="28" t="str">
        <f t="shared" si="5"/>
        <v>[480,10]</v>
      </c>
      <c r="H119" s="27" t="str">
        <f t="shared" si="6"/>
        <v>[[1,2,4800000]]</v>
      </c>
      <c r="I119" s="9" t="s">
        <v>128</v>
      </c>
      <c r="L119" s="11">
        <v>480</v>
      </c>
    </row>
    <row r="120" spans="1:12">
      <c r="A120" s="27">
        <v>116</v>
      </c>
      <c r="B120" s="10" t="str">
        <f t="shared" si="4"/>
        <v>通过第490关</v>
      </c>
      <c r="C120" s="33">
        <v>4</v>
      </c>
      <c r="D120" s="33">
        <v>50</v>
      </c>
      <c r="E120" s="33" t="str">
        <f>VLOOKUP(F120,可选条件!A:B,2,FALSE)</f>
        <v>通关第X关</v>
      </c>
      <c r="F120" s="33">
        <v>104</v>
      </c>
      <c r="G120" s="28" t="str">
        <f t="shared" si="5"/>
        <v>[490,10]</v>
      </c>
      <c r="H120" s="27" t="str">
        <f t="shared" si="6"/>
        <v>[[1,2,4900000]]</v>
      </c>
      <c r="I120" s="9" t="s">
        <v>129</v>
      </c>
      <c r="L120" s="11">
        <v>490</v>
      </c>
    </row>
    <row r="121" spans="1:12">
      <c r="A121" s="27">
        <v>117</v>
      </c>
      <c r="B121" s="10" t="str">
        <f t="shared" si="4"/>
        <v>通过第500关</v>
      </c>
      <c r="C121" s="33">
        <v>4</v>
      </c>
      <c r="D121" s="33">
        <v>51</v>
      </c>
      <c r="E121" s="33" t="str">
        <f>VLOOKUP(F121,可选条件!A:B,2,FALSE)</f>
        <v>通关第X关</v>
      </c>
      <c r="F121" s="33">
        <v>104</v>
      </c>
      <c r="G121" s="28" t="str">
        <f t="shared" si="5"/>
        <v>[500,10]</v>
      </c>
      <c r="H121" s="27" t="str">
        <f t="shared" si="6"/>
        <v>[[1,2,5000000]]</v>
      </c>
      <c r="I121" s="9" t="s">
        <v>130</v>
      </c>
      <c r="L121" s="11">
        <v>500</v>
      </c>
    </row>
    <row r="122" spans="1:9">
      <c r="A122" s="27">
        <v>118</v>
      </c>
      <c r="B122" s="10" t="str">
        <f>"拥有"&amp;G122&amp;"名英雄"</f>
        <v>拥有2名英雄</v>
      </c>
      <c r="C122" s="10">
        <v>5</v>
      </c>
      <c r="D122" s="33">
        <v>1</v>
      </c>
      <c r="E122" s="33" t="str">
        <f>VLOOKUP(F122,可选条件!A:B,2,FALSE)</f>
        <v>拥有X名英雄</v>
      </c>
      <c r="F122" s="33">
        <v>106</v>
      </c>
      <c r="G122" s="11">
        <v>2</v>
      </c>
      <c r="H122" s="9" t="str">
        <f>"[[1,1,"&amp;G122&amp;"]]"</f>
        <v>[[1,1,2]]</v>
      </c>
      <c r="I122" s="9" t="s">
        <v>131</v>
      </c>
    </row>
    <row r="123" s="27" customFormat="1" spans="1:9">
      <c r="A123" s="27">
        <v>119</v>
      </c>
      <c r="B123" s="10" t="str">
        <f t="shared" ref="B123:B130" si="7">"拥有"&amp;G123&amp;"名英雄"</f>
        <v>拥有3名英雄</v>
      </c>
      <c r="C123" s="10">
        <v>5</v>
      </c>
      <c r="D123" s="33">
        <v>2</v>
      </c>
      <c r="E123" s="33" t="str">
        <f>VLOOKUP(F123,可选条件!A:B,2,FALSE)</f>
        <v>拥有X名英雄</v>
      </c>
      <c r="F123" s="33">
        <v>106</v>
      </c>
      <c r="G123" s="34">
        <v>3</v>
      </c>
      <c r="H123" s="9" t="str">
        <f t="shared" ref="H123:H130" si="8">"[[1,1,"&amp;G123&amp;"]]"</f>
        <v>[[1,1,3]]</v>
      </c>
      <c r="I123" s="9" t="s">
        <v>131</v>
      </c>
    </row>
    <row r="124" s="27" customFormat="1" spans="1:9">
      <c r="A124" s="27">
        <v>120</v>
      </c>
      <c r="B124" s="10" t="str">
        <f t="shared" si="7"/>
        <v>拥有4名英雄</v>
      </c>
      <c r="C124" s="10">
        <v>5</v>
      </c>
      <c r="D124" s="33">
        <v>3</v>
      </c>
      <c r="E124" s="33" t="str">
        <f>VLOOKUP(F124,可选条件!A:B,2,FALSE)</f>
        <v>拥有X名英雄</v>
      </c>
      <c r="F124" s="33">
        <v>106</v>
      </c>
      <c r="G124" s="34">
        <v>4</v>
      </c>
      <c r="H124" s="9" t="str">
        <f t="shared" si="8"/>
        <v>[[1,1,4]]</v>
      </c>
      <c r="I124" s="9" t="s">
        <v>131</v>
      </c>
    </row>
    <row r="125" s="27" customFormat="1" spans="1:9">
      <c r="A125" s="27">
        <v>121</v>
      </c>
      <c r="B125" s="10" t="str">
        <f t="shared" si="7"/>
        <v>拥有5名英雄</v>
      </c>
      <c r="C125" s="10">
        <v>5</v>
      </c>
      <c r="D125" s="33">
        <v>4</v>
      </c>
      <c r="E125" s="33" t="str">
        <f>VLOOKUP(F125,可选条件!A:B,2,FALSE)</f>
        <v>拥有X名英雄</v>
      </c>
      <c r="F125" s="33">
        <v>106</v>
      </c>
      <c r="G125" s="11">
        <v>5</v>
      </c>
      <c r="H125" s="9" t="str">
        <f t="shared" si="8"/>
        <v>[[1,1,5]]</v>
      </c>
      <c r="I125" s="9" t="s">
        <v>131</v>
      </c>
    </row>
    <row r="126" s="27" customFormat="1" spans="1:9">
      <c r="A126" s="27">
        <v>122</v>
      </c>
      <c r="B126" s="10" t="str">
        <f t="shared" si="7"/>
        <v>拥有6名英雄</v>
      </c>
      <c r="C126" s="10">
        <v>5</v>
      </c>
      <c r="D126" s="33">
        <v>5</v>
      </c>
      <c r="E126" s="33" t="str">
        <f>VLOOKUP(F126,可选条件!A:B,2,FALSE)</f>
        <v>拥有X名英雄</v>
      </c>
      <c r="F126" s="33">
        <v>106</v>
      </c>
      <c r="G126" s="34">
        <v>6</v>
      </c>
      <c r="H126" s="9" t="str">
        <f t="shared" si="8"/>
        <v>[[1,1,6]]</v>
      </c>
      <c r="I126" s="9" t="s">
        <v>131</v>
      </c>
    </row>
    <row r="127" s="27" customFormat="1" spans="1:9">
      <c r="A127" s="27">
        <v>123</v>
      </c>
      <c r="B127" s="10" t="str">
        <f t="shared" si="7"/>
        <v>拥有7名英雄</v>
      </c>
      <c r="C127" s="10">
        <v>5</v>
      </c>
      <c r="D127" s="33">
        <v>6</v>
      </c>
      <c r="E127" s="33" t="str">
        <f>VLOOKUP(F127,可选条件!A:B,2,FALSE)</f>
        <v>拥有X名英雄</v>
      </c>
      <c r="F127" s="33">
        <v>106</v>
      </c>
      <c r="G127" s="34">
        <v>7</v>
      </c>
      <c r="H127" s="9" t="str">
        <f t="shared" si="8"/>
        <v>[[1,1,7]]</v>
      </c>
      <c r="I127" s="9" t="s">
        <v>131</v>
      </c>
    </row>
    <row r="128" s="27" customFormat="1" spans="1:9">
      <c r="A128" s="27">
        <v>124</v>
      </c>
      <c r="B128" s="10" t="str">
        <f t="shared" si="7"/>
        <v>拥有8名英雄</v>
      </c>
      <c r="C128" s="10">
        <v>5</v>
      </c>
      <c r="D128" s="33">
        <v>7</v>
      </c>
      <c r="E128" s="33" t="str">
        <f>VLOOKUP(F128,可选条件!A:B,2,FALSE)</f>
        <v>拥有X名英雄</v>
      </c>
      <c r="F128" s="33">
        <v>106</v>
      </c>
      <c r="G128" s="11">
        <v>8</v>
      </c>
      <c r="H128" s="9" t="str">
        <f t="shared" si="8"/>
        <v>[[1,1,8]]</v>
      </c>
      <c r="I128" s="9" t="s">
        <v>131</v>
      </c>
    </row>
    <row r="129" s="27" customFormat="1" spans="1:9">
      <c r="A129" s="27">
        <v>125</v>
      </c>
      <c r="B129" s="10" t="str">
        <f t="shared" si="7"/>
        <v>拥有9名英雄</v>
      </c>
      <c r="C129" s="10">
        <v>5</v>
      </c>
      <c r="D129" s="33">
        <v>8</v>
      </c>
      <c r="E129" s="33" t="str">
        <f>VLOOKUP(F129,可选条件!A:B,2,FALSE)</f>
        <v>拥有X名英雄</v>
      </c>
      <c r="F129" s="33">
        <v>106</v>
      </c>
      <c r="G129" s="34">
        <v>9</v>
      </c>
      <c r="H129" s="9" t="str">
        <f t="shared" si="8"/>
        <v>[[1,1,9]]</v>
      </c>
      <c r="I129" s="9" t="s">
        <v>131</v>
      </c>
    </row>
    <row r="130" s="27" customFormat="1" spans="1:9">
      <c r="A130" s="27">
        <v>126</v>
      </c>
      <c r="B130" s="10" t="str">
        <f t="shared" si="7"/>
        <v>拥有10名英雄</v>
      </c>
      <c r="C130" s="10">
        <v>5</v>
      </c>
      <c r="D130" s="33">
        <v>9</v>
      </c>
      <c r="E130" s="33" t="str">
        <f>VLOOKUP(F130,可选条件!A:B,2,FALSE)</f>
        <v>拥有X名英雄</v>
      </c>
      <c r="F130" s="33">
        <v>106</v>
      </c>
      <c r="G130" s="34">
        <v>10</v>
      </c>
      <c r="H130" s="9" t="str">
        <f t="shared" si="8"/>
        <v>[[1,1,10]]</v>
      </c>
      <c r="I130" s="9" t="s">
        <v>131</v>
      </c>
    </row>
    <row r="131" s="27" customFormat="1" spans="1:10">
      <c r="A131" s="27">
        <v>127</v>
      </c>
      <c r="B131" s="33" t="str">
        <f>"升级英雄"&amp;G131&amp;"次"</f>
        <v>升级英雄10次</v>
      </c>
      <c r="C131" s="33">
        <v>7</v>
      </c>
      <c r="D131" s="33">
        <v>1</v>
      </c>
      <c r="E131" s="33" t="str">
        <f>VLOOKUP(F131,可选条件!A:B,2,FALSE)</f>
        <v>升级英雄X次</v>
      </c>
      <c r="F131" s="33">
        <v>107</v>
      </c>
      <c r="G131" s="34">
        <v>10</v>
      </c>
      <c r="H131" s="27" t="str">
        <f>"[[1,1,"&amp;J131&amp;"]]"</f>
        <v>[[1,1,1]]</v>
      </c>
      <c r="I131" s="9" t="s">
        <v>131</v>
      </c>
      <c r="J131" s="27">
        <v>1</v>
      </c>
    </row>
    <row r="132" s="27" customFormat="1" spans="1:10">
      <c r="A132" s="27">
        <v>128</v>
      </c>
      <c r="B132" s="33" t="str">
        <f t="shared" ref="B132:B156" si="9">"升级英雄"&amp;G132&amp;"次"</f>
        <v>升级英雄50次</v>
      </c>
      <c r="C132" s="33">
        <v>7</v>
      </c>
      <c r="D132" s="33">
        <v>2</v>
      </c>
      <c r="E132" s="33" t="str">
        <f>VLOOKUP(F132,可选条件!A:B,2,FALSE)</f>
        <v>升级英雄X次</v>
      </c>
      <c r="F132" s="33">
        <v>107</v>
      </c>
      <c r="G132" s="34">
        <v>50</v>
      </c>
      <c r="H132" s="27" t="str">
        <f t="shared" ref="H132:H156" si="10">"[[1,1,"&amp;J132&amp;"]]"</f>
        <v>[[1,1,2]]</v>
      </c>
      <c r="I132" s="9" t="s">
        <v>131</v>
      </c>
      <c r="J132" s="27">
        <v>2</v>
      </c>
    </row>
    <row r="133" s="27" customFormat="1" spans="1:10">
      <c r="A133" s="27">
        <v>129</v>
      </c>
      <c r="B133" s="33" t="str">
        <f t="shared" si="9"/>
        <v>升级英雄100次</v>
      </c>
      <c r="C133" s="33">
        <v>7</v>
      </c>
      <c r="D133" s="33">
        <v>3</v>
      </c>
      <c r="E133" s="33" t="str">
        <f>VLOOKUP(F133,可选条件!A:B,2,FALSE)</f>
        <v>升级英雄X次</v>
      </c>
      <c r="F133" s="33">
        <v>107</v>
      </c>
      <c r="G133" s="34">
        <v>100</v>
      </c>
      <c r="H133" s="27" t="str">
        <f t="shared" si="10"/>
        <v>[[1,1,3]]</v>
      </c>
      <c r="I133" s="9" t="s">
        <v>131</v>
      </c>
      <c r="J133" s="27">
        <v>3</v>
      </c>
    </row>
    <row r="134" s="27" customFormat="1" spans="1:10">
      <c r="A134" s="27">
        <v>130</v>
      </c>
      <c r="B134" s="33" t="str">
        <f t="shared" si="9"/>
        <v>升级英雄200次</v>
      </c>
      <c r="C134" s="33">
        <v>7</v>
      </c>
      <c r="D134" s="33">
        <v>4</v>
      </c>
      <c r="E134" s="33" t="str">
        <f>VLOOKUP(F134,可选条件!A:B,2,FALSE)</f>
        <v>升级英雄X次</v>
      </c>
      <c r="F134" s="33">
        <v>107</v>
      </c>
      <c r="G134" s="34">
        <v>200</v>
      </c>
      <c r="H134" s="27" t="str">
        <f t="shared" si="10"/>
        <v>[[1,1,4]]</v>
      </c>
      <c r="I134" s="9" t="s">
        <v>131</v>
      </c>
      <c r="J134" s="27">
        <v>4</v>
      </c>
    </row>
    <row r="135" s="27" customFormat="1" spans="1:10">
      <c r="A135" s="27">
        <v>131</v>
      </c>
      <c r="B135" s="33" t="str">
        <f t="shared" si="9"/>
        <v>升级英雄300次</v>
      </c>
      <c r="C135" s="33">
        <v>7</v>
      </c>
      <c r="D135" s="33">
        <v>5</v>
      </c>
      <c r="E135" s="33" t="str">
        <f>VLOOKUP(F135,可选条件!A:B,2,FALSE)</f>
        <v>升级英雄X次</v>
      </c>
      <c r="F135" s="33">
        <v>107</v>
      </c>
      <c r="G135" s="34">
        <v>300</v>
      </c>
      <c r="H135" s="27" t="str">
        <f t="shared" si="10"/>
        <v>[[1,1,5]]</v>
      </c>
      <c r="I135" s="9" t="s">
        <v>131</v>
      </c>
      <c r="J135" s="27">
        <v>5</v>
      </c>
    </row>
    <row r="136" s="27" customFormat="1" spans="1:10">
      <c r="A136" s="27">
        <v>132</v>
      </c>
      <c r="B136" s="33" t="str">
        <f t="shared" si="9"/>
        <v>升级英雄500次</v>
      </c>
      <c r="C136" s="33">
        <v>7</v>
      </c>
      <c r="D136" s="33">
        <v>6</v>
      </c>
      <c r="E136" s="33" t="str">
        <f>VLOOKUP(F136,可选条件!A:B,2,FALSE)</f>
        <v>升级英雄X次</v>
      </c>
      <c r="F136" s="33">
        <v>107</v>
      </c>
      <c r="G136" s="34">
        <v>500</v>
      </c>
      <c r="H136" s="27" t="str">
        <f t="shared" si="10"/>
        <v>[[1,1,6]]</v>
      </c>
      <c r="I136" s="9" t="s">
        <v>131</v>
      </c>
      <c r="J136" s="27">
        <v>6</v>
      </c>
    </row>
    <row r="137" s="27" customFormat="1" spans="1:10">
      <c r="A137" s="27">
        <v>133</v>
      </c>
      <c r="B137" s="33" t="str">
        <f t="shared" si="9"/>
        <v>升级英雄700次</v>
      </c>
      <c r="C137" s="33">
        <v>7</v>
      </c>
      <c r="D137" s="33">
        <v>7</v>
      </c>
      <c r="E137" s="33" t="str">
        <f>VLOOKUP(F137,可选条件!A:B,2,FALSE)</f>
        <v>升级英雄X次</v>
      </c>
      <c r="F137" s="33">
        <v>107</v>
      </c>
      <c r="G137" s="34">
        <v>700</v>
      </c>
      <c r="H137" s="27" t="str">
        <f t="shared" si="10"/>
        <v>[[1,1,7]]</v>
      </c>
      <c r="I137" s="9" t="s">
        <v>131</v>
      </c>
      <c r="J137" s="27">
        <v>7</v>
      </c>
    </row>
    <row r="138" s="27" customFormat="1" spans="1:10">
      <c r="A138" s="27">
        <v>134</v>
      </c>
      <c r="B138" s="33" t="str">
        <f t="shared" si="9"/>
        <v>升级英雄1000次</v>
      </c>
      <c r="C138" s="33">
        <v>7</v>
      </c>
      <c r="D138" s="33">
        <v>8</v>
      </c>
      <c r="E138" s="33" t="str">
        <f>VLOOKUP(F138,可选条件!A:B,2,FALSE)</f>
        <v>升级英雄X次</v>
      </c>
      <c r="F138" s="33">
        <v>107</v>
      </c>
      <c r="G138" s="34">
        <v>1000</v>
      </c>
      <c r="H138" s="27" t="str">
        <f t="shared" si="10"/>
        <v>[[1,1,8]]</v>
      </c>
      <c r="I138" s="9" t="s">
        <v>131</v>
      </c>
      <c r="J138" s="27">
        <v>8</v>
      </c>
    </row>
    <row r="139" s="27" customFormat="1" spans="1:10">
      <c r="A139" s="27">
        <v>135</v>
      </c>
      <c r="B139" s="33" t="str">
        <f t="shared" si="9"/>
        <v>升级英雄1500次</v>
      </c>
      <c r="C139" s="33">
        <v>7</v>
      </c>
      <c r="D139" s="33">
        <v>9</v>
      </c>
      <c r="E139" s="33" t="str">
        <f>VLOOKUP(F139,可选条件!A:B,2,FALSE)</f>
        <v>升级英雄X次</v>
      </c>
      <c r="F139" s="33">
        <v>107</v>
      </c>
      <c r="G139" s="34">
        <v>1500</v>
      </c>
      <c r="H139" s="27" t="str">
        <f t="shared" si="10"/>
        <v>[[1,1,9]]</v>
      </c>
      <c r="I139" s="9" t="s">
        <v>131</v>
      </c>
      <c r="J139" s="27">
        <v>9</v>
      </c>
    </row>
    <row r="140" s="27" customFormat="1" spans="1:10">
      <c r="A140" s="27">
        <v>136</v>
      </c>
      <c r="B140" s="33" t="str">
        <f t="shared" si="9"/>
        <v>升级英雄2000次</v>
      </c>
      <c r="C140" s="33">
        <v>7</v>
      </c>
      <c r="D140" s="33">
        <v>10</v>
      </c>
      <c r="E140" s="33" t="str">
        <f>VLOOKUP(F140,可选条件!A:B,2,FALSE)</f>
        <v>升级英雄X次</v>
      </c>
      <c r="F140" s="33">
        <v>107</v>
      </c>
      <c r="G140" s="34">
        <v>2000</v>
      </c>
      <c r="H140" s="27" t="str">
        <f t="shared" si="10"/>
        <v>[[1,1,10]]</v>
      </c>
      <c r="I140" s="9" t="s">
        <v>131</v>
      </c>
      <c r="J140" s="27">
        <v>10</v>
      </c>
    </row>
    <row r="141" s="27" customFormat="1" spans="1:10">
      <c r="A141" s="27">
        <v>137</v>
      </c>
      <c r="B141" s="33" t="str">
        <f t="shared" si="9"/>
        <v>升级英雄2500次</v>
      </c>
      <c r="C141" s="33">
        <v>7</v>
      </c>
      <c r="D141" s="33">
        <v>11</v>
      </c>
      <c r="E141" s="33" t="str">
        <f>VLOOKUP(F141,可选条件!A:B,2,FALSE)</f>
        <v>升级英雄X次</v>
      </c>
      <c r="F141" s="33">
        <v>107</v>
      </c>
      <c r="G141" s="34">
        <v>2500</v>
      </c>
      <c r="H141" s="27" t="str">
        <f t="shared" si="10"/>
        <v>[[1,1,11]]</v>
      </c>
      <c r="I141" s="9" t="s">
        <v>131</v>
      </c>
      <c r="J141" s="27">
        <v>11</v>
      </c>
    </row>
    <row r="142" s="27" customFormat="1" spans="1:10">
      <c r="A142" s="27">
        <v>138</v>
      </c>
      <c r="B142" s="33" t="str">
        <f t="shared" si="9"/>
        <v>升级英雄3000次</v>
      </c>
      <c r="C142" s="33">
        <v>7</v>
      </c>
      <c r="D142" s="33">
        <v>12</v>
      </c>
      <c r="E142" s="33" t="str">
        <f>VLOOKUP(F142,可选条件!A:B,2,FALSE)</f>
        <v>升级英雄X次</v>
      </c>
      <c r="F142" s="33">
        <v>107</v>
      </c>
      <c r="G142" s="34">
        <v>3000</v>
      </c>
      <c r="H142" s="27" t="str">
        <f t="shared" si="10"/>
        <v>[[1,1,12]]</v>
      </c>
      <c r="I142" s="9" t="s">
        <v>131</v>
      </c>
      <c r="J142" s="27">
        <v>12</v>
      </c>
    </row>
    <row r="143" s="27" customFormat="1" spans="1:10">
      <c r="A143" s="27">
        <v>139</v>
      </c>
      <c r="B143" s="33" t="str">
        <f t="shared" si="9"/>
        <v>升级英雄3500次</v>
      </c>
      <c r="C143" s="33">
        <v>7</v>
      </c>
      <c r="D143" s="33">
        <v>13</v>
      </c>
      <c r="E143" s="33" t="str">
        <f>VLOOKUP(F143,可选条件!A:B,2,FALSE)</f>
        <v>升级英雄X次</v>
      </c>
      <c r="F143" s="33">
        <v>107</v>
      </c>
      <c r="G143" s="34">
        <v>3500</v>
      </c>
      <c r="H143" s="27" t="str">
        <f t="shared" si="10"/>
        <v>[[1,1,13]]</v>
      </c>
      <c r="I143" s="9" t="s">
        <v>131</v>
      </c>
      <c r="J143" s="27">
        <v>13</v>
      </c>
    </row>
    <row r="144" s="27" customFormat="1" spans="1:10">
      <c r="A144" s="27">
        <v>140</v>
      </c>
      <c r="B144" s="33" t="str">
        <f t="shared" si="9"/>
        <v>升级英雄4000次</v>
      </c>
      <c r="C144" s="33">
        <v>7</v>
      </c>
      <c r="D144" s="33">
        <v>14</v>
      </c>
      <c r="E144" s="33" t="str">
        <f>VLOOKUP(F144,可选条件!A:B,2,FALSE)</f>
        <v>升级英雄X次</v>
      </c>
      <c r="F144" s="33">
        <v>107</v>
      </c>
      <c r="G144" s="34">
        <v>4000</v>
      </c>
      <c r="H144" s="27" t="str">
        <f t="shared" si="10"/>
        <v>[[1,1,14]]</v>
      </c>
      <c r="I144" s="9" t="s">
        <v>131</v>
      </c>
      <c r="J144" s="27">
        <v>14</v>
      </c>
    </row>
    <row r="145" s="27" customFormat="1" spans="1:10">
      <c r="A145" s="27">
        <v>141</v>
      </c>
      <c r="B145" s="33" t="str">
        <f t="shared" si="9"/>
        <v>升级英雄4500次</v>
      </c>
      <c r="C145" s="33">
        <v>7</v>
      </c>
      <c r="D145" s="33">
        <v>15</v>
      </c>
      <c r="E145" s="33" t="str">
        <f>VLOOKUP(F145,可选条件!A:B,2,FALSE)</f>
        <v>升级英雄X次</v>
      </c>
      <c r="F145" s="33">
        <v>107</v>
      </c>
      <c r="G145" s="34">
        <v>4500</v>
      </c>
      <c r="H145" s="27" t="str">
        <f t="shared" si="10"/>
        <v>[[1,1,15]]</v>
      </c>
      <c r="I145" s="9" t="s">
        <v>131</v>
      </c>
      <c r="J145" s="27">
        <v>15</v>
      </c>
    </row>
    <row r="146" s="27" customFormat="1" spans="1:10">
      <c r="A146" s="27">
        <v>142</v>
      </c>
      <c r="B146" s="33" t="str">
        <f t="shared" si="9"/>
        <v>升级英雄5000次</v>
      </c>
      <c r="C146" s="33">
        <v>7</v>
      </c>
      <c r="D146" s="33">
        <v>16</v>
      </c>
      <c r="E146" s="33" t="str">
        <f>VLOOKUP(F146,可选条件!A:B,2,FALSE)</f>
        <v>升级英雄X次</v>
      </c>
      <c r="F146" s="33">
        <v>107</v>
      </c>
      <c r="G146" s="34">
        <v>5000</v>
      </c>
      <c r="H146" s="27" t="str">
        <f t="shared" si="10"/>
        <v>[[1,1,16]]</v>
      </c>
      <c r="I146" s="9" t="s">
        <v>131</v>
      </c>
      <c r="J146" s="27">
        <v>16</v>
      </c>
    </row>
    <row r="147" s="27" customFormat="1" spans="1:10">
      <c r="A147" s="27">
        <v>143</v>
      </c>
      <c r="B147" s="33" t="str">
        <f t="shared" si="9"/>
        <v>升级英雄5500次</v>
      </c>
      <c r="C147" s="33">
        <v>7</v>
      </c>
      <c r="D147" s="33">
        <v>17</v>
      </c>
      <c r="E147" s="33" t="str">
        <f>VLOOKUP(F147,可选条件!A:B,2,FALSE)</f>
        <v>升级英雄X次</v>
      </c>
      <c r="F147" s="33">
        <v>107</v>
      </c>
      <c r="G147" s="34">
        <v>5500</v>
      </c>
      <c r="H147" s="27" t="str">
        <f t="shared" si="10"/>
        <v>[[1,1,17]]</v>
      </c>
      <c r="I147" s="9" t="s">
        <v>131</v>
      </c>
      <c r="J147" s="27">
        <v>17</v>
      </c>
    </row>
    <row r="148" s="27" customFormat="1" spans="1:10">
      <c r="A148" s="27">
        <v>144</v>
      </c>
      <c r="B148" s="33" t="str">
        <f t="shared" si="9"/>
        <v>升级英雄6000次</v>
      </c>
      <c r="C148" s="33">
        <v>7</v>
      </c>
      <c r="D148" s="33">
        <v>18</v>
      </c>
      <c r="E148" s="33" t="str">
        <f>VLOOKUP(F148,可选条件!A:B,2,FALSE)</f>
        <v>升级英雄X次</v>
      </c>
      <c r="F148" s="33">
        <v>107</v>
      </c>
      <c r="G148" s="34">
        <v>6000</v>
      </c>
      <c r="H148" s="27" t="str">
        <f t="shared" si="10"/>
        <v>[[1,1,18]]</v>
      </c>
      <c r="I148" s="9" t="s">
        <v>131</v>
      </c>
      <c r="J148" s="27">
        <v>18</v>
      </c>
    </row>
    <row r="149" s="27" customFormat="1" spans="1:10">
      <c r="A149" s="27">
        <v>145</v>
      </c>
      <c r="B149" s="33" t="str">
        <f t="shared" si="9"/>
        <v>升级英雄6500次</v>
      </c>
      <c r="C149" s="33">
        <v>7</v>
      </c>
      <c r="D149" s="33">
        <v>19</v>
      </c>
      <c r="E149" s="33" t="str">
        <f>VLOOKUP(F149,可选条件!A:B,2,FALSE)</f>
        <v>升级英雄X次</v>
      </c>
      <c r="F149" s="33">
        <v>107</v>
      </c>
      <c r="G149" s="34">
        <v>6500</v>
      </c>
      <c r="H149" s="27" t="str">
        <f t="shared" si="10"/>
        <v>[[1,1,19]]</v>
      </c>
      <c r="I149" s="9" t="s">
        <v>131</v>
      </c>
      <c r="J149" s="27">
        <v>19</v>
      </c>
    </row>
    <row r="150" s="27" customFormat="1" spans="1:10">
      <c r="A150" s="27">
        <v>146</v>
      </c>
      <c r="B150" s="33" t="str">
        <f t="shared" si="9"/>
        <v>升级英雄7000次</v>
      </c>
      <c r="C150" s="33">
        <v>7</v>
      </c>
      <c r="D150" s="33">
        <v>20</v>
      </c>
      <c r="E150" s="33" t="str">
        <f>VLOOKUP(F150,可选条件!A:B,2,FALSE)</f>
        <v>升级英雄X次</v>
      </c>
      <c r="F150" s="33">
        <v>107</v>
      </c>
      <c r="G150" s="34">
        <v>7000</v>
      </c>
      <c r="H150" s="27" t="str">
        <f t="shared" si="10"/>
        <v>[[1,1,20]]</v>
      </c>
      <c r="I150" s="9" t="s">
        <v>131</v>
      </c>
      <c r="J150" s="27">
        <v>20</v>
      </c>
    </row>
    <row r="151" s="27" customFormat="1" spans="1:10">
      <c r="A151" s="27">
        <v>147</v>
      </c>
      <c r="B151" s="33" t="str">
        <f t="shared" si="9"/>
        <v>升级英雄7500次</v>
      </c>
      <c r="C151" s="33">
        <v>7</v>
      </c>
      <c r="D151" s="33">
        <v>21</v>
      </c>
      <c r="E151" s="33" t="str">
        <f>VLOOKUP(F151,可选条件!A:B,2,FALSE)</f>
        <v>升级英雄X次</v>
      </c>
      <c r="F151" s="33">
        <v>107</v>
      </c>
      <c r="G151" s="34">
        <v>7500</v>
      </c>
      <c r="H151" s="27" t="str">
        <f t="shared" si="10"/>
        <v>[[1,1,21]]</v>
      </c>
      <c r="I151" s="9" t="s">
        <v>131</v>
      </c>
      <c r="J151" s="27">
        <v>21</v>
      </c>
    </row>
    <row r="152" s="27" customFormat="1" spans="1:10">
      <c r="A152" s="27">
        <v>148</v>
      </c>
      <c r="B152" s="33" t="str">
        <f t="shared" si="9"/>
        <v>升级英雄8000次</v>
      </c>
      <c r="C152" s="33">
        <v>7</v>
      </c>
      <c r="D152" s="33">
        <v>22</v>
      </c>
      <c r="E152" s="33" t="str">
        <f>VLOOKUP(F152,可选条件!A:B,2,FALSE)</f>
        <v>升级英雄X次</v>
      </c>
      <c r="F152" s="33">
        <v>107</v>
      </c>
      <c r="G152" s="34">
        <v>8000</v>
      </c>
      <c r="H152" s="27" t="str">
        <f t="shared" si="10"/>
        <v>[[1,1,22]]</v>
      </c>
      <c r="I152" s="9" t="s">
        <v>131</v>
      </c>
      <c r="J152" s="27">
        <v>22</v>
      </c>
    </row>
    <row r="153" s="27" customFormat="1" spans="1:10">
      <c r="A153" s="27">
        <v>149</v>
      </c>
      <c r="B153" s="33" t="str">
        <f t="shared" si="9"/>
        <v>升级英雄8500次</v>
      </c>
      <c r="C153" s="33">
        <v>7</v>
      </c>
      <c r="D153" s="33">
        <v>23</v>
      </c>
      <c r="E153" s="33" t="str">
        <f>VLOOKUP(F153,可选条件!A:B,2,FALSE)</f>
        <v>升级英雄X次</v>
      </c>
      <c r="F153" s="33">
        <v>107</v>
      </c>
      <c r="G153" s="34">
        <v>8500</v>
      </c>
      <c r="H153" s="27" t="str">
        <f t="shared" si="10"/>
        <v>[[1,1,23]]</v>
      </c>
      <c r="I153" s="9" t="s">
        <v>131</v>
      </c>
      <c r="J153" s="27">
        <v>23</v>
      </c>
    </row>
    <row r="154" s="27" customFormat="1" spans="1:10">
      <c r="A154" s="27">
        <v>150</v>
      </c>
      <c r="B154" s="33" t="str">
        <f t="shared" si="9"/>
        <v>升级英雄9000次</v>
      </c>
      <c r="C154" s="33">
        <v>7</v>
      </c>
      <c r="D154" s="33">
        <v>24</v>
      </c>
      <c r="E154" s="33" t="str">
        <f>VLOOKUP(F154,可选条件!A:B,2,FALSE)</f>
        <v>升级英雄X次</v>
      </c>
      <c r="F154" s="33">
        <v>107</v>
      </c>
      <c r="G154" s="34">
        <v>9000</v>
      </c>
      <c r="H154" s="27" t="str">
        <f t="shared" si="10"/>
        <v>[[1,1,24]]</v>
      </c>
      <c r="I154" s="9" t="s">
        <v>131</v>
      </c>
      <c r="J154" s="27">
        <v>24</v>
      </c>
    </row>
    <row r="155" s="27" customFormat="1" spans="1:10">
      <c r="A155" s="27">
        <v>151</v>
      </c>
      <c r="B155" s="33" t="str">
        <f t="shared" si="9"/>
        <v>升级英雄9500次</v>
      </c>
      <c r="C155" s="33">
        <v>7</v>
      </c>
      <c r="D155" s="33">
        <v>25</v>
      </c>
      <c r="E155" s="33" t="str">
        <f>VLOOKUP(F155,可选条件!A:B,2,FALSE)</f>
        <v>升级英雄X次</v>
      </c>
      <c r="F155" s="33">
        <v>107</v>
      </c>
      <c r="G155" s="34">
        <v>9500</v>
      </c>
      <c r="H155" s="27" t="str">
        <f t="shared" si="10"/>
        <v>[[1,1,25]]</v>
      </c>
      <c r="I155" s="9" t="s">
        <v>131</v>
      </c>
      <c r="J155" s="27">
        <v>25</v>
      </c>
    </row>
    <row r="156" s="27" customFormat="1" spans="1:10">
      <c r="A156" s="27">
        <v>152</v>
      </c>
      <c r="B156" s="33" t="str">
        <f t="shared" si="9"/>
        <v>升级英雄10000次</v>
      </c>
      <c r="C156" s="33">
        <v>7</v>
      </c>
      <c r="D156" s="33">
        <v>26</v>
      </c>
      <c r="E156" s="33" t="str">
        <f>VLOOKUP(F156,可选条件!A:B,2,FALSE)</f>
        <v>升级英雄X次</v>
      </c>
      <c r="F156" s="33">
        <v>107</v>
      </c>
      <c r="G156" s="34">
        <v>10000</v>
      </c>
      <c r="H156" s="27" t="str">
        <f t="shared" si="10"/>
        <v>[[1,1,26]]</v>
      </c>
      <c r="I156" s="9" t="s">
        <v>131</v>
      </c>
      <c r="J156" s="27">
        <v>26</v>
      </c>
    </row>
    <row r="157" s="27" customFormat="1" spans="1:9">
      <c r="A157" s="27">
        <v>153</v>
      </c>
      <c r="B157" s="33" t="str">
        <f>"拥有"&amp;G157&amp;"个塔"</f>
        <v>拥有2个塔</v>
      </c>
      <c r="C157" s="33">
        <v>8</v>
      </c>
      <c r="D157" s="33">
        <v>1</v>
      </c>
      <c r="E157" s="33" t="str">
        <f>VLOOKUP(F157,可选条件!A:B,2,FALSE)</f>
        <v>拥有X个塔</v>
      </c>
      <c r="F157" s="33">
        <v>110</v>
      </c>
      <c r="G157" s="34">
        <v>2</v>
      </c>
      <c r="H157" s="9" t="str">
        <f>"[[1,1,"&amp;G157&amp;"]]"</f>
        <v>[[1,1,2]]</v>
      </c>
      <c r="I157" s="9" t="s">
        <v>131</v>
      </c>
    </row>
    <row r="158" s="27" customFormat="1" spans="1:9">
      <c r="A158" s="27">
        <v>154</v>
      </c>
      <c r="B158" s="33" t="str">
        <f t="shared" ref="B158:B166" si="11">"拥有"&amp;G158&amp;"个塔"</f>
        <v>拥有3个塔</v>
      </c>
      <c r="C158" s="33">
        <v>8</v>
      </c>
      <c r="D158" s="33">
        <v>2</v>
      </c>
      <c r="E158" s="33" t="str">
        <f>VLOOKUP(F158,可选条件!A:B,2,FALSE)</f>
        <v>拥有X个塔</v>
      </c>
      <c r="F158" s="33">
        <v>110</v>
      </c>
      <c r="G158" s="34">
        <v>3</v>
      </c>
      <c r="H158" s="9" t="str">
        <f t="shared" ref="H158:H166" si="12">"[[1,1,"&amp;G158&amp;"]]"</f>
        <v>[[1,1,3]]</v>
      </c>
      <c r="I158" s="9" t="s">
        <v>131</v>
      </c>
    </row>
    <row r="159" s="27" customFormat="1" spans="1:9">
      <c r="A159" s="27">
        <v>155</v>
      </c>
      <c r="B159" s="33" t="str">
        <f t="shared" si="11"/>
        <v>拥有4个塔</v>
      </c>
      <c r="C159" s="33">
        <v>8</v>
      </c>
      <c r="D159" s="33">
        <v>3</v>
      </c>
      <c r="E159" s="33" t="str">
        <f>VLOOKUP(F159,可选条件!A:B,2,FALSE)</f>
        <v>拥有X个塔</v>
      </c>
      <c r="F159" s="33">
        <v>110</v>
      </c>
      <c r="G159" s="34">
        <v>4</v>
      </c>
      <c r="H159" s="9" t="str">
        <f t="shared" si="12"/>
        <v>[[1,1,4]]</v>
      </c>
      <c r="I159" s="9" t="s">
        <v>131</v>
      </c>
    </row>
    <row r="160" s="27" customFormat="1" spans="1:9">
      <c r="A160" s="27">
        <v>156</v>
      </c>
      <c r="B160" s="33" t="str">
        <f t="shared" si="11"/>
        <v>拥有5个塔</v>
      </c>
      <c r="C160" s="33">
        <v>8</v>
      </c>
      <c r="D160" s="33">
        <v>4</v>
      </c>
      <c r="E160" s="33" t="str">
        <f>VLOOKUP(F160,可选条件!A:B,2,FALSE)</f>
        <v>拥有X个塔</v>
      </c>
      <c r="F160" s="33">
        <v>110</v>
      </c>
      <c r="G160" s="34">
        <v>5</v>
      </c>
      <c r="H160" s="9" t="str">
        <f t="shared" si="12"/>
        <v>[[1,1,5]]</v>
      </c>
      <c r="I160" s="9" t="s">
        <v>131</v>
      </c>
    </row>
    <row r="161" s="27" customFormat="1" spans="1:9">
      <c r="A161" s="27">
        <v>157</v>
      </c>
      <c r="B161" s="33" t="str">
        <f t="shared" si="11"/>
        <v>拥有6个塔</v>
      </c>
      <c r="C161" s="33">
        <v>8</v>
      </c>
      <c r="D161" s="33">
        <v>5</v>
      </c>
      <c r="E161" s="33" t="str">
        <f>VLOOKUP(F161,可选条件!A:B,2,FALSE)</f>
        <v>拥有X个塔</v>
      </c>
      <c r="F161" s="33">
        <v>110</v>
      </c>
      <c r="G161" s="34">
        <v>6</v>
      </c>
      <c r="H161" s="9" t="str">
        <f t="shared" si="12"/>
        <v>[[1,1,6]]</v>
      </c>
      <c r="I161" s="9" t="s">
        <v>131</v>
      </c>
    </row>
    <row r="162" s="27" customFormat="1" spans="1:9">
      <c r="A162" s="27">
        <v>158</v>
      </c>
      <c r="B162" s="33" t="str">
        <f t="shared" si="11"/>
        <v>拥有7个塔</v>
      </c>
      <c r="C162" s="33">
        <v>8</v>
      </c>
      <c r="D162" s="33">
        <v>6</v>
      </c>
      <c r="E162" s="33" t="str">
        <f>VLOOKUP(F162,可选条件!A:B,2,FALSE)</f>
        <v>拥有X个塔</v>
      </c>
      <c r="F162" s="33">
        <v>110</v>
      </c>
      <c r="G162" s="34">
        <v>7</v>
      </c>
      <c r="H162" s="9" t="str">
        <f t="shared" si="12"/>
        <v>[[1,1,7]]</v>
      </c>
      <c r="I162" s="9" t="s">
        <v>131</v>
      </c>
    </row>
    <row r="163" s="27" customFormat="1" spans="1:9">
      <c r="A163" s="27">
        <v>159</v>
      </c>
      <c r="B163" s="33" t="str">
        <f t="shared" si="11"/>
        <v>拥有8个塔</v>
      </c>
      <c r="C163" s="33">
        <v>8</v>
      </c>
      <c r="D163" s="33">
        <v>7</v>
      </c>
      <c r="E163" s="33" t="str">
        <f>VLOOKUP(F163,可选条件!A:B,2,FALSE)</f>
        <v>拥有X个塔</v>
      </c>
      <c r="F163" s="33">
        <v>110</v>
      </c>
      <c r="G163" s="34">
        <v>8</v>
      </c>
      <c r="H163" s="9" t="str">
        <f t="shared" si="12"/>
        <v>[[1,1,8]]</v>
      </c>
      <c r="I163" s="9" t="s">
        <v>131</v>
      </c>
    </row>
    <row r="164" s="27" customFormat="1" spans="1:9">
      <c r="A164" s="27">
        <v>160</v>
      </c>
      <c r="B164" s="33" t="str">
        <f t="shared" si="11"/>
        <v>拥有9个塔</v>
      </c>
      <c r="C164" s="33">
        <v>8</v>
      </c>
      <c r="D164" s="33">
        <v>8</v>
      </c>
      <c r="E164" s="33" t="str">
        <f>VLOOKUP(F164,可选条件!A:B,2,FALSE)</f>
        <v>拥有X个塔</v>
      </c>
      <c r="F164" s="33">
        <v>110</v>
      </c>
      <c r="G164" s="34">
        <v>9</v>
      </c>
      <c r="H164" s="9" t="str">
        <f t="shared" si="12"/>
        <v>[[1,1,9]]</v>
      </c>
      <c r="I164" s="9" t="s">
        <v>131</v>
      </c>
    </row>
    <row r="165" s="27" customFormat="1" spans="1:9">
      <c r="A165" s="27">
        <v>161</v>
      </c>
      <c r="B165" s="33" t="str">
        <f t="shared" si="11"/>
        <v>拥有10个塔</v>
      </c>
      <c r="C165" s="33">
        <v>8</v>
      </c>
      <c r="D165" s="33">
        <v>9</v>
      </c>
      <c r="E165" s="33" t="str">
        <f>VLOOKUP(F165,可选条件!A:B,2,FALSE)</f>
        <v>拥有X个塔</v>
      </c>
      <c r="F165" s="33">
        <v>110</v>
      </c>
      <c r="G165" s="34">
        <v>10</v>
      </c>
      <c r="H165" s="9" t="str">
        <f t="shared" si="12"/>
        <v>[[1,1,10]]</v>
      </c>
      <c r="I165" s="9" t="s">
        <v>131</v>
      </c>
    </row>
    <row r="166" s="27" customFormat="1" spans="1:9">
      <c r="A166" s="27">
        <v>162</v>
      </c>
      <c r="B166" s="33" t="str">
        <f t="shared" si="11"/>
        <v>拥有11个塔</v>
      </c>
      <c r="C166" s="33">
        <v>8</v>
      </c>
      <c r="D166" s="33">
        <v>10</v>
      </c>
      <c r="E166" s="33" t="str">
        <f>VLOOKUP(F166,可选条件!A:B,2,FALSE)</f>
        <v>拥有X个塔</v>
      </c>
      <c r="F166" s="33">
        <v>110</v>
      </c>
      <c r="G166" s="34">
        <v>11</v>
      </c>
      <c r="H166" s="9" t="str">
        <f t="shared" si="12"/>
        <v>[[1,1,11]]</v>
      </c>
      <c r="I166" s="9" t="s">
        <v>131</v>
      </c>
    </row>
    <row r="167" s="27" customFormat="1" spans="1:10">
      <c r="A167" s="27">
        <v>163</v>
      </c>
      <c r="B167" s="33" t="str">
        <f>"升级防守塔"&amp;G167&amp;"次"</f>
        <v>升级防守塔10次</v>
      </c>
      <c r="C167" s="33">
        <v>9</v>
      </c>
      <c r="D167" s="33">
        <v>1</v>
      </c>
      <c r="E167" s="33" t="str">
        <f>VLOOKUP(F167,可选条件!A:B,2,FALSE)</f>
        <v>升级塔X次</v>
      </c>
      <c r="F167" s="33">
        <v>111</v>
      </c>
      <c r="G167" s="34">
        <v>10</v>
      </c>
      <c r="H167" s="27" t="str">
        <f>"[[1,1,"&amp;J167&amp;"]]"</f>
        <v>[[1,1,1]]</v>
      </c>
      <c r="I167" s="9" t="s">
        <v>131</v>
      </c>
      <c r="J167" s="27">
        <v>1</v>
      </c>
    </row>
    <row r="168" s="27" customFormat="1" spans="1:10">
      <c r="A168" s="27">
        <v>164</v>
      </c>
      <c r="B168" s="33" t="str">
        <f t="shared" ref="B168:B194" si="13">"升级防守塔"&amp;G168&amp;"次"</f>
        <v>升级防守塔50次</v>
      </c>
      <c r="C168" s="33">
        <v>9</v>
      </c>
      <c r="D168" s="33">
        <v>2</v>
      </c>
      <c r="E168" s="33" t="str">
        <f>VLOOKUP(F168,可选条件!A:B,2,FALSE)</f>
        <v>升级塔X次</v>
      </c>
      <c r="F168" s="33">
        <v>111</v>
      </c>
      <c r="G168" s="34">
        <v>50</v>
      </c>
      <c r="H168" s="27" t="str">
        <f t="shared" ref="H168:H183" si="14">"[[1,1,"&amp;J168&amp;"]]"</f>
        <v>[[1,1,2]]</v>
      </c>
      <c r="I168" s="9" t="s">
        <v>131</v>
      </c>
      <c r="J168" s="27">
        <v>2</v>
      </c>
    </row>
    <row r="169" spans="1:10">
      <c r="A169" s="27">
        <v>165</v>
      </c>
      <c r="B169" s="33" t="str">
        <f t="shared" si="13"/>
        <v>升级防守塔100次</v>
      </c>
      <c r="C169" s="33">
        <v>9</v>
      </c>
      <c r="D169" s="33">
        <v>3</v>
      </c>
      <c r="E169" s="33" t="str">
        <f>VLOOKUP(F169,可选条件!A:B,2,FALSE)</f>
        <v>升级塔X次</v>
      </c>
      <c r="F169" s="33">
        <v>111</v>
      </c>
      <c r="G169" s="34">
        <v>100</v>
      </c>
      <c r="H169" s="27" t="str">
        <f t="shared" si="14"/>
        <v>[[1,1,3]]</v>
      </c>
      <c r="I169" s="9" t="s">
        <v>131</v>
      </c>
      <c r="J169" s="27">
        <v>3</v>
      </c>
    </row>
    <row r="170" spans="1:10">
      <c r="A170" s="27">
        <v>166</v>
      </c>
      <c r="B170" s="33" t="str">
        <f t="shared" si="13"/>
        <v>升级防守塔200次</v>
      </c>
      <c r="C170" s="33">
        <v>9</v>
      </c>
      <c r="D170" s="33">
        <v>4</v>
      </c>
      <c r="E170" s="33" t="str">
        <f>VLOOKUP(F170,可选条件!A:B,2,FALSE)</f>
        <v>升级塔X次</v>
      </c>
      <c r="F170" s="33">
        <v>111</v>
      </c>
      <c r="G170" s="34">
        <v>200</v>
      </c>
      <c r="H170" s="27" t="str">
        <f t="shared" si="14"/>
        <v>[[1,1,4]]</v>
      </c>
      <c r="I170" s="9" t="s">
        <v>131</v>
      </c>
      <c r="J170" s="27">
        <v>4</v>
      </c>
    </row>
    <row r="171" spans="1:10">
      <c r="A171" s="27">
        <v>167</v>
      </c>
      <c r="B171" s="33" t="str">
        <f t="shared" si="13"/>
        <v>升级防守塔300次</v>
      </c>
      <c r="C171" s="33">
        <v>9</v>
      </c>
      <c r="D171" s="33">
        <v>5</v>
      </c>
      <c r="E171" s="33" t="str">
        <f>VLOOKUP(F171,可选条件!A:B,2,FALSE)</f>
        <v>升级塔X次</v>
      </c>
      <c r="F171" s="33">
        <v>111</v>
      </c>
      <c r="G171" s="34">
        <v>300</v>
      </c>
      <c r="H171" s="27" t="str">
        <f t="shared" si="14"/>
        <v>[[1,1,5]]</v>
      </c>
      <c r="I171" s="9" t="s">
        <v>131</v>
      </c>
      <c r="J171" s="27">
        <v>5</v>
      </c>
    </row>
    <row r="172" spans="1:10">
      <c r="A172" s="27">
        <v>168</v>
      </c>
      <c r="B172" s="33" t="str">
        <f t="shared" si="13"/>
        <v>升级防守塔500次</v>
      </c>
      <c r="C172" s="33">
        <v>9</v>
      </c>
      <c r="D172" s="33">
        <v>6</v>
      </c>
      <c r="E172" s="33" t="str">
        <f>VLOOKUP(F172,可选条件!A:B,2,FALSE)</f>
        <v>升级塔X次</v>
      </c>
      <c r="F172" s="33">
        <v>111</v>
      </c>
      <c r="G172" s="34">
        <v>500</v>
      </c>
      <c r="H172" s="27" t="str">
        <f t="shared" si="14"/>
        <v>[[1,1,6]]</v>
      </c>
      <c r="I172" s="9" t="s">
        <v>131</v>
      </c>
      <c r="J172" s="27">
        <v>6</v>
      </c>
    </row>
    <row r="173" spans="1:10">
      <c r="A173" s="27">
        <v>169</v>
      </c>
      <c r="B173" s="33" t="str">
        <f t="shared" si="13"/>
        <v>升级防守塔700次</v>
      </c>
      <c r="C173" s="33">
        <v>9</v>
      </c>
      <c r="D173" s="33">
        <v>7</v>
      </c>
      <c r="E173" s="33" t="str">
        <f>VLOOKUP(F173,可选条件!A:B,2,FALSE)</f>
        <v>升级塔X次</v>
      </c>
      <c r="F173" s="33">
        <v>111</v>
      </c>
      <c r="G173" s="34">
        <v>700</v>
      </c>
      <c r="H173" s="27" t="str">
        <f t="shared" si="14"/>
        <v>[[1,1,7]]</v>
      </c>
      <c r="I173" s="9" t="s">
        <v>131</v>
      </c>
      <c r="J173" s="27">
        <v>7</v>
      </c>
    </row>
    <row r="174" spans="1:10">
      <c r="A174" s="27">
        <v>170</v>
      </c>
      <c r="B174" s="33" t="str">
        <f t="shared" si="13"/>
        <v>升级防守塔1000次</v>
      </c>
      <c r="C174" s="33">
        <v>9</v>
      </c>
      <c r="D174" s="33">
        <v>8</v>
      </c>
      <c r="E174" s="33" t="str">
        <f>VLOOKUP(F174,可选条件!A:B,2,FALSE)</f>
        <v>升级塔X次</v>
      </c>
      <c r="F174" s="33">
        <v>111</v>
      </c>
      <c r="G174" s="34">
        <v>1000</v>
      </c>
      <c r="H174" s="27" t="str">
        <f t="shared" si="14"/>
        <v>[[1,1,8]]</v>
      </c>
      <c r="I174" s="9" t="s">
        <v>131</v>
      </c>
      <c r="J174" s="27">
        <v>8</v>
      </c>
    </row>
    <row r="175" spans="1:10">
      <c r="A175" s="27">
        <v>171</v>
      </c>
      <c r="B175" s="33" t="str">
        <f t="shared" si="13"/>
        <v>升级防守塔1500次</v>
      </c>
      <c r="C175" s="33">
        <v>9</v>
      </c>
      <c r="D175" s="33">
        <v>9</v>
      </c>
      <c r="E175" s="33" t="str">
        <f>VLOOKUP(F175,可选条件!A:B,2,FALSE)</f>
        <v>升级塔X次</v>
      </c>
      <c r="F175" s="33">
        <v>111</v>
      </c>
      <c r="G175" s="34">
        <v>1500</v>
      </c>
      <c r="H175" s="27" t="str">
        <f t="shared" si="14"/>
        <v>[[1,1,9]]</v>
      </c>
      <c r="I175" s="9" t="s">
        <v>131</v>
      </c>
      <c r="J175" s="27">
        <v>9</v>
      </c>
    </row>
    <row r="176" spans="1:10">
      <c r="A176" s="27">
        <v>172</v>
      </c>
      <c r="B176" s="33" t="str">
        <f t="shared" si="13"/>
        <v>升级防守塔2000次</v>
      </c>
      <c r="C176" s="33">
        <v>9</v>
      </c>
      <c r="D176" s="33">
        <v>10</v>
      </c>
      <c r="E176" s="33" t="str">
        <f>VLOOKUP(F176,可选条件!A:B,2,FALSE)</f>
        <v>升级塔X次</v>
      </c>
      <c r="F176" s="33">
        <v>111</v>
      </c>
      <c r="G176" s="34">
        <v>2000</v>
      </c>
      <c r="H176" s="27" t="str">
        <f t="shared" si="14"/>
        <v>[[1,1,10]]</v>
      </c>
      <c r="I176" s="9" t="s">
        <v>131</v>
      </c>
      <c r="J176" s="27">
        <v>10</v>
      </c>
    </row>
    <row r="177" spans="1:10">
      <c r="A177" s="27">
        <v>173</v>
      </c>
      <c r="B177" s="33" t="str">
        <f t="shared" si="13"/>
        <v>升级防守塔2500次</v>
      </c>
      <c r="C177" s="33">
        <v>9</v>
      </c>
      <c r="D177" s="33">
        <v>11</v>
      </c>
      <c r="E177" s="33" t="str">
        <f>VLOOKUP(F177,可选条件!A:B,2,FALSE)</f>
        <v>升级塔X次</v>
      </c>
      <c r="F177" s="33">
        <v>111</v>
      </c>
      <c r="G177" s="34">
        <v>2500</v>
      </c>
      <c r="H177" s="27" t="str">
        <f t="shared" si="14"/>
        <v>[[1,1,11]]</v>
      </c>
      <c r="I177" s="9" t="s">
        <v>131</v>
      </c>
      <c r="J177" s="27">
        <v>11</v>
      </c>
    </row>
    <row r="178" spans="1:10">
      <c r="A178" s="27">
        <v>174</v>
      </c>
      <c r="B178" s="33" t="str">
        <f t="shared" si="13"/>
        <v>升级防守塔3000次</v>
      </c>
      <c r="C178" s="33">
        <v>9</v>
      </c>
      <c r="D178" s="33">
        <v>12</v>
      </c>
      <c r="E178" s="33" t="str">
        <f>VLOOKUP(F178,可选条件!A:B,2,FALSE)</f>
        <v>升级塔X次</v>
      </c>
      <c r="F178" s="33">
        <v>111</v>
      </c>
      <c r="G178" s="34">
        <v>3000</v>
      </c>
      <c r="H178" s="27" t="str">
        <f t="shared" si="14"/>
        <v>[[1,1,12]]</v>
      </c>
      <c r="I178" s="9" t="s">
        <v>131</v>
      </c>
      <c r="J178" s="27">
        <v>12</v>
      </c>
    </row>
    <row r="179" spans="1:10">
      <c r="A179" s="27">
        <v>175</v>
      </c>
      <c r="B179" s="33" t="str">
        <f t="shared" si="13"/>
        <v>升级防守塔3500次</v>
      </c>
      <c r="C179" s="33">
        <v>9</v>
      </c>
      <c r="D179" s="33">
        <v>13</v>
      </c>
      <c r="E179" s="33" t="str">
        <f>VLOOKUP(F179,可选条件!A:B,2,FALSE)</f>
        <v>升级塔X次</v>
      </c>
      <c r="F179" s="33">
        <v>111</v>
      </c>
      <c r="G179" s="34">
        <v>3500</v>
      </c>
      <c r="H179" s="27" t="str">
        <f t="shared" si="14"/>
        <v>[[1,1,13]]</v>
      </c>
      <c r="I179" s="9" t="s">
        <v>131</v>
      </c>
      <c r="J179" s="27">
        <v>13</v>
      </c>
    </row>
    <row r="180" spans="1:10">
      <c r="A180" s="27">
        <v>176</v>
      </c>
      <c r="B180" s="33" t="str">
        <f t="shared" si="13"/>
        <v>升级防守塔4000次</v>
      </c>
      <c r="C180" s="33">
        <v>9</v>
      </c>
      <c r="D180" s="33">
        <v>14</v>
      </c>
      <c r="E180" s="33" t="str">
        <f>VLOOKUP(F180,可选条件!A:B,2,FALSE)</f>
        <v>升级塔X次</v>
      </c>
      <c r="F180" s="33">
        <v>111</v>
      </c>
      <c r="G180" s="34">
        <v>4000</v>
      </c>
      <c r="H180" s="27" t="str">
        <f t="shared" si="14"/>
        <v>[[1,1,14]]</v>
      </c>
      <c r="I180" s="9" t="s">
        <v>131</v>
      </c>
      <c r="J180" s="27">
        <v>14</v>
      </c>
    </row>
    <row r="181" spans="1:10">
      <c r="A181" s="27">
        <v>177</v>
      </c>
      <c r="B181" s="33" t="str">
        <f t="shared" si="13"/>
        <v>升级防守塔4500次</v>
      </c>
      <c r="C181" s="33">
        <v>9</v>
      </c>
      <c r="D181" s="33">
        <v>15</v>
      </c>
      <c r="E181" s="33" t="str">
        <f>VLOOKUP(F181,可选条件!A:B,2,FALSE)</f>
        <v>升级塔X次</v>
      </c>
      <c r="F181" s="33">
        <v>111</v>
      </c>
      <c r="G181" s="34">
        <v>4500</v>
      </c>
      <c r="H181" s="27" t="str">
        <f t="shared" si="14"/>
        <v>[[1,1,15]]</v>
      </c>
      <c r="I181" s="9" t="s">
        <v>131</v>
      </c>
      <c r="J181" s="27">
        <v>15</v>
      </c>
    </row>
    <row r="182" spans="1:10">
      <c r="A182" s="27">
        <v>178</v>
      </c>
      <c r="B182" s="33" t="str">
        <f t="shared" si="13"/>
        <v>升级防守塔5000次</v>
      </c>
      <c r="C182" s="33">
        <v>9</v>
      </c>
      <c r="D182" s="33">
        <v>16</v>
      </c>
      <c r="E182" s="33" t="str">
        <f>VLOOKUP(F182,可选条件!A:B,2,FALSE)</f>
        <v>升级塔X次</v>
      </c>
      <c r="F182" s="33">
        <v>111</v>
      </c>
      <c r="G182" s="34">
        <v>5000</v>
      </c>
      <c r="H182" s="27" t="str">
        <f t="shared" si="14"/>
        <v>[[1,1,16]]</v>
      </c>
      <c r="I182" s="9" t="s">
        <v>131</v>
      </c>
      <c r="J182" s="27">
        <v>16</v>
      </c>
    </row>
    <row r="183" spans="1:10">
      <c r="A183" s="27">
        <v>179</v>
      </c>
      <c r="B183" s="33" t="str">
        <f t="shared" si="13"/>
        <v>升级防守塔5500次</v>
      </c>
      <c r="C183" s="33">
        <v>9</v>
      </c>
      <c r="D183" s="33">
        <v>17</v>
      </c>
      <c r="E183" s="33" t="str">
        <f>VLOOKUP(F183,可选条件!A:B,2,FALSE)</f>
        <v>升级塔X次</v>
      </c>
      <c r="F183" s="33">
        <v>111</v>
      </c>
      <c r="G183" s="34">
        <v>5500</v>
      </c>
      <c r="H183" s="27" t="str">
        <f t="shared" si="14"/>
        <v>[[1,1,17]]</v>
      </c>
      <c r="I183" s="9" t="s">
        <v>131</v>
      </c>
      <c r="J183" s="27">
        <v>17</v>
      </c>
    </row>
    <row r="184" spans="1:10">
      <c r="A184" s="27">
        <v>180</v>
      </c>
      <c r="B184" s="33" t="str">
        <f t="shared" si="13"/>
        <v>升级防守塔6000次</v>
      </c>
      <c r="C184" s="33">
        <v>9</v>
      </c>
      <c r="D184" s="33">
        <v>18</v>
      </c>
      <c r="E184" s="33" t="str">
        <f>VLOOKUP(F184,可选条件!A:B,2,FALSE)</f>
        <v>升级塔X次</v>
      </c>
      <c r="F184" s="33">
        <v>111</v>
      </c>
      <c r="G184" s="34">
        <v>6000</v>
      </c>
      <c r="H184" s="27" t="str">
        <f t="shared" ref="H184:H192" si="15">"[[1,1,"&amp;J184&amp;"]]"</f>
        <v>[[1,1,18]]</v>
      </c>
      <c r="I184" s="9" t="s">
        <v>131</v>
      </c>
      <c r="J184" s="27">
        <v>18</v>
      </c>
    </row>
    <row r="185" spans="1:10">
      <c r="A185" s="27">
        <v>181</v>
      </c>
      <c r="B185" s="33" t="str">
        <f t="shared" si="13"/>
        <v>升级防守塔6500次</v>
      </c>
      <c r="C185" s="33">
        <v>9</v>
      </c>
      <c r="D185" s="33">
        <v>19</v>
      </c>
      <c r="E185" s="33" t="str">
        <f>VLOOKUP(F185,可选条件!A:B,2,FALSE)</f>
        <v>升级塔X次</v>
      </c>
      <c r="F185" s="33">
        <v>111</v>
      </c>
      <c r="G185" s="34">
        <v>6500</v>
      </c>
      <c r="H185" s="27" t="str">
        <f t="shared" si="15"/>
        <v>[[1,1,19]]</v>
      </c>
      <c r="I185" s="9" t="s">
        <v>131</v>
      </c>
      <c r="J185" s="27">
        <v>19</v>
      </c>
    </row>
    <row r="186" spans="1:10">
      <c r="A186" s="27">
        <v>182</v>
      </c>
      <c r="B186" s="33" t="str">
        <f t="shared" si="13"/>
        <v>升级防守塔7000次</v>
      </c>
      <c r="C186" s="33">
        <v>9</v>
      </c>
      <c r="D186" s="33">
        <v>20</v>
      </c>
      <c r="E186" s="33" t="str">
        <f>VLOOKUP(F186,可选条件!A:B,2,FALSE)</f>
        <v>升级塔X次</v>
      </c>
      <c r="F186" s="33">
        <v>111</v>
      </c>
      <c r="G186" s="34">
        <v>7000</v>
      </c>
      <c r="H186" s="27" t="str">
        <f t="shared" si="15"/>
        <v>[[1,1,20]]</v>
      </c>
      <c r="I186" s="9" t="s">
        <v>131</v>
      </c>
      <c r="J186" s="27">
        <v>20</v>
      </c>
    </row>
    <row r="187" spans="1:10">
      <c r="A187" s="27">
        <v>183</v>
      </c>
      <c r="B187" s="33" t="str">
        <f t="shared" si="13"/>
        <v>升级防守塔7500次</v>
      </c>
      <c r="C187" s="33">
        <v>9</v>
      </c>
      <c r="D187" s="33">
        <v>21</v>
      </c>
      <c r="E187" s="33" t="str">
        <f>VLOOKUP(F187,可选条件!A:B,2,FALSE)</f>
        <v>升级塔X次</v>
      </c>
      <c r="F187" s="33">
        <v>111</v>
      </c>
      <c r="G187" s="34">
        <v>7500</v>
      </c>
      <c r="H187" s="27" t="str">
        <f t="shared" si="15"/>
        <v>[[1,1,21]]</v>
      </c>
      <c r="I187" s="9" t="s">
        <v>131</v>
      </c>
      <c r="J187" s="27">
        <v>21</v>
      </c>
    </row>
    <row r="188" spans="1:10">
      <c r="A188" s="27">
        <v>184</v>
      </c>
      <c r="B188" s="33" t="str">
        <f t="shared" si="13"/>
        <v>升级防守塔8000次</v>
      </c>
      <c r="C188" s="33">
        <v>9</v>
      </c>
      <c r="D188" s="33">
        <v>22</v>
      </c>
      <c r="E188" s="33" t="str">
        <f>VLOOKUP(F188,可选条件!A:B,2,FALSE)</f>
        <v>升级塔X次</v>
      </c>
      <c r="F188" s="33">
        <v>111</v>
      </c>
      <c r="G188" s="34">
        <v>8000</v>
      </c>
      <c r="H188" s="27" t="str">
        <f t="shared" si="15"/>
        <v>[[1,1,22]]</v>
      </c>
      <c r="I188" s="9" t="s">
        <v>131</v>
      </c>
      <c r="J188" s="27">
        <v>22</v>
      </c>
    </row>
    <row r="189" spans="1:10">
      <c r="A189" s="27">
        <v>185</v>
      </c>
      <c r="B189" s="33" t="str">
        <f t="shared" si="13"/>
        <v>升级防守塔8500次</v>
      </c>
      <c r="C189" s="33">
        <v>9</v>
      </c>
      <c r="D189" s="33">
        <v>23</v>
      </c>
      <c r="E189" s="33" t="str">
        <f>VLOOKUP(F189,可选条件!A:B,2,FALSE)</f>
        <v>升级塔X次</v>
      </c>
      <c r="F189" s="33">
        <v>111</v>
      </c>
      <c r="G189" s="34">
        <v>8500</v>
      </c>
      <c r="H189" s="27" t="str">
        <f t="shared" si="15"/>
        <v>[[1,1,23]]</v>
      </c>
      <c r="I189" s="9" t="s">
        <v>131</v>
      </c>
      <c r="J189" s="27">
        <v>23</v>
      </c>
    </row>
    <row r="190" spans="1:10">
      <c r="A190" s="27">
        <v>186</v>
      </c>
      <c r="B190" s="33" t="str">
        <f t="shared" si="13"/>
        <v>升级防守塔9000次</v>
      </c>
      <c r="C190" s="33">
        <v>9</v>
      </c>
      <c r="D190" s="33">
        <v>24</v>
      </c>
      <c r="E190" s="33" t="str">
        <f>VLOOKUP(F190,可选条件!A:B,2,FALSE)</f>
        <v>升级塔X次</v>
      </c>
      <c r="F190" s="33">
        <v>111</v>
      </c>
      <c r="G190" s="34">
        <v>9000</v>
      </c>
      <c r="H190" s="27" t="str">
        <f t="shared" si="15"/>
        <v>[[1,1,24]]</v>
      </c>
      <c r="I190" s="9" t="s">
        <v>131</v>
      </c>
      <c r="J190" s="27">
        <v>24</v>
      </c>
    </row>
    <row r="191" spans="1:10">
      <c r="A191" s="27">
        <v>187</v>
      </c>
      <c r="B191" s="33" t="str">
        <f t="shared" si="13"/>
        <v>升级防守塔9500次</v>
      </c>
      <c r="C191" s="33">
        <v>9</v>
      </c>
      <c r="D191" s="33">
        <v>25</v>
      </c>
      <c r="E191" s="33" t="str">
        <f>VLOOKUP(F191,可选条件!A:B,2,FALSE)</f>
        <v>升级塔X次</v>
      </c>
      <c r="F191" s="33">
        <v>111</v>
      </c>
      <c r="G191" s="34">
        <v>9500</v>
      </c>
      <c r="H191" s="27" t="str">
        <f t="shared" si="15"/>
        <v>[[1,1,25]]</v>
      </c>
      <c r="I191" s="9" t="s">
        <v>131</v>
      </c>
      <c r="J191" s="27">
        <v>25</v>
      </c>
    </row>
    <row r="192" spans="1:10">
      <c r="A192" s="27">
        <v>188</v>
      </c>
      <c r="B192" s="33" t="str">
        <f t="shared" si="13"/>
        <v>升级防守塔10000次</v>
      </c>
      <c r="C192" s="33">
        <v>9</v>
      </c>
      <c r="D192" s="33">
        <v>26</v>
      </c>
      <c r="E192" s="33" t="str">
        <f>VLOOKUP(F192,可选条件!A:B,2,FALSE)</f>
        <v>升级塔X次</v>
      </c>
      <c r="F192" s="33">
        <v>111</v>
      </c>
      <c r="G192" s="34">
        <v>10000</v>
      </c>
      <c r="H192" s="27" t="str">
        <f t="shared" si="15"/>
        <v>[[1,1,26]]</v>
      </c>
      <c r="I192" s="9" t="s">
        <v>131</v>
      </c>
      <c r="J192" s="27">
        <v>26</v>
      </c>
    </row>
    <row r="193" spans="1:10">
      <c r="A193" s="27">
        <v>189</v>
      </c>
      <c r="B193" s="33" t="str">
        <f t="shared" si="13"/>
        <v>升级防守塔10500次</v>
      </c>
      <c r="C193" s="33">
        <v>9</v>
      </c>
      <c r="D193" s="33">
        <v>27</v>
      </c>
      <c r="E193" s="33" t="str">
        <f>VLOOKUP(F193,可选条件!A:B,2,FALSE)</f>
        <v>升级塔X次</v>
      </c>
      <c r="F193" s="33">
        <v>111</v>
      </c>
      <c r="G193" s="34">
        <v>10500</v>
      </c>
      <c r="H193" s="27" t="str">
        <f t="shared" ref="H193:H194" si="16">"[[1,1,"&amp;J193&amp;"]]"</f>
        <v>[[1,1,27]]</v>
      </c>
      <c r="I193" s="9" t="s">
        <v>131</v>
      </c>
      <c r="J193" s="27">
        <v>27</v>
      </c>
    </row>
    <row r="194" spans="1:10">
      <c r="A194" s="27">
        <v>190</v>
      </c>
      <c r="B194" s="33" t="str">
        <f t="shared" si="13"/>
        <v>升级防守塔11000次</v>
      </c>
      <c r="C194" s="33">
        <v>9</v>
      </c>
      <c r="D194" s="33">
        <v>28</v>
      </c>
      <c r="E194" s="33" t="str">
        <f>VLOOKUP(F194,可选条件!A:B,2,FALSE)</f>
        <v>升级塔X次</v>
      </c>
      <c r="F194" s="33">
        <v>111</v>
      </c>
      <c r="G194" s="34">
        <v>11000</v>
      </c>
      <c r="H194" s="27" t="str">
        <f t="shared" si="16"/>
        <v>[[1,1,28]]</v>
      </c>
      <c r="I194" s="9" t="s">
        <v>131</v>
      </c>
      <c r="J194" s="27">
        <v>28</v>
      </c>
    </row>
    <row r="195" spans="1:9">
      <c r="A195" s="27">
        <v>191</v>
      </c>
      <c r="B195" s="33" t="str">
        <f>"使用"&amp;G195&amp;"次英雄技能"</f>
        <v>使用10次英雄技能</v>
      </c>
      <c r="C195" s="10">
        <v>10</v>
      </c>
      <c r="D195" s="33">
        <v>1</v>
      </c>
      <c r="E195" s="33" t="str">
        <f>VLOOKUP(F195,可选条件!A:B,2,FALSE)</f>
        <v>使用X次英雄技能</v>
      </c>
      <c r="F195" s="33">
        <v>113</v>
      </c>
      <c r="G195" s="34">
        <v>10</v>
      </c>
      <c r="H195" s="27" t="str">
        <f t="shared" ref="H195:H216" si="17">"[[1,2,"&amp;G195*10000&amp;"]]"</f>
        <v>[[1,2,100000]]</v>
      </c>
      <c r="I195" s="9" t="s">
        <v>131</v>
      </c>
    </row>
    <row r="196" spans="1:9">
      <c r="A196" s="27">
        <v>192</v>
      </c>
      <c r="B196" s="33" t="str">
        <f t="shared" ref="B196:B216" si="18">"使用"&amp;G196&amp;"次英雄技能"</f>
        <v>使用30次英雄技能</v>
      </c>
      <c r="C196" s="10">
        <v>10</v>
      </c>
      <c r="D196" s="33">
        <v>2</v>
      </c>
      <c r="E196" s="33" t="str">
        <f>VLOOKUP(F196,可选条件!A:B,2,FALSE)</f>
        <v>使用X次英雄技能</v>
      </c>
      <c r="F196" s="33">
        <v>113</v>
      </c>
      <c r="G196" s="34">
        <v>30</v>
      </c>
      <c r="H196" s="27" t="str">
        <f t="shared" si="17"/>
        <v>[[1,2,300000]]</v>
      </c>
      <c r="I196" s="9" t="s">
        <v>131</v>
      </c>
    </row>
    <row r="197" spans="1:9">
      <c r="A197" s="27">
        <v>193</v>
      </c>
      <c r="B197" s="33" t="str">
        <f t="shared" si="18"/>
        <v>使用50次英雄技能</v>
      </c>
      <c r="C197" s="10">
        <v>10</v>
      </c>
      <c r="D197" s="33">
        <v>3</v>
      </c>
      <c r="E197" s="33" t="str">
        <f>VLOOKUP(F197,可选条件!A:B,2,FALSE)</f>
        <v>使用X次英雄技能</v>
      </c>
      <c r="F197" s="33">
        <v>113</v>
      </c>
      <c r="G197" s="34">
        <v>50</v>
      </c>
      <c r="H197" s="27" t="str">
        <f t="shared" si="17"/>
        <v>[[1,2,500000]]</v>
      </c>
      <c r="I197" s="9" t="s">
        <v>131</v>
      </c>
    </row>
    <row r="198" spans="1:9">
      <c r="A198" s="27">
        <v>194</v>
      </c>
      <c r="B198" s="33" t="str">
        <f t="shared" si="18"/>
        <v>使用100次英雄技能</v>
      </c>
      <c r="C198" s="10">
        <v>10</v>
      </c>
      <c r="D198" s="33">
        <v>4</v>
      </c>
      <c r="E198" s="33" t="str">
        <f>VLOOKUP(F198,可选条件!A:B,2,FALSE)</f>
        <v>使用X次英雄技能</v>
      </c>
      <c r="F198" s="33">
        <v>113</v>
      </c>
      <c r="G198" s="34">
        <v>100</v>
      </c>
      <c r="H198" s="27" t="str">
        <f t="shared" si="17"/>
        <v>[[1,2,1000000]]</v>
      </c>
      <c r="I198" s="9" t="s">
        <v>131</v>
      </c>
    </row>
    <row r="199" spans="1:9">
      <c r="A199" s="27">
        <v>195</v>
      </c>
      <c r="B199" s="33" t="str">
        <f t="shared" si="18"/>
        <v>使用300次英雄技能</v>
      </c>
      <c r="C199" s="10">
        <v>10</v>
      </c>
      <c r="D199" s="33">
        <v>5</v>
      </c>
      <c r="E199" s="33" t="str">
        <f>VLOOKUP(F199,可选条件!A:B,2,FALSE)</f>
        <v>使用X次英雄技能</v>
      </c>
      <c r="F199" s="33">
        <v>113</v>
      </c>
      <c r="G199" s="34">
        <v>300</v>
      </c>
      <c r="H199" s="27" t="str">
        <f t="shared" si="17"/>
        <v>[[1,2,3000000]]</v>
      </c>
      <c r="I199" s="9" t="s">
        <v>131</v>
      </c>
    </row>
    <row r="200" s="27" customFormat="1" spans="1:9">
      <c r="A200" s="27">
        <v>196</v>
      </c>
      <c r="B200" s="33" t="str">
        <f t="shared" si="18"/>
        <v>使用500次英雄技能</v>
      </c>
      <c r="C200" s="10">
        <v>10</v>
      </c>
      <c r="D200" s="33">
        <v>6</v>
      </c>
      <c r="E200" s="33" t="str">
        <f>VLOOKUP(F200,可选条件!A:B,2,FALSE)</f>
        <v>使用X次英雄技能</v>
      </c>
      <c r="F200" s="33">
        <v>113</v>
      </c>
      <c r="G200" s="34">
        <v>500</v>
      </c>
      <c r="H200" s="27" t="str">
        <f t="shared" si="17"/>
        <v>[[1,2,5000000]]</v>
      </c>
      <c r="I200" s="9" t="s">
        <v>131</v>
      </c>
    </row>
    <row r="201" s="27" customFormat="1" spans="1:9">
      <c r="A201" s="27">
        <v>197</v>
      </c>
      <c r="B201" s="33" t="str">
        <f t="shared" si="18"/>
        <v>使用1000次英雄技能</v>
      </c>
      <c r="C201" s="10">
        <v>10</v>
      </c>
      <c r="D201" s="33">
        <v>7</v>
      </c>
      <c r="E201" s="33" t="str">
        <f>VLOOKUP(F201,可选条件!A:B,2,FALSE)</f>
        <v>使用X次英雄技能</v>
      </c>
      <c r="F201" s="33">
        <v>113</v>
      </c>
      <c r="G201" s="34">
        <v>1000</v>
      </c>
      <c r="H201" s="27" t="str">
        <f t="shared" si="17"/>
        <v>[[1,2,10000000]]</v>
      </c>
      <c r="I201" s="9" t="s">
        <v>131</v>
      </c>
    </row>
    <row r="202" s="27" customFormat="1" spans="1:9">
      <c r="A202" s="27">
        <v>198</v>
      </c>
      <c r="B202" s="33" t="str">
        <f t="shared" si="18"/>
        <v>使用3000次英雄技能</v>
      </c>
      <c r="C202" s="10">
        <v>10</v>
      </c>
      <c r="D202" s="33">
        <v>8</v>
      </c>
      <c r="E202" s="33" t="str">
        <f>VLOOKUP(F202,可选条件!A:B,2,FALSE)</f>
        <v>使用X次英雄技能</v>
      </c>
      <c r="F202" s="33">
        <v>113</v>
      </c>
      <c r="G202" s="34">
        <v>3000</v>
      </c>
      <c r="H202" s="27" t="str">
        <f t="shared" si="17"/>
        <v>[[1,2,30000000]]</v>
      </c>
      <c r="I202" s="9" t="s">
        <v>131</v>
      </c>
    </row>
    <row r="203" s="27" customFormat="1" spans="1:9">
      <c r="A203" s="27">
        <v>199</v>
      </c>
      <c r="B203" s="33" t="str">
        <f t="shared" si="18"/>
        <v>使用5000次英雄技能</v>
      </c>
      <c r="C203" s="10">
        <v>10</v>
      </c>
      <c r="D203" s="33">
        <v>9</v>
      </c>
      <c r="E203" s="33" t="str">
        <f>VLOOKUP(F203,可选条件!A:B,2,FALSE)</f>
        <v>使用X次英雄技能</v>
      </c>
      <c r="F203" s="33">
        <v>113</v>
      </c>
      <c r="G203" s="34">
        <v>5000</v>
      </c>
      <c r="H203" s="27" t="str">
        <f t="shared" si="17"/>
        <v>[[1,2,50000000]]</v>
      </c>
      <c r="I203" s="9" t="s">
        <v>131</v>
      </c>
    </row>
    <row r="204" s="27" customFormat="1" spans="1:9">
      <c r="A204" s="27">
        <v>200</v>
      </c>
      <c r="B204" s="33" t="str">
        <f t="shared" si="18"/>
        <v>使用10000次英雄技能</v>
      </c>
      <c r="C204" s="10">
        <v>10</v>
      </c>
      <c r="D204" s="33">
        <v>10</v>
      </c>
      <c r="E204" s="33" t="str">
        <f>VLOOKUP(F204,可选条件!A:B,2,FALSE)</f>
        <v>使用X次英雄技能</v>
      </c>
      <c r="F204" s="33">
        <v>113</v>
      </c>
      <c r="G204" s="34">
        <v>10000</v>
      </c>
      <c r="H204" s="27" t="str">
        <f t="shared" si="17"/>
        <v>[[1,2,100000000]]</v>
      </c>
      <c r="I204" s="9" t="s">
        <v>131</v>
      </c>
    </row>
    <row r="205" s="27" customFormat="1" spans="1:9">
      <c r="A205" s="27">
        <v>201</v>
      </c>
      <c r="B205" s="33" t="str">
        <f t="shared" si="18"/>
        <v>使用30000次英雄技能</v>
      </c>
      <c r="C205" s="10">
        <v>10</v>
      </c>
      <c r="D205" s="33">
        <v>11</v>
      </c>
      <c r="E205" s="33" t="str">
        <f>VLOOKUP(F205,可选条件!A:B,2,FALSE)</f>
        <v>使用X次英雄技能</v>
      </c>
      <c r="F205" s="33">
        <v>113</v>
      </c>
      <c r="G205" s="34">
        <v>30000</v>
      </c>
      <c r="H205" s="27" t="str">
        <f t="shared" si="17"/>
        <v>[[1,2,300000000]]</v>
      </c>
      <c r="I205" s="9" t="s">
        <v>131</v>
      </c>
    </row>
    <row r="206" s="27" customFormat="1" spans="1:9">
      <c r="A206" s="27">
        <v>202</v>
      </c>
      <c r="B206" s="33" t="str">
        <f t="shared" si="18"/>
        <v>使用50000次英雄技能</v>
      </c>
      <c r="C206" s="10">
        <v>10</v>
      </c>
      <c r="D206" s="33">
        <v>12</v>
      </c>
      <c r="E206" s="33" t="str">
        <f>VLOOKUP(F206,可选条件!A:B,2,FALSE)</f>
        <v>使用X次英雄技能</v>
      </c>
      <c r="F206" s="33">
        <v>113</v>
      </c>
      <c r="G206" s="34">
        <v>50000</v>
      </c>
      <c r="H206" s="27" t="str">
        <f t="shared" si="17"/>
        <v>[[1,2,500000000]]</v>
      </c>
      <c r="I206" s="9" t="s">
        <v>131</v>
      </c>
    </row>
    <row r="207" s="27" customFormat="1" spans="1:9">
      <c r="A207" s="27">
        <v>203</v>
      </c>
      <c r="B207" s="33" t="str">
        <f t="shared" si="18"/>
        <v>使用100000次英雄技能</v>
      </c>
      <c r="C207" s="10">
        <v>10</v>
      </c>
      <c r="D207" s="33">
        <v>13</v>
      </c>
      <c r="E207" s="33" t="str">
        <f>VLOOKUP(F207,可选条件!A:B,2,FALSE)</f>
        <v>使用X次英雄技能</v>
      </c>
      <c r="F207" s="33">
        <v>113</v>
      </c>
      <c r="G207" s="34">
        <v>100000</v>
      </c>
      <c r="H207" s="27" t="str">
        <f t="shared" si="17"/>
        <v>[[1,2,1000000000]]</v>
      </c>
      <c r="I207" s="9" t="s">
        <v>131</v>
      </c>
    </row>
    <row r="208" s="27" customFormat="1" spans="1:9">
      <c r="A208" s="27">
        <v>204</v>
      </c>
      <c r="B208" s="33" t="str">
        <f t="shared" si="18"/>
        <v>使用300000次英雄技能</v>
      </c>
      <c r="C208" s="10">
        <v>10</v>
      </c>
      <c r="D208" s="33">
        <v>14</v>
      </c>
      <c r="E208" s="33" t="str">
        <f>VLOOKUP(F208,可选条件!A:B,2,FALSE)</f>
        <v>使用X次英雄技能</v>
      </c>
      <c r="F208" s="33">
        <v>113</v>
      </c>
      <c r="G208" s="34">
        <v>300000</v>
      </c>
      <c r="H208" s="27" t="str">
        <f t="shared" si="17"/>
        <v>[[1,2,3000000000]]</v>
      </c>
      <c r="I208" s="9" t="s">
        <v>131</v>
      </c>
    </row>
    <row r="209" s="27" customFormat="1" spans="1:9">
      <c r="A209" s="27">
        <v>205</v>
      </c>
      <c r="B209" s="33" t="str">
        <f t="shared" si="18"/>
        <v>使用500000次英雄技能</v>
      </c>
      <c r="C209" s="10">
        <v>10</v>
      </c>
      <c r="D209" s="33">
        <v>15</v>
      </c>
      <c r="E209" s="33" t="str">
        <f>VLOOKUP(F209,可选条件!A:B,2,FALSE)</f>
        <v>使用X次英雄技能</v>
      </c>
      <c r="F209" s="33">
        <v>113</v>
      </c>
      <c r="G209" s="34">
        <v>500000</v>
      </c>
      <c r="H209" s="27" t="str">
        <f t="shared" si="17"/>
        <v>[[1,2,5000000000]]</v>
      </c>
      <c r="I209" s="9" t="s">
        <v>131</v>
      </c>
    </row>
    <row r="210" s="27" customFormat="1" spans="1:9">
      <c r="A210" s="27">
        <v>206</v>
      </c>
      <c r="B210" s="33" t="str">
        <f t="shared" si="18"/>
        <v>使用1000000次英雄技能</v>
      </c>
      <c r="C210" s="10">
        <v>10</v>
      </c>
      <c r="D210" s="33">
        <v>16</v>
      </c>
      <c r="E210" s="33" t="str">
        <f>VLOOKUP(F210,可选条件!A:B,2,FALSE)</f>
        <v>使用X次英雄技能</v>
      </c>
      <c r="F210" s="33">
        <v>113</v>
      </c>
      <c r="G210" s="34">
        <v>1000000</v>
      </c>
      <c r="H210" s="27" t="str">
        <f t="shared" si="17"/>
        <v>[[1,2,10000000000]]</v>
      </c>
      <c r="I210" s="9" t="s">
        <v>131</v>
      </c>
    </row>
    <row r="211" s="27" customFormat="1" spans="1:9">
      <c r="A211" s="27">
        <v>207</v>
      </c>
      <c r="B211" s="33" t="str">
        <f t="shared" si="18"/>
        <v>使用3000000次英雄技能</v>
      </c>
      <c r="C211" s="10">
        <v>10</v>
      </c>
      <c r="D211" s="33">
        <v>17</v>
      </c>
      <c r="E211" s="33" t="str">
        <f>VLOOKUP(F211,可选条件!A:B,2,FALSE)</f>
        <v>使用X次英雄技能</v>
      </c>
      <c r="F211" s="33">
        <v>113</v>
      </c>
      <c r="G211" s="34">
        <v>3000000</v>
      </c>
      <c r="H211" s="27" t="str">
        <f t="shared" si="17"/>
        <v>[[1,2,30000000000]]</v>
      </c>
      <c r="I211" s="9" t="s">
        <v>131</v>
      </c>
    </row>
    <row r="212" s="27" customFormat="1" spans="1:9">
      <c r="A212" s="27">
        <v>208</v>
      </c>
      <c r="B212" s="33" t="str">
        <f t="shared" si="18"/>
        <v>使用5000000次英雄技能</v>
      </c>
      <c r="C212" s="10">
        <v>10</v>
      </c>
      <c r="D212" s="33">
        <v>18</v>
      </c>
      <c r="E212" s="33" t="str">
        <f>VLOOKUP(F212,可选条件!A:B,2,FALSE)</f>
        <v>使用X次英雄技能</v>
      </c>
      <c r="F212" s="33">
        <v>113</v>
      </c>
      <c r="G212" s="34">
        <v>5000000</v>
      </c>
      <c r="H212" s="27" t="str">
        <f t="shared" si="17"/>
        <v>[[1,2,50000000000]]</v>
      </c>
      <c r="I212" s="9" t="s">
        <v>131</v>
      </c>
    </row>
    <row r="213" s="27" customFormat="1" spans="1:9">
      <c r="A213" s="27">
        <v>209</v>
      </c>
      <c r="B213" s="33" t="str">
        <f t="shared" si="18"/>
        <v>使用10000000次英雄技能</v>
      </c>
      <c r="C213" s="10">
        <v>10</v>
      </c>
      <c r="D213" s="33">
        <v>19</v>
      </c>
      <c r="E213" s="33" t="str">
        <f>VLOOKUP(F213,可选条件!A:B,2,FALSE)</f>
        <v>使用X次英雄技能</v>
      </c>
      <c r="F213" s="33">
        <v>113</v>
      </c>
      <c r="G213" s="34">
        <v>10000000</v>
      </c>
      <c r="H213" s="27" t="str">
        <f t="shared" si="17"/>
        <v>[[1,2,100000000000]]</v>
      </c>
      <c r="I213" s="9" t="s">
        <v>131</v>
      </c>
    </row>
    <row r="214" s="27" customFormat="1" spans="1:9">
      <c r="A214" s="27">
        <v>210</v>
      </c>
      <c r="B214" s="33" t="str">
        <f t="shared" si="18"/>
        <v>使用30000000次英雄技能</v>
      </c>
      <c r="C214" s="10">
        <v>10</v>
      </c>
      <c r="D214" s="33">
        <v>20</v>
      </c>
      <c r="E214" s="33" t="str">
        <f>VLOOKUP(F214,可选条件!A:B,2,FALSE)</f>
        <v>使用X次英雄技能</v>
      </c>
      <c r="F214" s="33">
        <v>113</v>
      </c>
      <c r="G214" s="34">
        <v>30000000</v>
      </c>
      <c r="H214" s="27" t="str">
        <f t="shared" si="17"/>
        <v>[[1,2,300000000000]]</v>
      </c>
      <c r="I214" s="9" t="s">
        <v>131</v>
      </c>
    </row>
    <row r="215" s="27" customFormat="1" spans="1:9">
      <c r="A215" s="27">
        <v>211</v>
      </c>
      <c r="B215" s="33" t="str">
        <f t="shared" si="18"/>
        <v>使用50000000次英雄技能</v>
      </c>
      <c r="C215" s="10">
        <v>10</v>
      </c>
      <c r="D215" s="33">
        <v>21</v>
      </c>
      <c r="E215" s="33" t="str">
        <f>VLOOKUP(F215,可选条件!A:B,2,FALSE)</f>
        <v>使用X次英雄技能</v>
      </c>
      <c r="F215" s="33">
        <v>113</v>
      </c>
      <c r="G215" s="34">
        <v>50000000</v>
      </c>
      <c r="H215" s="27" t="str">
        <f t="shared" si="17"/>
        <v>[[1,2,500000000000]]</v>
      </c>
      <c r="I215" s="9" t="s">
        <v>131</v>
      </c>
    </row>
    <row r="216" s="27" customFormat="1" spans="1:9">
      <c r="A216" s="27">
        <v>212</v>
      </c>
      <c r="B216" s="33" t="str">
        <f t="shared" si="18"/>
        <v>使用100000000次英雄技能</v>
      </c>
      <c r="C216" s="10">
        <v>10</v>
      </c>
      <c r="D216" s="33">
        <v>22</v>
      </c>
      <c r="E216" s="33" t="str">
        <f>VLOOKUP(F216,可选条件!A:B,2,FALSE)</f>
        <v>使用X次英雄技能</v>
      </c>
      <c r="F216" s="33">
        <v>113</v>
      </c>
      <c r="G216" s="34">
        <v>100000000</v>
      </c>
      <c r="H216" s="27" t="str">
        <f t="shared" si="17"/>
        <v>[[1,2,1000000000000]]</v>
      </c>
      <c r="I216" s="9" t="s">
        <v>131</v>
      </c>
    </row>
    <row r="217" s="27" customFormat="1" spans="1:10">
      <c r="A217" s="27">
        <v>213</v>
      </c>
      <c r="B217" s="33" t="str">
        <f>"升级英雄属性"&amp;G217&amp;"次"</f>
        <v>升级英雄属性10次</v>
      </c>
      <c r="C217" s="33">
        <v>11</v>
      </c>
      <c r="D217" s="33">
        <v>1</v>
      </c>
      <c r="E217" s="33" t="str">
        <f>VLOOKUP(F217,可选条件!A:B,2,FALSE)</f>
        <v>升级英雄属性X次</v>
      </c>
      <c r="F217" s="33">
        <v>114</v>
      </c>
      <c r="G217" s="34">
        <v>10</v>
      </c>
      <c r="H217" s="27" t="str">
        <f>"[[1,1,"&amp;J217&amp;"]]"</f>
        <v>[[1,1,1]]</v>
      </c>
      <c r="I217" s="9" t="s">
        <v>131</v>
      </c>
      <c r="J217" s="27">
        <v>1</v>
      </c>
    </row>
    <row r="218" s="27" customFormat="1" spans="1:10">
      <c r="A218" s="27">
        <v>214</v>
      </c>
      <c r="B218" s="33" t="str">
        <f t="shared" ref="B218:B241" si="19">"升级英雄属性"&amp;G218&amp;"次"</f>
        <v>升级英雄属性20次</v>
      </c>
      <c r="C218" s="33">
        <v>11</v>
      </c>
      <c r="D218" s="33">
        <v>2</v>
      </c>
      <c r="E218" s="33" t="str">
        <f>VLOOKUP(F218,可选条件!A:B,2,FALSE)</f>
        <v>升级英雄属性X次</v>
      </c>
      <c r="F218" s="33">
        <v>114</v>
      </c>
      <c r="G218" s="34">
        <v>20</v>
      </c>
      <c r="H218" s="27" t="str">
        <f t="shared" ref="H218:H233" si="20">"[[1,1,"&amp;J218&amp;"]]"</f>
        <v>[[1,1,2]]</v>
      </c>
      <c r="I218" s="9" t="s">
        <v>131</v>
      </c>
      <c r="J218" s="27">
        <v>2</v>
      </c>
    </row>
    <row r="219" s="27" customFormat="1" spans="1:10">
      <c r="A219" s="27">
        <v>215</v>
      </c>
      <c r="B219" s="33" t="str">
        <f t="shared" si="19"/>
        <v>升级英雄属性30次</v>
      </c>
      <c r="C219" s="33">
        <v>11</v>
      </c>
      <c r="D219" s="33">
        <v>3</v>
      </c>
      <c r="E219" s="33" t="str">
        <f>VLOOKUP(F219,可选条件!A:B,2,FALSE)</f>
        <v>升级英雄属性X次</v>
      </c>
      <c r="F219" s="33">
        <v>114</v>
      </c>
      <c r="G219" s="34">
        <v>30</v>
      </c>
      <c r="H219" s="27" t="str">
        <f t="shared" si="20"/>
        <v>[[1,1,3]]</v>
      </c>
      <c r="I219" s="9" t="s">
        <v>131</v>
      </c>
      <c r="J219" s="27">
        <v>3</v>
      </c>
    </row>
    <row r="220" s="27" customFormat="1" spans="1:10">
      <c r="A220" s="27">
        <v>216</v>
      </c>
      <c r="B220" s="33" t="str">
        <f t="shared" si="19"/>
        <v>升级英雄属性40次</v>
      </c>
      <c r="C220" s="33">
        <v>11</v>
      </c>
      <c r="D220" s="33">
        <v>4</v>
      </c>
      <c r="E220" s="33" t="str">
        <f>VLOOKUP(F220,可选条件!A:B,2,FALSE)</f>
        <v>升级英雄属性X次</v>
      </c>
      <c r="F220" s="33">
        <v>114</v>
      </c>
      <c r="G220" s="34">
        <v>40</v>
      </c>
      <c r="H220" s="27" t="str">
        <f t="shared" si="20"/>
        <v>[[1,1,4]]</v>
      </c>
      <c r="I220" s="9" t="s">
        <v>131</v>
      </c>
      <c r="J220" s="27">
        <v>4</v>
      </c>
    </row>
    <row r="221" s="27" customFormat="1" spans="1:10">
      <c r="A221" s="27">
        <v>217</v>
      </c>
      <c r="B221" s="33" t="str">
        <f t="shared" si="19"/>
        <v>升级英雄属性50次</v>
      </c>
      <c r="C221" s="33">
        <v>11</v>
      </c>
      <c r="D221" s="33">
        <v>5</v>
      </c>
      <c r="E221" s="33" t="str">
        <f>VLOOKUP(F221,可选条件!A:B,2,FALSE)</f>
        <v>升级英雄属性X次</v>
      </c>
      <c r="F221" s="33">
        <v>114</v>
      </c>
      <c r="G221" s="34">
        <v>50</v>
      </c>
      <c r="H221" s="27" t="str">
        <f t="shared" si="20"/>
        <v>[[1,1,5]]</v>
      </c>
      <c r="I221" s="9" t="s">
        <v>131</v>
      </c>
      <c r="J221" s="27">
        <v>5</v>
      </c>
    </row>
    <row r="222" s="27" customFormat="1" spans="1:10">
      <c r="A222" s="27">
        <v>218</v>
      </c>
      <c r="B222" s="33" t="str">
        <f t="shared" si="19"/>
        <v>升级英雄属性60次</v>
      </c>
      <c r="C222" s="33">
        <v>11</v>
      </c>
      <c r="D222" s="33">
        <v>6</v>
      </c>
      <c r="E222" s="33" t="str">
        <f>VLOOKUP(F222,可选条件!A:B,2,FALSE)</f>
        <v>升级英雄属性X次</v>
      </c>
      <c r="F222" s="33">
        <v>114</v>
      </c>
      <c r="G222" s="34">
        <v>60</v>
      </c>
      <c r="H222" s="27" t="str">
        <f t="shared" si="20"/>
        <v>[[1,1,6]]</v>
      </c>
      <c r="I222" s="9" t="s">
        <v>131</v>
      </c>
      <c r="J222" s="27">
        <v>6</v>
      </c>
    </row>
    <row r="223" s="27" customFormat="1" spans="1:10">
      <c r="A223" s="27">
        <v>219</v>
      </c>
      <c r="B223" s="33" t="str">
        <f t="shared" si="19"/>
        <v>升级英雄属性70次</v>
      </c>
      <c r="C223" s="33">
        <v>11</v>
      </c>
      <c r="D223" s="33">
        <v>7</v>
      </c>
      <c r="E223" s="33" t="str">
        <f>VLOOKUP(F223,可选条件!A:B,2,FALSE)</f>
        <v>升级英雄属性X次</v>
      </c>
      <c r="F223" s="33">
        <v>114</v>
      </c>
      <c r="G223" s="34">
        <v>70</v>
      </c>
      <c r="H223" s="27" t="str">
        <f t="shared" si="20"/>
        <v>[[1,1,7]]</v>
      </c>
      <c r="I223" s="9" t="s">
        <v>131</v>
      </c>
      <c r="J223" s="27">
        <v>7</v>
      </c>
    </row>
    <row r="224" s="27" customFormat="1" spans="1:10">
      <c r="A224" s="27">
        <v>220</v>
      </c>
      <c r="B224" s="33" t="str">
        <f t="shared" si="19"/>
        <v>升级英雄属性80次</v>
      </c>
      <c r="C224" s="33">
        <v>11</v>
      </c>
      <c r="D224" s="33">
        <v>8</v>
      </c>
      <c r="E224" s="33" t="str">
        <f>VLOOKUP(F224,可选条件!A:B,2,FALSE)</f>
        <v>升级英雄属性X次</v>
      </c>
      <c r="F224" s="33">
        <v>114</v>
      </c>
      <c r="G224" s="34">
        <v>80</v>
      </c>
      <c r="H224" s="27" t="str">
        <f t="shared" si="20"/>
        <v>[[1,1,8]]</v>
      </c>
      <c r="I224" s="9" t="s">
        <v>131</v>
      </c>
      <c r="J224" s="27">
        <v>8</v>
      </c>
    </row>
    <row r="225" s="27" customFormat="1" spans="1:10">
      <c r="A225" s="27">
        <v>221</v>
      </c>
      <c r="B225" s="33" t="str">
        <f t="shared" si="19"/>
        <v>升级英雄属性90次</v>
      </c>
      <c r="C225" s="33">
        <v>11</v>
      </c>
      <c r="D225" s="33">
        <v>9</v>
      </c>
      <c r="E225" s="33" t="str">
        <f>VLOOKUP(F225,可选条件!A:B,2,FALSE)</f>
        <v>升级英雄属性X次</v>
      </c>
      <c r="F225" s="33">
        <v>114</v>
      </c>
      <c r="G225" s="34">
        <v>90</v>
      </c>
      <c r="H225" s="27" t="str">
        <f t="shared" si="20"/>
        <v>[[1,1,9]]</v>
      </c>
      <c r="I225" s="9" t="s">
        <v>131</v>
      </c>
      <c r="J225" s="27">
        <v>9</v>
      </c>
    </row>
    <row r="226" s="27" customFormat="1" spans="1:10">
      <c r="A226" s="27">
        <v>222</v>
      </c>
      <c r="B226" s="33" t="str">
        <f t="shared" si="19"/>
        <v>升级英雄属性100次</v>
      </c>
      <c r="C226" s="33">
        <v>11</v>
      </c>
      <c r="D226" s="33">
        <v>10</v>
      </c>
      <c r="E226" s="33" t="str">
        <f>VLOOKUP(F226,可选条件!A:B,2,FALSE)</f>
        <v>升级英雄属性X次</v>
      </c>
      <c r="F226" s="33">
        <v>114</v>
      </c>
      <c r="G226" s="34">
        <v>100</v>
      </c>
      <c r="H226" s="27" t="str">
        <f t="shared" si="20"/>
        <v>[[1,1,10]]</v>
      </c>
      <c r="I226" s="9" t="s">
        <v>131</v>
      </c>
      <c r="J226" s="27">
        <v>10</v>
      </c>
    </row>
    <row r="227" s="27" customFormat="1" spans="1:10">
      <c r="A227" s="27">
        <v>223</v>
      </c>
      <c r="B227" s="33" t="str">
        <f t="shared" si="19"/>
        <v>升级英雄属性110次</v>
      </c>
      <c r="C227" s="33">
        <v>11</v>
      </c>
      <c r="D227" s="33">
        <v>11</v>
      </c>
      <c r="E227" s="33" t="str">
        <f>VLOOKUP(F227,可选条件!A:B,2,FALSE)</f>
        <v>升级英雄属性X次</v>
      </c>
      <c r="F227" s="33">
        <v>114</v>
      </c>
      <c r="G227" s="34">
        <v>110</v>
      </c>
      <c r="H227" s="27" t="str">
        <f t="shared" si="20"/>
        <v>[[1,1,11]]</v>
      </c>
      <c r="I227" s="9" t="s">
        <v>131</v>
      </c>
      <c r="J227" s="27">
        <v>11</v>
      </c>
    </row>
    <row r="228" s="27" customFormat="1" spans="1:10">
      <c r="A228" s="27">
        <v>224</v>
      </c>
      <c r="B228" s="33" t="str">
        <f t="shared" si="19"/>
        <v>升级英雄属性120次</v>
      </c>
      <c r="C228" s="33">
        <v>11</v>
      </c>
      <c r="D228" s="33">
        <v>12</v>
      </c>
      <c r="E228" s="33" t="str">
        <f>VLOOKUP(F228,可选条件!A:B,2,FALSE)</f>
        <v>升级英雄属性X次</v>
      </c>
      <c r="F228" s="33">
        <v>114</v>
      </c>
      <c r="G228" s="34">
        <v>120</v>
      </c>
      <c r="H228" s="27" t="str">
        <f t="shared" si="20"/>
        <v>[[1,1,12]]</v>
      </c>
      <c r="I228" s="9" t="s">
        <v>131</v>
      </c>
      <c r="J228" s="27">
        <v>12</v>
      </c>
    </row>
    <row r="229" s="27" customFormat="1" spans="1:10">
      <c r="A229" s="27">
        <v>225</v>
      </c>
      <c r="B229" s="33" t="str">
        <f t="shared" si="19"/>
        <v>升级英雄属性130次</v>
      </c>
      <c r="C229" s="33">
        <v>11</v>
      </c>
      <c r="D229" s="33">
        <v>13</v>
      </c>
      <c r="E229" s="33" t="str">
        <f>VLOOKUP(F229,可选条件!A:B,2,FALSE)</f>
        <v>升级英雄属性X次</v>
      </c>
      <c r="F229" s="33">
        <v>114</v>
      </c>
      <c r="G229" s="34">
        <v>130</v>
      </c>
      <c r="H229" s="27" t="str">
        <f t="shared" si="20"/>
        <v>[[1,1,13]]</v>
      </c>
      <c r="I229" s="9" t="s">
        <v>131</v>
      </c>
      <c r="J229" s="27">
        <v>13</v>
      </c>
    </row>
    <row r="230" s="27" customFormat="1" spans="1:10">
      <c r="A230" s="27">
        <v>226</v>
      </c>
      <c r="B230" s="33" t="str">
        <f t="shared" si="19"/>
        <v>升级英雄属性140次</v>
      </c>
      <c r="C230" s="33">
        <v>11</v>
      </c>
      <c r="D230" s="33">
        <v>14</v>
      </c>
      <c r="E230" s="33" t="str">
        <f>VLOOKUP(F230,可选条件!A:B,2,FALSE)</f>
        <v>升级英雄属性X次</v>
      </c>
      <c r="F230" s="33">
        <v>114</v>
      </c>
      <c r="G230" s="34">
        <v>140</v>
      </c>
      <c r="H230" s="27" t="str">
        <f t="shared" si="20"/>
        <v>[[1,1,14]]</v>
      </c>
      <c r="I230" s="9" t="s">
        <v>131</v>
      </c>
      <c r="J230" s="27">
        <v>14</v>
      </c>
    </row>
    <row r="231" s="27" customFormat="1" spans="1:10">
      <c r="A231" s="27">
        <v>227</v>
      </c>
      <c r="B231" s="33" t="str">
        <f t="shared" si="19"/>
        <v>升级英雄属性150次</v>
      </c>
      <c r="C231" s="33">
        <v>11</v>
      </c>
      <c r="D231" s="33">
        <v>15</v>
      </c>
      <c r="E231" s="33" t="str">
        <f>VLOOKUP(F231,可选条件!A:B,2,FALSE)</f>
        <v>升级英雄属性X次</v>
      </c>
      <c r="F231" s="33">
        <v>114</v>
      </c>
      <c r="G231" s="34">
        <v>150</v>
      </c>
      <c r="H231" s="27" t="str">
        <f t="shared" si="20"/>
        <v>[[1,1,15]]</v>
      </c>
      <c r="I231" s="9" t="s">
        <v>131</v>
      </c>
      <c r="J231" s="27">
        <v>15</v>
      </c>
    </row>
    <row r="232" s="27" customFormat="1" spans="1:10">
      <c r="A232" s="27">
        <v>228</v>
      </c>
      <c r="B232" s="33" t="str">
        <f t="shared" si="19"/>
        <v>升级英雄属性160次</v>
      </c>
      <c r="C232" s="33">
        <v>11</v>
      </c>
      <c r="D232" s="33">
        <v>16</v>
      </c>
      <c r="E232" s="33" t="str">
        <f>VLOOKUP(F232,可选条件!A:B,2,FALSE)</f>
        <v>升级英雄属性X次</v>
      </c>
      <c r="F232" s="33">
        <v>114</v>
      </c>
      <c r="G232" s="34">
        <v>160</v>
      </c>
      <c r="H232" s="27" t="str">
        <f t="shared" si="20"/>
        <v>[[1,1,16]]</v>
      </c>
      <c r="I232" s="9" t="s">
        <v>131</v>
      </c>
      <c r="J232" s="27">
        <v>16</v>
      </c>
    </row>
    <row r="233" s="27" customFormat="1" spans="1:10">
      <c r="A233" s="27">
        <v>229</v>
      </c>
      <c r="B233" s="33" t="str">
        <f t="shared" si="19"/>
        <v>升级英雄属性170次</v>
      </c>
      <c r="C233" s="33">
        <v>11</v>
      </c>
      <c r="D233" s="33">
        <v>17</v>
      </c>
      <c r="E233" s="33" t="str">
        <f>VLOOKUP(F233,可选条件!A:B,2,FALSE)</f>
        <v>升级英雄属性X次</v>
      </c>
      <c r="F233" s="33">
        <v>114</v>
      </c>
      <c r="G233" s="34">
        <v>170</v>
      </c>
      <c r="H233" s="27" t="str">
        <f t="shared" si="20"/>
        <v>[[1,1,17]]</v>
      </c>
      <c r="I233" s="9" t="s">
        <v>131</v>
      </c>
      <c r="J233" s="27">
        <v>17</v>
      </c>
    </row>
    <row r="234" s="27" customFormat="1" spans="1:10">
      <c r="A234" s="27">
        <v>230</v>
      </c>
      <c r="B234" s="33" t="str">
        <f t="shared" si="19"/>
        <v>升级英雄属性180次</v>
      </c>
      <c r="C234" s="33">
        <v>11</v>
      </c>
      <c r="D234" s="33">
        <v>18</v>
      </c>
      <c r="E234" s="33" t="str">
        <f>VLOOKUP(F234,可选条件!A:B,2,FALSE)</f>
        <v>升级英雄属性X次</v>
      </c>
      <c r="F234" s="33">
        <v>114</v>
      </c>
      <c r="G234" s="34">
        <v>180</v>
      </c>
      <c r="H234" s="27" t="str">
        <f t="shared" ref="H234:H242" si="21">"[[1,1,"&amp;J234&amp;"]]"</f>
        <v>[[1,1,18]]</v>
      </c>
      <c r="I234" s="9" t="s">
        <v>131</v>
      </c>
      <c r="J234" s="27">
        <v>18</v>
      </c>
    </row>
    <row r="235" s="27" customFormat="1" spans="1:10">
      <c r="A235" s="27">
        <v>231</v>
      </c>
      <c r="B235" s="33" t="str">
        <f t="shared" si="19"/>
        <v>升级英雄属性190次</v>
      </c>
      <c r="C235" s="33">
        <v>11</v>
      </c>
      <c r="D235" s="33">
        <v>19</v>
      </c>
      <c r="E235" s="33" t="str">
        <f>VLOOKUP(F235,可选条件!A:B,2,FALSE)</f>
        <v>升级英雄属性X次</v>
      </c>
      <c r="F235" s="33">
        <v>114</v>
      </c>
      <c r="G235" s="34">
        <v>190</v>
      </c>
      <c r="H235" s="27" t="str">
        <f t="shared" si="21"/>
        <v>[[1,1,19]]</v>
      </c>
      <c r="I235" s="9" t="s">
        <v>131</v>
      </c>
      <c r="J235" s="27">
        <v>19</v>
      </c>
    </row>
    <row r="236" s="27" customFormat="1" spans="1:10">
      <c r="A236" s="27">
        <v>232</v>
      </c>
      <c r="B236" s="33" t="str">
        <f t="shared" si="19"/>
        <v>升级英雄属性200次</v>
      </c>
      <c r="C236" s="33">
        <v>11</v>
      </c>
      <c r="D236" s="33">
        <v>20</v>
      </c>
      <c r="E236" s="33" t="str">
        <f>VLOOKUP(F236,可选条件!A:B,2,FALSE)</f>
        <v>升级英雄属性X次</v>
      </c>
      <c r="F236" s="33">
        <v>114</v>
      </c>
      <c r="G236" s="34">
        <v>200</v>
      </c>
      <c r="H236" s="27" t="str">
        <f t="shared" si="21"/>
        <v>[[1,1,20]]</v>
      </c>
      <c r="I236" s="9" t="s">
        <v>131</v>
      </c>
      <c r="J236" s="27">
        <v>20</v>
      </c>
    </row>
    <row r="237" s="27" customFormat="1" spans="1:10">
      <c r="A237" s="27">
        <v>233</v>
      </c>
      <c r="B237" s="33" t="str">
        <f t="shared" si="19"/>
        <v>升级英雄属性210次</v>
      </c>
      <c r="C237" s="33">
        <v>11</v>
      </c>
      <c r="D237" s="33">
        <v>21</v>
      </c>
      <c r="E237" s="33" t="str">
        <f>VLOOKUP(F237,可选条件!A:B,2,FALSE)</f>
        <v>升级英雄属性X次</v>
      </c>
      <c r="F237" s="33">
        <v>114</v>
      </c>
      <c r="G237" s="34">
        <v>210</v>
      </c>
      <c r="H237" s="27" t="str">
        <f t="shared" si="21"/>
        <v>[[1,1,21]]</v>
      </c>
      <c r="I237" s="9" t="s">
        <v>131</v>
      </c>
      <c r="J237" s="27">
        <v>21</v>
      </c>
    </row>
    <row r="238" s="27" customFormat="1" spans="1:10">
      <c r="A238" s="27">
        <v>234</v>
      </c>
      <c r="B238" s="33" t="str">
        <f t="shared" si="19"/>
        <v>升级英雄属性220次</v>
      </c>
      <c r="C238" s="33">
        <v>11</v>
      </c>
      <c r="D238" s="33">
        <v>22</v>
      </c>
      <c r="E238" s="33" t="str">
        <f>VLOOKUP(F238,可选条件!A:B,2,FALSE)</f>
        <v>升级英雄属性X次</v>
      </c>
      <c r="F238" s="33">
        <v>114</v>
      </c>
      <c r="G238" s="34">
        <v>220</v>
      </c>
      <c r="H238" s="27" t="str">
        <f t="shared" si="21"/>
        <v>[[1,1,22]]</v>
      </c>
      <c r="I238" s="9" t="s">
        <v>131</v>
      </c>
      <c r="J238" s="27">
        <v>22</v>
      </c>
    </row>
    <row r="239" s="27" customFormat="1" spans="1:10">
      <c r="A239" s="27">
        <v>235</v>
      </c>
      <c r="B239" s="33" t="str">
        <f t="shared" si="19"/>
        <v>升级英雄属性230次</v>
      </c>
      <c r="C239" s="33">
        <v>11</v>
      </c>
      <c r="D239" s="33">
        <v>23</v>
      </c>
      <c r="E239" s="33" t="str">
        <f>VLOOKUP(F239,可选条件!A:B,2,FALSE)</f>
        <v>升级英雄属性X次</v>
      </c>
      <c r="F239" s="33">
        <v>114</v>
      </c>
      <c r="G239" s="34">
        <v>230</v>
      </c>
      <c r="H239" s="27" t="str">
        <f t="shared" si="21"/>
        <v>[[1,1,23]]</v>
      </c>
      <c r="I239" s="9" t="s">
        <v>131</v>
      </c>
      <c r="J239" s="27">
        <v>23</v>
      </c>
    </row>
    <row r="240" s="27" customFormat="1" spans="1:10">
      <c r="A240" s="27">
        <v>236</v>
      </c>
      <c r="B240" s="33" t="str">
        <f t="shared" si="19"/>
        <v>升级英雄属性240次</v>
      </c>
      <c r="C240" s="33">
        <v>11</v>
      </c>
      <c r="D240" s="33">
        <v>24</v>
      </c>
      <c r="E240" s="33" t="str">
        <f>VLOOKUP(F240,可选条件!A:B,2,FALSE)</f>
        <v>升级英雄属性X次</v>
      </c>
      <c r="F240" s="33">
        <v>114</v>
      </c>
      <c r="G240" s="34">
        <v>240</v>
      </c>
      <c r="H240" s="27" t="str">
        <f t="shared" si="21"/>
        <v>[[1,1,24]]</v>
      </c>
      <c r="I240" s="9" t="s">
        <v>131</v>
      </c>
      <c r="J240" s="27">
        <v>24</v>
      </c>
    </row>
    <row r="241" s="27" customFormat="1" spans="1:10">
      <c r="A241" s="27">
        <v>237</v>
      </c>
      <c r="B241" s="33" t="str">
        <f t="shared" si="19"/>
        <v>升级英雄属性250次</v>
      </c>
      <c r="C241" s="33">
        <v>11</v>
      </c>
      <c r="D241" s="33">
        <v>25</v>
      </c>
      <c r="E241" s="33" t="str">
        <f>VLOOKUP(F241,可选条件!A:B,2,FALSE)</f>
        <v>升级英雄属性X次</v>
      </c>
      <c r="F241" s="33">
        <v>114</v>
      </c>
      <c r="G241" s="34">
        <v>250</v>
      </c>
      <c r="H241" s="27" t="str">
        <f t="shared" si="21"/>
        <v>[[1,1,25]]</v>
      </c>
      <c r="I241" s="9" t="s">
        <v>131</v>
      </c>
      <c r="J241" s="27">
        <v>25</v>
      </c>
    </row>
    <row r="242" spans="1:10">
      <c r="A242" s="27">
        <v>238</v>
      </c>
      <c r="B242" s="33" t="str">
        <f>"升级防守塔属性"&amp;G242&amp;"次"</f>
        <v>升级防守塔属性10次</v>
      </c>
      <c r="C242" s="33">
        <v>12</v>
      </c>
      <c r="D242" s="33">
        <v>1</v>
      </c>
      <c r="E242" s="33" t="str">
        <f>VLOOKUP(F242,可选条件!A:B,2,FALSE)</f>
        <v>升级防守塔属性X次</v>
      </c>
      <c r="F242" s="33">
        <v>125</v>
      </c>
      <c r="G242" s="34">
        <v>10</v>
      </c>
      <c r="H242" s="27" t="str">
        <f t="shared" si="21"/>
        <v>[[1,1,1]]</v>
      </c>
      <c r="I242" s="9" t="s">
        <v>131</v>
      </c>
      <c r="J242" s="27">
        <v>1</v>
      </c>
    </row>
    <row r="243" spans="1:10">
      <c r="A243" s="27">
        <v>239</v>
      </c>
      <c r="B243" s="33" t="str">
        <f t="shared" ref="B243:B266" si="22">"升级防守塔属性"&amp;G243&amp;"次"</f>
        <v>升级防守塔属性20次</v>
      </c>
      <c r="C243" s="33">
        <v>12</v>
      </c>
      <c r="D243" s="33">
        <v>2</v>
      </c>
      <c r="E243" s="33" t="str">
        <f>VLOOKUP(F243,可选条件!A:B,2,FALSE)</f>
        <v>升级防守塔属性X次</v>
      </c>
      <c r="F243" s="33">
        <v>125</v>
      </c>
      <c r="G243" s="34">
        <v>20</v>
      </c>
      <c r="H243" s="27" t="str">
        <f t="shared" ref="H243:H258" si="23">"[[1,1,"&amp;J243&amp;"]]"</f>
        <v>[[1,1,2]]</v>
      </c>
      <c r="I243" s="9" t="s">
        <v>131</v>
      </c>
      <c r="J243" s="27">
        <v>2</v>
      </c>
    </row>
    <row r="244" spans="1:10">
      <c r="A244" s="27">
        <v>240</v>
      </c>
      <c r="B244" s="33" t="str">
        <f t="shared" si="22"/>
        <v>升级防守塔属性30次</v>
      </c>
      <c r="C244" s="33">
        <v>12</v>
      </c>
      <c r="D244" s="33">
        <v>3</v>
      </c>
      <c r="E244" s="33" t="str">
        <f>VLOOKUP(F244,可选条件!A:B,2,FALSE)</f>
        <v>升级防守塔属性X次</v>
      </c>
      <c r="F244" s="33">
        <v>125</v>
      </c>
      <c r="G244" s="34">
        <v>30</v>
      </c>
      <c r="H244" s="27" t="str">
        <f t="shared" si="23"/>
        <v>[[1,1,3]]</v>
      </c>
      <c r="I244" s="9" t="s">
        <v>131</v>
      </c>
      <c r="J244" s="27">
        <v>3</v>
      </c>
    </row>
    <row r="245" spans="1:10">
      <c r="A245" s="27">
        <v>241</v>
      </c>
      <c r="B245" s="33" t="str">
        <f t="shared" si="22"/>
        <v>升级防守塔属性40次</v>
      </c>
      <c r="C245" s="33">
        <v>12</v>
      </c>
      <c r="D245" s="33">
        <v>4</v>
      </c>
      <c r="E245" s="33" t="str">
        <f>VLOOKUP(F245,可选条件!A:B,2,FALSE)</f>
        <v>升级防守塔属性X次</v>
      </c>
      <c r="F245" s="33">
        <v>125</v>
      </c>
      <c r="G245" s="34">
        <v>40</v>
      </c>
      <c r="H245" s="27" t="str">
        <f t="shared" si="23"/>
        <v>[[1,1,4]]</v>
      </c>
      <c r="I245" s="9" t="s">
        <v>131</v>
      </c>
      <c r="J245" s="27">
        <v>4</v>
      </c>
    </row>
    <row r="246" spans="1:10">
      <c r="A246" s="27">
        <v>242</v>
      </c>
      <c r="B246" s="33" t="str">
        <f t="shared" si="22"/>
        <v>升级防守塔属性50次</v>
      </c>
      <c r="C246" s="33">
        <v>12</v>
      </c>
      <c r="D246" s="33">
        <v>5</v>
      </c>
      <c r="E246" s="33" t="str">
        <f>VLOOKUP(F246,可选条件!A:B,2,FALSE)</f>
        <v>升级防守塔属性X次</v>
      </c>
      <c r="F246" s="33">
        <v>125</v>
      </c>
      <c r="G246" s="34">
        <v>50</v>
      </c>
      <c r="H246" s="27" t="str">
        <f t="shared" si="23"/>
        <v>[[1,1,5]]</v>
      </c>
      <c r="I246" s="9" t="s">
        <v>131</v>
      </c>
      <c r="J246" s="27">
        <v>5</v>
      </c>
    </row>
    <row r="247" spans="1:10">
      <c r="A247" s="27">
        <v>243</v>
      </c>
      <c r="B247" s="33" t="str">
        <f t="shared" si="22"/>
        <v>升级防守塔属性60次</v>
      </c>
      <c r="C247" s="33">
        <v>12</v>
      </c>
      <c r="D247" s="33">
        <v>6</v>
      </c>
      <c r="E247" s="33" t="str">
        <f>VLOOKUP(F247,可选条件!A:B,2,FALSE)</f>
        <v>升级防守塔属性X次</v>
      </c>
      <c r="F247" s="33">
        <v>125</v>
      </c>
      <c r="G247" s="34">
        <v>60</v>
      </c>
      <c r="H247" s="27" t="str">
        <f t="shared" si="23"/>
        <v>[[1,1,6]]</v>
      </c>
      <c r="I247" s="9" t="s">
        <v>131</v>
      </c>
      <c r="J247" s="27">
        <v>6</v>
      </c>
    </row>
    <row r="248" spans="1:10">
      <c r="A248" s="27">
        <v>244</v>
      </c>
      <c r="B248" s="33" t="str">
        <f t="shared" si="22"/>
        <v>升级防守塔属性70次</v>
      </c>
      <c r="C248" s="33">
        <v>12</v>
      </c>
      <c r="D248" s="33">
        <v>7</v>
      </c>
      <c r="E248" s="33" t="str">
        <f>VLOOKUP(F248,可选条件!A:B,2,FALSE)</f>
        <v>升级防守塔属性X次</v>
      </c>
      <c r="F248" s="33">
        <v>125</v>
      </c>
      <c r="G248" s="34">
        <v>70</v>
      </c>
      <c r="H248" s="27" t="str">
        <f t="shared" si="23"/>
        <v>[[1,1,7]]</v>
      </c>
      <c r="I248" s="9" t="s">
        <v>131</v>
      </c>
      <c r="J248" s="27">
        <v>7</v>
      </c>
    </row>
    <row r="249" spans="1:10">
      <c r="A249" s="27">
        <v>245</v>
      </c>
      <c r="B249" s="33" t="str">
        <f t="shared" si="22"/>
        <v>升级防守塔属性80次</v>
      </c>
      <c r="C249" s="33">
        <v>12</v>
      </c>
      <c r="D249" s="33">
        <v>8</v>
      </c>
      <c r="E249" s="33" t="str">
        <f>VLOOKUP(F249,可选条件!A:B,2,FALSE)</f>
        <v>升级防守塔属性X次</v>
      </c>
      <c r="F249" s="33">
        <v>125</v>
      </c>
      <c r="G249" s="34">
        <v>80</v>
      </c>
      <c r="H249" s="27" t="str">
        <f t="shared" si="23"/>
        <v>[[1,1,8]]</v>
      </c>
      <c r="I249" s="9" t="s">
        <v>131</v>
      </c>
      <c r="J249" s="27">
        <v>8</v>
      </c>
    </row>
    <row r="250" spans="1:10">
      <c r="A250" s="27">
        <v>246</v>
      </c>
      <c r="B250" s="33" t="str">
        <f t="shared" si="22"/>
        <v>升级防守塔属性90次</v>
      </c>
      <c r="C250" s="33">
        <v>12</v>
      </c>
      <c r="D250" s="33">
        <v>9</v>
      </c>
      <c r="E250" s="33" t="str">
        <f>VLOOKUP(F250,可选条件!A:B,2,FALSE)</f>
        <v>升级防守塔属性X次</v>
      </c>
      <c r="F250" s="33">
        <v>125</v>
      </c>
      <c r="G250" s="34">
        <v>90</v>
      </c>
      <c r="H250" s="27" t="str">
        <f t="shared" si="23"/>
        <v>[[1,1,9]]</v>
      </c>
      <c r="I250" s="9" t="s">
        <v>131</v>
      </c>
      <c r="J250" s="27">
        <v>9</v>
      </c>
    </row>
    <row r="251" spans="1:10">
      <c r="A251" s="27">
        <v>247</v>
      </c>
      <c r="B251" s="33" t="str">
        <f t="shared" si="22"/>
        <v>升级防守塔属性100次</v>
      </c>
      <c r="C251" s="33">
        <v>12</v>
      </c>
      <c r="D251" s="33">
        <v>10</v>
      </c>
      <c r="E251" s="33" t="str">
        <f>VLOOKUP(F251,可选条件!A:B,2,FALSE)</f>
        <v>升级防守塔属性X次</v>
      </c>
      <c r="F251" s="33">
        <v>125</v>
      </c>
      <c r="G251" s="34">
        <v>100</v>
      </c>
      <c r="H251" s="27" t="str">
        <f t="shared" si="23"/>
        <v>[[1,1,10]]</v>
      </c>
      <c r="I251" s="9" t="s">
        <v>131</v>
      </c>
      <c r="J251" s="27">
        <v>10</v>
      </c>
    </row>
    <row r="252" spans="1:10">
      <c r="A252" s="27">
        <v>248</v>
      </c>
      <c r="B252" s="33" t="str">
        <f t="shared" si="22"/>
        <v>升级防守塔属性110次</v>
      </c>
      <c r="C252" s="33">
        <v>12</v>
      </c>
      <c r="D252" s="33">
        <v>11</v>
      </c>
      <c r="E252" s="33" t="str">
        <f>VLOOKUP(F252,可选条件!A:B,2,FALSE)</f>
        <v>升级防守塔属性X次</v>
      </c>
      <c r="F252" s="33">
        <v>125</v>
      </c>
      <c r="G252" s="34">
        <v>110</v>
      </c>
      <c r="H252" s="27" t="str">
        <f t="shared" si="23"/>
        <v>[[1,1,11]]</v>
      </c>
      <c r="I252" s="9" t="s">
        <v>131</v>
      </c>
      <c r="J252" s="27">
        <v>11</v>
      </c>
    </row>
    <row r="253" spans="1:10">
      <c r="A253" s="27">
        <v>249</v>
      </c>
      <c r="B253" s="33" t="str">
        <f t="shared" si="22"/>
        <v>升级防守塔属性120次</v>
      </c>
      <c r="C253" s="33">
        <v>12</v>
      </c>
      <c r="D253" s="33">
        <v>12</v>
      </c>
      <c r="E253" s="33" t="str">
        <f>VLOOKUP(F253,可选条件!A:B,2,FALSE)</f>
        <v>升级防守塔属性X次</v>
      </c>
      <c r="F253" s="33">
        <v>125</v>
      </c>
      <c r="G253" s="34">
        <v>120</v>
      </c>
      <c r="H253" s="27" t="str">
        <f t="shared" si="23"/>
        <v>[[1,1,12]]</v>
      </c>
      <c r="I253" s="9" t="s">
        <v>131</v>
      </c>
      <c r="J253" s="27">
        <v>12</v>
      </c>
    </row>
    <row r="254" spans="1:10">
      <c r="A254" s="27">
        <v>250</v>
      </c>
      <c r="B254" s="33" t="str">
        <f t="shared" si="22"/>
        <v>升级防守塔属性130次</v>
      </c>
      <c r="C254" s="33">
        <v>12</v>
      </c>
      <c r="D254" s="33">
        <v>13</v>
      </c>
      <c r="E254" s="33" t="str">
        <f>VLOOKUP(F254,可选条件!A:B,2,FALSE)</f>
        <v>升级防守塔属性X次</v>
      </c>
      <c r="F254" s="33">
        <v>125</v>
      </c>
      <c r="G254" s="34">
        <v>130</v>
      </c>
      <c r="H254" s="27" t="str">
        <f t="shared" si="23"/>
        <v>[[1,1,13]]</v>
      </c>
      <c r="I254" s="9" t="s">
        <v>131</v>
      </c>
      <c r="J254" s="27">
        <v>13</v>
      </c>
    </row>
    <row r="255" spans="1:10">
      <c r="A255" s="27">
        <v>251</v>
      </c>
      <c r="B255" s="33" t="str">
        <f t="shared" si="22"/>
        <v>升级防守塔属性140次</v>
      </c>
      <c r="C255" s="33">
        <v>12</v>
      </c>
      <c r="D255" s="33">
        <v>14</v>
      </c>
      <c r="E255" s="33" t="str">
        <f>VLOOKUP(F255,可选条件!A:B,2,FALSE)</f>
        <v>升级防守塔属性X次</v>
      </c>
      <c r="F255" s="33">
        <v>125</v>
      </c>
      <c r="G255" s="34">
        <v>140</v>
      </c>
      <c r="H255" s="27" t="str">
        <f t="shared" si="23"/>
        <v>[[1,1,14]]</v>
      </c>
      <c r="I255" s="9" t="s">
        <v>131</v>
      </c>
      <c r="J255" s="27">
        <v>14</v>
      </c>
    </row>
    <row r="256" spans="1:10">
      <c r="A256" s="27">
        <v>252</v>
      </c>
      <c r="B256" s="33" t="str">
        <f t="shared" si="22"/>
        <v>升级防守塔属性150次</v>
      </c>
      <c r="C256" s="33">
        <v>12</v>
      </c>
      <c r="D256" s="33">
        <v>15</v>
      </c>
      <c r="E256" s="33" t="str">
        <f>VLOOKUP(F256,可选条件!A:B,2,FALSE)</f>
        <v>升级防守塔属性X次</v>
      </c>
      <c r="F256" s="33">
        <v>125</v>
      </c>
      <c r="G256" s="34">
        <v>150</v>
      </c>
      <c r="H256" s="27" t="str">
        <f t="shared" si="23"/>
        <v>[[1,1,15]]</v>
      </c>
      <c r="I256" s="9" t="s">
        <v>131</v>
      </c>
      <c r="J256" s="27">
        <v>15</v>
      </c>
    </row>
    <row r="257" spans="1:10">
      <c r="A257" s="27">
        <v>253</v>
      </c>
      <c r="B257" s="33" t="str">
        <f t="shared" si="22"/>
        <v>升级防守塔属性160次</v>
      </c>
      <c r="C257" s="33">
        <v>12</v>
      </c>
      <c r="D257" s="33">
        <v>16</v>
      </c>
      <c r="E257" s="33" t="str">
        <f>VLOOKUP(F257,可选条件!A:B,2,FALSE)</f>
        <v>升级防守塔属性X次</v>
      </c>
      <c r="F257" s="33">
        <v>125</v>
      </c>
      <c r="G257" s="34">
        <v>160</v>
      </c>
      <c r="H257" s="27" t="str">
        <f t="shared" si="23"/>
        <v>[[1,1,16]]</v>
      </c>
      <c r="I257" s="9" t="s">
        <v>131</v>
      </c>
      <c r="J257" s="27">
        <v>16</v>
      </c>
    </row>
    <row r="258" spans="1:10">
      <c r="A258" s="27">
        <v>254</v>
      </c>
      <c r="B258" s="33" t="str">
        <f t="shared" si="22"/>
        <v>升级防守塔属性170次</v>
      </c>
      <c r="C258" s="33">
        <v>12</v>
      </c>
      <c r="D258" s="33">
        <v>17</v>
      </c>
      <c r="E258" s="33" t="str">
        <f>VLOOKUP(F258,可选条件!A:B,2,FALSE)</f>
        <v>升级防守塔属性X次</v>
      </c>
      <c r="F258" s="33">
        <v>125</v>
      </c>
      <c r="G258" s="34">
        <v>170</v>
      </c>
      <c r="H258" s="27" t="str">
        <f t="shared" si="23"/>
        <v>[[1,1,17]]</v>
      </c>
      <c r="I258" s="9" t="s">
        <v>131</v>
      </c>
      <c r="J258" s="27">
        <v>17</v>
      </c>
    </row>
    <row r="259" spans="1:10">
      <c r="A259" s="27">
        <v>255</v>
      </c>
      <c r="B259" s="33" t="str">
        <f t="shared" si="22"/>
        <v>升级防守塔属性180次</v>
      </c>
      <c r="C259" s="33">
        <v>12</v>
      </c>
      <c r="D259" s="33">
        <v>18</v>
      </c>
      <c r="E259" s="33" t="str">
        <f>VLOOKUP(F259,可选条件!A:B,2,FALSE)</f>
        <v>升级防守塔属性X次</v>
      </c>
      <c r="F259" s="33">
        <v>125</v>
      </c>
      <c r="G259" s="34">
        <v>180</v>
      </c>
      <c r="H259" s="27" t="str">
        <f t="shared" ref="H259:H267" si="24">"[[1,1,"&amp;J259&amp;"]]"</f>
        <v>[[1,1,18]]</v>
      </c>
      <c r="I259" s="9" t="s">
        <v>131</v>
      </c>
      <c r="J259" s="27">
        <v>18</v>
      </c>
    </row>
    <row r="260" spans="1:10">
      <c r="A260" s="27">
        <v>256</v>
      </c>
      <c r="B260" s="33" t="str">
        <f t="shared" si="22"/>
        <v>升级防守塔属性190次</v>
      </c>
      <c r="C260" s="33">
        <v>12</v>
      </c>
      <c r="D260" s="33">
        <v>19</v>
      </c>
      <c r="E260" s="33" t="str">
        <f>VLOOKUP(F260,可选条件!A:B,2,FALSE)</f>
        <v>升级防守塔属性X次</v>
      </c>
      <c r="F260" s="33">
        <v>125</v>
      </c>
      <c r="G260" s="34">
        <v>190</v>
      </c>
      <c r="H260" s="27" t="str">
        <f t="shared" si="24"/>
        <v>[[1,1,19]]</v>
      </c>
      <c r="I260" s="9" t="s">
        <v>131</v>
      </c>
      <c r="J260" s="27">
        <v>19</v>
      </c>
    </row>
    <row r="261" spans="1:10">
      <c r="A261" s="27">
        <v>257</v>
      </c>
      <c r="B261" s="33" t="str">
        <f t="shared" si="22"/>
        <v>升级防守塔属性200次</v>
      </c>
      <c r="C261" s="33">
        <v>12</v>
      </c>
      <c r="D261" s="33">
        <v>20</v>
      </c>
      <c r="E261" s="33" t="str">
        <f>VLOOKUP(F261,可选条件!A:B,2,FALSE)</f>
        <v>升级防守塔属性X次</v>
      </c>
      <c r="F261" s="33">
        <v>125</v>
      </c>
      <c r="G261" s="34">
        <v>200</v>
      </c>
      <c r="H261" s="27" t="str">
        <f t="shared" si="24"/>
        <v>[[1,1,20]]</v>
      </c>
      <c r="I261" s="9" t="s">
        <v>131</v>
      </c>
      <c r="J261" s="27">
        <v>20</v>
      </c>
    </row>
    <row r="262" spans="1:10">
      <c r="A262" s="27">
        <v>258</v>
      </c>
      <c r="B262" s="33" t="str">
        <f t="shared" si="22"/>
        <v>升级防守塔属性210次</v>
      </c>
      <c r="C262" s="33">
        <v>12</v>
      </c>
      <c r="D262" s="33">
        <v>21</v>
      </c>
      <c r="E262" s="33" t="str">
        <f>VLOOKUP(F262,可选条件!A:B,2,FALSE)</f>
        <v>升级防守塔属性X次</v>
      </c>
      <c r="F262" s="33">
        <v>125</v>
      </c>
      <c r="G262" s="34">
        <v>210</v>
      </c>
      <c r="H262" s="27" t="str">
        <f t="shared" si="24"/>
        <v>[[1,1,21]]</v>
      </c>
      <c r="I262" s="9" t="s">
        <v>131</v>
      </c>
      <c r="J262" s="27">
        <v>21</v>
      </c>
    </row>
    <row r="263" spans="1:10">
      <c r="A263" s="27">
        <v>259</v>
      </c>
      <c r="B263" s="33" t="str">
        <f t="shared" si="22"/>
        <v>升级防守塔属性220次</v>
      </c>
      <c r="C263" s="33">
        <v>12</v>
      </c>
      <c r="D263" s="33">
        <v>22</v>
      </c>
      <c r="E263" s="33" t="str">
        <f>VLOOKUP(F263,可选条件!A:B,2,FALSE)</f>
        <v>升级防守塔属性X次</v>
      </c>
      <c r="F263" s="33">
        <v>125</v>
      </c>
      <c r="G263" s="34">
        <v>220</v>
      </c>
      <c r="H263" s="27" t="str">
        <f t="shared" si="24"/>
        <v>[[1,1,22]]</v>
      </c>
      <c r="I263" s="9" t="s">
        <v>131</v>
      </c>
      <c r="J263" s="27">
        <v>22</v>
      </c>
    </row>
    <row r="264" spans="1:10">
      <c r="A264" s="27">
        <v>260</v>
      </c>
      <c r="B264" s="33" t="str">
        <f t="shared" si="22"/>
        <v>升级防守塔属性230次</v>
      </c>
      <c r="C264" s="33">
        <v>12</v>
      </c>
      <c r="D264" s="33">
        <v>23</v>
      </c>
      <c r="E264" s="33" t="str">
        <f>VLOOKUP(F264,可选条件!A:B,2,FALSE)</f>
        <v>升级防守塔属性X次</v>
      </c>
      <c r="F264" s="33">
        <v>125</v>
      </c>
      <c r="G264" s="34">
        <v>230</v>
      </c>
      <c r="H264" s="27" t="str">
        <f t="shared" si="24"/>
        <v>[[1,1,23]]</v>
      </c>
      <c r="I264" s="9" t="s">
        <v>131</v>
      </c>
      <c r="J264" s="27">
        <v>23</v>
      </c>
    </row>
    <row r="265" spans="1:10">
      <c r="A265" s="27">
        <v>261</v>
      </c>
      <c r="B265" s="33" t="str">
        <f t="shared" si="22"/>
        <v>升级防守塔属性240次</v>
      </c>
      <c r="C265" s="33">
        <v>12</v>
      </c>
      <c r="D265" s="33">
        <v>24</v>
      </c>
      <c r="E265" s="33" t="str">
        <f>VLOOKUP(F265,可选条件!A:B,2,FALSE)</f>
        <v>升级防守塔属性X次</v>
      </c>
      <c r="F265" s="33">
        <v>125</v>
      </c>
      <c r="G265" s="34">
        <v>240</v>
      </c>
      <c r="H265" s="27" t="str">
        <f t="shared" si="24"/>
        <v>[[1,1,24]]</v>
      </c>
      <c r="I265" s="9" t="s">
        <v>131</v>
      </c>
      <c r="J265" s="27">
        <v>24</v>
      </c>
    </row>
    <row r="266" spans="1:10">
      <c r="A266" s="27">
        <v>262</v>
      </c>
      <c r="B266" s="33" t="str">
        <f t="shared" si="22"/>
        <v>升级防守塔属性250次</v>
      </c>
      <c r="C266" s="33">
        <v>12</v>
      </c>
      <c r="D266" s="33">
        <v>25</v>
      </c>
      <c r="E266" s="33" t="str">
        <f>VLOOKUP(F266,可选条件!A:B,2,FALSE)</f>
        <v>升级防守塔属性X次</v>
      </c>
      <c r="F266" s="33">
        <v>125</v>
      </c>
      <c r="G266" s="34">
        <v>250</v>
      </c>
      <c r="H266" s="27" t="str">
        <f t="shared" si="24"/>
        <v>[[1,1,25]]</v>
      </c>
      <c r="I266" s="9" t="s">
        <v>131</v>
      </c>
      <c r="J266" s="27">
        <v>25</v>
      </c>
    </row>
    <row r="267" spans="1:10">
      <c r="A267" s="27">
        <v>263</v>
      </c>
      <c r="B267" s="10" t="str">
        <f>"暴击达到"&amp;G267&amp;"次"</f>
        <v>暴击达到1000次</v>
      </c>
      <c r="C267" s="10">
        <v>13</v>
      </c>
      <c r="D267" s="33">
        <v>1</v>
      </c>
      <c r="E267" s="33" t="str">
        <f>VLOOKUP(F267,可选条件!A:B,2,FALSE)</f>
        <v>暴击多少次</v>
      </c>
      <c r="F267" s="33">
        <v>115</v>
      </c>
      <c r="G267" s="34">
        <v>1000</v>
      </c>
      <c r="H267" s="27" t="str">
        <f t="shared" si="24"/>
        <v>[[1,1,1]]</v>
      </c>
      <c r="I267" s="9" t="s">
        <v>132</v>
      </c>
      <c r="J267" s="27">
        <v>1</v>
      </c>
    </row>
    <row r="268" spans="1:10">
      <c r="A268" s="27">
        <v>264</v>
      </c>
      <c r="B268" s="10" t="str">
        <f t="shared" ref="B268:B288" si="25">"暴击达到"&amp;G268&amp;"次"</f>
        <v>暴击达到3000次</v>
      </c>
      <c r="C268" s="10">
        <v>13</v>
      </c>
      <c r="D268" s="33">
        <v>2</v>
      </c>
      <c r="E268" s="33" t="str">
        <f>VLOOKUP(F268,可选条件!A:B,2,FALSE)</f>
        <v>暴击多少次</v>
      </c>
      <c r="F268" s="33">
        <v>115</v>
      </c>
      <c r="G268" s="34">
        <v>3000</v>
      </c>
      <c r="H268" s="27" t="str">
        <f t="shared" ref="H268:H283" si="26">"[[1,1,"&amp;J268&amp;"]]"</f>
        <v>[[1,1,2]]</v>
      </c>
      <c r="I268" s="9" t="s">
        <v>132</v>
      </c>
      <c r="J268" s="27">
        <v>2</v>
      </c>
    </row>
    <row r="269" spans="1:10">
      <c r="A269" s="27">
        <v>265</v>
      </c>
      <c r="B269" s="10" t="str">
        <f t="shared" si="25"/>
        <v>暴击达到5000次</v>
      </c>
      <c r="C269" s="10">
        <v>13</v>
      </c>
      <c r="D269" s="33">
        <v>3</v>
      </c>
      <c r="E269" s="33" t="str">
        <f>VLOOKUP(F269,可选条件!A:B,2,FALSE)</f>
        <v>暴击多少次</v>
      </c>
      <c r="F269" s="33">
        <v>115</v>
      </c>
      <c r="G269" s="34">
        <v>5000</v>
      </c>
      <c r="H269" s="27" t="str">
        <f t="shared" si="26"/>
        <v>[[1,1,3]]</v>
      </c>
      <c r="I269" s="9" t="s">
        <v>132</v>
      </c>
      <c r="J269" s="27">
        <v>3</v>
      </c>
    </row>
    <row r="270" spans="1:10">
      <c r="A270" s="27">
        <v>266</v>
      </c>
      <c r="B270" s="10" t="str">
        <f t="shared" si="25"/>
        <v>暴击达到10000次</v>
      </c>
      <c r="C270" s="10">
        <v>13</v>
      </c>
      <c r="D270" s="33">
        <v>4</v>
      </c>
      <c r="E270" s="33" t="str">
        <f>VLOOKUP(F270,可选条件!A:B,2,FALSE)</f>
        <v>暴击多少次</v>
      </c>
      <c r="F270" s="33">
        <v>115</v>
      </c>
      <c r="G270" s="34">
        <v>10000</v>
      </c>
      <c r="H270" s="27" t="str">
        <f t="shared" si="26"/>
        <v>[[1,1,4]]</v>
      </c>
      <c r="I270" s="9" t="s">
        <v>132</v>
      </c>
      <c r="J270" s="27">
        <v>4</v>
      </c>
    </row>
    <row r="271" spans="1:10">
      <c r="A271" s="27">
        <v>267</v>
      </c>
      <c r="B271" s="10" t="str">
        <f t="shared" si="25"/>
        <v>暴击达到30000次</v>
      </c>
      <c r="C271" s="10">
        <v>13</v>
      </c>
      <c r="D271" s="33">
        <v>5</v>
      </c>
      <c r="E271" s="33" t="str">
        <f>VLOOKUP(F271,可选条件!A:B,2,FALSE)</f>
        <v>暴击多少次</v>
      </c>
      <c r="F271" s="33">
        <v>115</v>
      </c>
      <c r="G271" s="34">
        <v>30000</v>
      </c>
      <c r="H271" s="27" t="str">
        <f t="shared" si="26"/>
        <v>[[1,1,5]]</v>
      </c>
      <c r="I271" s="9" t="s">
        <v>132</v>
      </c>
      <c r="J271" s="27">
        <v>5</v>
      </c>
    </row>
    <row r="272" spans="1:10">
      <c r="A272" s="27">
        <v>268</v>
      </c>
      <c r="B272" s="10" t="str">
        <f t="shared" si="25"/>
        <v>暴击达到50000次</v>
      </c>
      <c r="C272" s="10">
        <v>13</v>
      </c>
      <c r="D272" s="33">
        <v>6</v>
      </c>
      <c r="E272" s="33" t="str">
        <f>VLOOKUP(F272,可选条件!A:B,2,FALSE)</f>
        <v>暴击多少次</v>
      </c>
      <c r="F272" s="33">
        <v>115</v>
      </c>
      <c r="G272" s="34">
        <v>50000</v>
      </c>
      <c r="H272" s="27" t="str">
        <f t="shared" si="26"/>
        <v>[[1,1,6]]</v>
      </c>
      <c r="I272" s="9" t="s">
        <v>132</v>
      </c>
      <c r="J272" s="27">
        <v>6</v>
      </c>
    </row>
    <row r="273" spans="1:10">
      <c r="A273" s="27">
        <v>269</v>
      </c>
      <c r="B273" s="10" t="str">
        <f t="shared" si="25"/>
        <v>暴击达到100000次</v>
      </c>
      <c r="C273" s="10">
        <v>13</v>
      </c>
      <c r="D273" s="33">
        <v>7</v>
      </c>
      <c r="E273" s="33" t="str">
        <f>VLOOKUP(F273,可选条件!A:B,2,FALSE)</f>
        <v>暴击多少次</v>
      </c>
      <c r="F273" s="33">
        <v>115</v>
      </c>
      <c r="G273" s="34">
        <v>100000</v>
      </c>
      <c r="H273" s="27" t="str">
        <f t="shared" si="26"/>
        <v>[[1,1,7]]</v>
      </c>
      <c r="I273" s="9" t="s">
        <v>132</v>
      </c>
      <c r="J273" s="27">
        <v>7</v>
      </c>
    </row>
    <row r="274" spans="1:10">
      <c r="A274" s="27">
        <v>270</v>
      </c>
      <c r="B274" s="10" t="str">
        <f t="shared" si="25"/>
        <v>暴击达到300000次</v>
      </c>
      <c r="C274" s="10">
        <v>13</v>
      </c>
      <c r="D274" s="33">
        <v>8</v>
      </c>
      <c r="E274" s="33" t="str">
        <f>VLOOKUP(F274,可选条件!A:B,2,FALSE)</f>
        <v>暴击多少次</v>
      </c>
      <c r="F274" s="33">
        <v>115</v>
      </c>
      <c r="G274" s="34">
        <v>300000</v>
      </c>
      <c r="H274" s="27" t="str">
        <f t="shared" si="26"/>
        <v>[[1,1,8]]</v>
      </c>
      <c r="I274" s="9" t="s">
        <v>132</v>
      </c>
      <c r="J274" s="27">
        <v>8</v>
      </c>
    </row>
    <row r="275" spans="1:10">
      <c r="A275" s="27">
        <v>271</v>
      </c>
      <c r="B275" s="10" t="str">
        <f t="shared" si="25"/>
        <v>暴击达到500000次</v>
      </c>
      <c r="C275" s="10">
        <v>13</v>
      </c>
      <c r="D275" s="33">
        <v>9</v>
      </c>
      <c r="E275" s="33" t="str">
        <f>VLOOKUP(F275,可选条件!A:B,2,FALSE)</f>
        <v>暴击多少次</v>
      </c>
      <c r="F275" s="33">
        <v>115</v>
      </c>
      <c r="G275" s="34">
        <v>500000</v>
      </c>
      <c r="H275" s="27" t="str">
        <f t="shared" si="26"/>
        <v>[[1,1,9]]</v>
      </c>
      <c r="I275" s="9" t="s">
        <v>132</v>
      </c>
      <c r="J275" s="27">
        <v>9</v>
      </c>
    </row>
    <row r="276" spans="1:10">
      <c r="A276" s="27">
        <v>272</v>
      </c>
      <c r="B276" s="10" t="str">
        <f t="shared" si="25"/>
        <v>暴击达到1000000次</v>
      </c>
      <c r="C276" s="10">
        <v>13</v>
      </c>
      <c r="D276" s="33">
        <v>10</v>
      </c>
      <c r="E276" s="33" t="str">
        <f>VLOOKUP(F276,可选条件!A:B,2,FALSE)</f>
        <v>暴击多少次</v>
      </c>
      <c r="F276" s="33">
        <v>115</v>
      </c>
      <c r="G276" s="34">
        <v>1000000</v>
      </c>
      <c r="H276" s="27" t="str">
        <f t="shared" si="26"/>
        <v>[[1,1,10]]</v>
      </c>
      <c r="I276" s="9" t="s">
        <v>132</v>
      </c>
      <c r="J276" s="27">
        <v>10</v>
      </c>
    </row>
    <row r="277" spans="1:10">
      <c r="A277" s="27">
        <v>273</v>
      </c>
      <c r="B277" s="10" t="str">
        <f t="shared" si="25"/>
        <v>暴击达到3000000次</v>
      </c>
      <c r="C277" s="10">
        <v>13</v>
      </c>
      <c r="D277" s="33">
        <v>11</v>
      </c>
      <c r="E277" s="33" t="str">
        <f>VLOOKUP(F277,可选条件!A:B,2,FALSE)</f>
        <v>暴击多少次</v>
      </c>
      <c r="F277" s="33">
        <v>115</v>
      </c>
      <c r="G277" s="34">
        <v>3000000</v>
      </c>
      <c r="H277" s="27" t="str">
        <f t="shared" si="26"/>
        <v>[[1,1,11]]</v>
      </c>
      <c r="I277" s="9" t="s">
        <v>132</v>
      </c>
      <c r="J277" s="27">
        <v>11</v>
      </c>
    </row>
    <row r="278" spans="1:10">
      <c r="A278" s="27">
        <v>274</v>
      </c>
      <c r="B278" s="10" t="str">
        <f t="shared" si="25"/>
        <v>暴击达到5000000次</v>
      </c>
      <c r="C278" s="10">
        <v>13</v>
      </c>
      <c r="D278" s="33">
        <v>12</v>
      </c>
      <c r="E278" s="33" t="str">
        <f>VLOOKUP(F278,可选条件!A:B,2,FALSE)</f>
        <v>暴击多少次</v>
      </c>
      <c r="F278" s="33">
        <v>115</v>
      </c>
      <c r="G278" s="34">
        <v>5000000</v>
      </c>
      <c r="H278" s="27" t="str">
        <f t="shared" si="26"/>
        <v>[[1,1,12]]</v>
      </c>
      <c r="I278" s="9" t="s">
        <v>132</v>
      </c>
      <c r="J278" s="27">
        <v>12</v>
      </c>
    </row>
    <row r="279" spans="1:10">
      <c r="A279" s="27">
        <v>275</v>
      </c>
      <c r="B279" s="10" t="str">
        <f t="shared" si="25"/>
        <v>暴击达到10000000次</v>
      </c>
      <c r="C279" s="10">
        <v>13</v>
      </c>
      <c r="D279" s="33">
        <v>13</v>
      </c>
      <c r="E279" s="33" t="str">
        <f>VLOOKUP(F279,可选条件!A:B,2,FALSE)</f>
        <v>暴击多少次</v>
      </c>
      <c r="F279" s="33">
        <v>115</v>
      </c>
      <c r="G279" s="34">
        <v>10000000</v>
      </c>
      <c r="H279" s="27" t="str">
        <f t="shared" si="26"/>
        <v>[[1,1,13]]</v>
      </c>
      <c r="I279" s="9" t="s">
        <v>132</v>
      </c>
      <c r="J279" s="27">
        <v>13</v>
      </c>
    </row>
    <row r="280" spans="1:10">
      <c r="A280" s="27">
        <v>276</v>
      </c>
      <c r="B280" s="10" t="str">
        <f t="shared" si="25"/>
        <v>暴击达到30000000次</v>
      </c>
      <c r="C280" s="10">
        <v>13</v>
      </c>
      <c r="D280" s="33">
        <v>14</v>
      </c>
      <c r="E280" s="33" t="str">
        <f>VLOOKUP(F280,可选条件!A:B,2,FALSE)</f>
        <v>暴击多少次</v>
      </c>
      <c r="F280" s="33">
        <v>115</v>
      </c>
      <c r="G280" s="34">
        <v>30000000</v>
      </c>
      <c r="H280" s="27" t="str">
        <f t="shared" si="26"/>
        <v>[[1,1,14]]</v>
      </c>
      <c r="I280" s="9" t="s">
        <v>132</v>
      </c>
      <c r="J280" s="27">
        <v>14</v>
      </c>
    </row>
    <row r="281" spans="1:10">
      <c r="A281" s="27">
        <v>277</v>
      </c>
      <c r="B281" s="10" t="str">
        <f t="shared" si="25"/>
        <v>暴击达到50000000次</v>
      </c>
      <c r="C281" s="10">
        <v>13</v>
      </c>
      <c r="D281" s="33">
        <v>15</v>
      </c>
      <c r="E281" s="33" t="str">
        <f>VLOOKUP(F281,可选条件!A:B,2,FALSE)</f>
        <v>暴击多少次</v>
      </c>
      <c r="F281" s="33">
        <v>115</v>
      </c>
      <c r="G281" s="34">
        <v>50000000</v>
      </c>
      <c r="H281" s="27" t="str">
        <f t="shared" si="26"/>
        <v>[[1,1,15]]</v>
      </c>
      <c r="I281" s="9" t="s">
        <v>132</v>
      </c>
      <c r="J281" s="27">
        <v>15</v>
      </c>
    </row>
    <row r="282" spans="1:10">
      <c r="A282" s="27">
        <v>278</v>
      </c>
      <c r="B282" s="10" t="str">
        <f t="shared" si="25"/>
        <v>暴击达到100000000次</v>
      </c>
      <c r="C282" s="10">
        <v>13</v>
      </c>
      <c r="D282" s="33">
        <v>16</v>
      </c>
      <c r="E282" s="33" t="str">
        <f>VLOOKUP(F282,可选条件!A:B,2,FALSE)</f>
        <v>暴击多少次</v>
      </c>
      <c r="F282" s="33">
        <v>115</v>
      </c>
      <c r="G282" s="34">
        <v>100000000</v>
      </c>
      <c r="H282" s="27" t="str">
        <f t="shared" si="26"/>
        <v>[[1,1,16]]</v>
      </c>
      <c r="I282" s="9" t="s">
        <v>132</v>
      </c>
      <c r="J282" s="27">
        <v>16</v>
      </c>
    </row>
    <row r="283" spans="1:10">
      <c r="A283" s="27">
        <v>279</v>
      </c>
      <c r="B283" s="10" t="str">
        <f t="shared" si="25"/>
        <v>暴击达到300000000次</v>
      </c>
      <c r="C283" s="10">
        <v>13</v>
      </c>
      <c r="D283" s="33">
        <v>17</v>
      </c>
      <c r="E283" s="33" t="str">
        <f>VLOOKUP(F283,可选条件!A:B,2,FALSE)</f>
        <v>暴击多少次</v>
      </c>
      <c r="F283" s="33">
        <v>115</v>
      </c>
      <c r="G283" s="34">
        <v>300000000</v>
      </c>
      <c r="H283" s="27" t="str">
        <f t="shared" si="26"/>
        <v>[[1,1,17]]</v>
      </c>
      <c r="I283" s="9" t="s">
        <v>132</v>
      </c>
      <c r="J283" s="27">
        <v>17</v>
      </c>
    </row>
    <row r="284" spans="1:10">
      <c r="A284" s="27">
        <v>280</v>
      </c>
      <c r="B284" s="10" t="str">
        <f t="shared" si="25"/>
        <v>暴击达到500000000次</v>
      </c>
      <c r="C284" s="10">
        <v>13</v>
      </c>
      <c r="D284" s="33">
        <v>18</v>
      </c>
      <c r="E284" s="33" t="str">
        <f>VLOOKUP(F284,可选条件!A:B,2,FALSE)</f>
        <v>暴击多少次</v>
      </c>
      <c r="F284" s="33">
        <v>115</v>
      </c>
      <c r="G284" s="34">
        <v>500000000</v>
      </c>
      <c r="H284" s="27" t="str">
        <f t="shared" ref="H284:H288" si="27">"[[1,1,"&amp;J284&amp;"]]"</f>
        <v>[[1,1,18]]</v>
      </c>
      <c r="I284" s="9" t="s">
        <v>132</v>
      </c>
      <c r="J284" s="27">
        <v>18</v>
      </c>
    </row>
    <row r="285" spans="1:10">
      <c r="A285" s="27">
        <v>281</v>
      </c>
      <c r="B285" s="10" t="str">
        <f t="shared" si="25"/>
        <v>暴击达到1000000000次</v>
      </c>
      <c r="C285" s="10">
        <v>13</v>
      </c>
      <c r="D285" s="33">
        <v>19</v>
      </c>
      <c r="E285" s="33" t="str">
        <f>VLOOKUP(F285,可选条件!A:B,2,FALSE)</f>
        <v>暴击多少次</v>
      </c>
      <c r="F285" s="33">
        <v>115</v>
      </c>
      <c r="G285" s="34">
        <v>1000000000</v>
      </c>
      <c r="H285" s="27" t="str">
        <f t="shared" si="27"/>
        <v>[[1,1,19]]</v>
      </c>
      <c r="I285" s="9" t="s">
        <v>132</v>
      </c>
      <c r="J285" s="27">
        <v>19</v>
      </c>
    </row>
    <row r="286" spans="1:10">
      <c r="A286" s="27">
        <v>282</v>
      </c>
      <c r="B286" s="10" t="str">
        <f t="shared" si="25"/>
        <v>暴击达到3000000000次</v>
      </c>
      <c r="C286" s="10">
        <v>13</v>
      </c>
      <c r="D286" s="33">
        <v>20</v>
      </c>
      <c r="E286" s="33" t="str">
        <f>VLOOKUP(F286,可选条件!A:B,2,FALSE)</f>
        <v>暴击多少次</v>
      </c>
      <c r="F286" s="33">
        <v>115</v>
      </c>
      <c r="G286" s="34">
        <v>3000000000</v>
      </c>
      <c r="H286" s="27" t="str">
        <f t="shared" si="27"/>
        <v>[[1,1,20]]</v>
      </c>
      <c r="I286" s="9" t="s">
        <v>132</v>
      </c>
      <c r="J286" s="27">
        <v>20</v>
      </c>
    </row>
    <row r="287" spans="1:10">
      <c r="A287" s="27">
        <v>283</v>
      </c>
      <c r="B287" s="10" t="str">
        <f t="shared" si="25"/>
        <v>暴击达到5000000000次</v>
      </c>
      <c r="C287" s="10">
        <v>13</v>
      </c>
      <c r="D287" s="33">
        <v>21</v>
      </c>
      <c r="E287" s="33" t="str">
        <f>VLOOKUP(F287,可选条件!A:B,2,FALSE)</f>
        <v>暴击多少次</v>
      </c>
      <c r="F287" s="33">
        <v>115</v>
      </c>
      <c r="G287" s="34">
        <v>5000000000</v>
      </c>
      <c r="H287" s="27" t="str">
        <f t="shared" si="27"/>
        <v>[[1,1,21]]</v>
      </c>
      <c r="I287" s="9" t="s">
        <v>132</v>
      </c>
      <c r="J287" s="27">
        <v>21</v>
      </c>
    </row>
    <row r="288" spans="1:10">
      <c r="A288" s="27">
        <v>284</v>
      </c>
      <c r="B288" s="10" t="str">
        <f t="shared" si="25"/>
        <v>暴击达到10000000000次</v>
      </c>
      <c r="C288" s="10">
        <v>13</v>
      </c>
      <c r="D288" s="33">
        <v>22</v>
      </c>
      <c r="E288" s="33" t="str">
        <f>VLOOKUP(F288,可选条件!A:B,2,FALSE)</f>
        <v>暴击多少次</v>
      </c>
      <c r="F288" s="33">
        <v>115</v>
      </c>
      <c r="G288" s="34">
        <v>10000000000</v>
      </c>
      <c r="H288" s="27" t="str">
        <f t="shared" si="27"/>
        <v>[[1,1,22]]</v>
      </c>
      <c r="I288" s="9" t="s">
        <v>132</v>
      </c>
      <c r="J288" s="27">
        <v>22</v>
      </c>
    </row>
    <row r="289" spans="1:10">
      <c r="A289" s="27">
        <v>285</v>
      </c>
      <c r="B289" s="10" t="str">
        <f>"防守塔累积击杀"&amp;G289&amp;"只怪物"</f>
        <v>防守塔累积击杀100只怪物</v>
      </c>
      <c r="C289" s="33">
        <v>14</v>
      </c>
      <c r="D289" s="33">
        <v>1</v>
      </c>
      <c r="E289" s="33" t="str">
        <f>VLOOKUP(F289,可选条件!A:B,2,FALSE)</f>
        <v>塔杀死X个怪物</v>
      </c>
      <c r="F289" s="33">
        <v>116</v>
      </c>
      <c r="G289" s="34">
        <v>100</v>
      </c>
      <c r="H289" s="27" t="str">
        <f>"[[1,2,"&amp;G289*10&amp;"]]"</f>
        <v>[[1,2,1000]]</v>
      </c>
      <c r="I289" s="9" t="s">
        <v>133</v>
      </c>
      <c r="J289" s="27"/>
    </row>
    <row r="290" spans="1:10">
      <c r="A290" s="27">
        <v>286</v>
      </c>
      <c r="B290" s="10" t="str">
        <f t="shared" ref="B290:B310" si="28">"防守塔累积击杀"&amp;G290&amp;"只怪物"</f>
        <v>防守塔累积击杀300只怪物</v>
      </c>
      <c r="C290" s="33">
        <v>14</v>
      </c>
      <c r="D290" s="33">
        <v>2</v>
      </c>
      <c r="E290" s="33" t="str">
        <f>VLOOKUP(F290,可选条件!A:B,2,FALSE)</f>
        <v>塔杀死X个怪物</v>
      </c>
      <c r="F290" s="33">
        <v>116</v>
      </c>
      <c r="G290" s="34">
        <v>300</v>
      </c>
      <c r="H290" s="27" t="str">
        <f t="shared" ref="H290:H310" si="29">"[[1,2,"&amp;G290*10&amp;"]]"</f>
        <v>[[1,2,3000]]</v>
      </c>
      <c r="I290" s="9" t="s">
        <v>133</v>
      </c>
      <c r="J290" s="27"/>
    </row>
    <row r="291" spans="1:10">
      <c r="A291" s="27">
        <v>287</v>
      </c>
      <c r="B291" s="10" t="str">
        <f t="shared" si="28"/>
        <v>防守塔累积击杀500只怪物</v>
      </c>
      <c r="C291" s="33">
        <v>14</v>
      </c>
      <c r="D291" s="33">
        <v>3</v>
      </c>
      <c r="E291" s="33" t="str">
        <f>VLOOKUP(F291,可选条件!A:B,2,FALSE)</f>
        <v>塔杀死X个怪物</v>
      </c>
      <c r="F291" s="33">
        <v>116</v>
      </c>
      <c r="G291" s="34">
        <v>500</v>
      </c>
      <c r="H291" s="27" t="str">
        <f t="shared" si="29"/>
        <v>[[1,2,5000]]</v>
      </c>
      <c r="I291" s="9" t="s">
        <v>133</v>
      </c>
      <c r="J291" s="27"/>
    </row>
    <row r="292" spans="1:9">
      <c r="A292" s="27">
        <v>288</v>
      </c>
      <c r="B292" s="10" t="str">
        <f t="shared" si="28"/>
        <v>防守塔累积击杀1000只怪物</v>
      </c>
      <c r="C292" s="33">
        <v>14</v>
      </c>
      <c r="D292" s="33">
        <v>4</v>
      </c>
      <c r="E292" s="33" t="str">
        <f>VLOOKUP(F292,可选条件!A:B,2,FALSE)</f>
        <v>塔杀死X个怪物</v>
      </c>
      <c r="F292" s="33">
        <v>116</v>
      </c>
      <c r="G292" s="34">
        <v>1000</v>
      </c>
      <c r="H292" s="27" t="str">
        <f t="shared" si="29"/>
        <v>[[1,2,10000]]</v>
      </c>
      <c r="I292" s="9" t="s">
        <v>133</v>
      </c>
    </row>
    <row r="293" spans="1:9">
      <c r="A293" s="27">
        <v>289</v>
      </c>
      <c r="B293" s="10" t="str">
        <f t="shared" si="28"/>
        <v>防守塔累积击杀3000只怪物</v>
      </c>
      <c r="C293" s="33">
        <v>14</v>
      </c>
      <c r="D293" s="33">
        <v>5</v>
      </c>
      <c r="E293" s="33" t="str">
        <f>VLOOKUP(F293,可选条件!A:B,2,FALSE)</f>
        <v>塔杀死X个怪物</v>
      </c>
      <c r="F293" s="33">
        <v>116</v>
      </c>
      <c r="G293" s="34">
        <v>3000</v>
      </c>
      <c r="H293" s="27" t="str">
        <f t="shared" si="29"/>
        <v>[[1,2,30000]]</v>
      </c>
      <c r="I293" s="9" t="s">
        <v>133</v>
      </c>
    </row>
    <row r="294" spans="1:9">
      <c r="A294" s="27">
        <v>290</v>
      </c>
      <c r="B294" s="10" t="str">
        <f t="shared" si="28"/>
        <v>防守塔累积击杀5000只怪物</v>
      </c>
      <c r="C294" s="33">
        <v>14</v>
      </c>
      <c r="D294" s="33">
        <v>6</v>
      </c>
      <c r="E294" s="33" t="str">
        <f>VLOOKUP(F294,可选条件!A:B,2,FALSE)</f>
        <v>塔杀死X个怪物</v>
      </c>
      <c r="F294" s="33">
        <v>116</v>
      </c>
      <c r="G294" s="34">
        <v>5000</v>
      </c>
      <c r="H294" s="27" t="str">
        <f t="shared" si="29"/>
        <v>[[1,2,50000]]</v>
      </c>
      <c r="I294" s="9" t="s">
        <v>133</v>
      </c>
    </row>
    <row r="295" spans="1:9">
      <c r="A295" s="27">
        <v>291</v>
      </c>
      <c r="B295" s="10" t="str">
        <f t="shared" si="28"/>
        <v>防守塔累积击杀10000只怪物</v>
      </c>
      <c r="C295" s="33">
        <v>14</v>
      </c>
      <c r="D295" s="33">
        <v>7</v>
      </c>
      <c r="E295" s="33" t="str">
        <f>VLOOKUP(F295,可选条件!A:B,2,FALSE)</f>
        <v>塔杀死X个怪物</v>
      </c>
      <c r="F295" s="33">
        <v>116</v>
      </c>
      <c r="G295" s="34">
        <v>10000</v>
      </c>
      <c r="H295" s="27" t="str">
        <f t="shared" si="29"/>
        <v>[[1,2,100000]]</v>
      </c>
      <c r="I295" s="9" t="s">
        <v>133</v>
      </c>
    </row>
    <row r="296" spans="1:9">
      <c r="A296" s="27">
        <v>292</v>
      </c>
      <c r="B296" s="10" t="str">
        <f t="shared" si="28"/>
        <v>防守塔累积击杀30000只怪物</v>
      </c>
      <c r="C296" s="33">
        <v>14</v>
      </c>
      <c r="D296" s="33">
        <v>8</v>
      </c>
      <c r="E296" s="33" t="str">
        <f>VLOOKUP(F296,可选条件!A:B,2,FALSE)</f>
        <v>塔杀死X个怪物</v>
      </c>
      <c r="F296" s="33">
        <v>116</v>
      </c>
      <c r="G296" s="34">
        <v>30000</v>
      </c>
      <c r="H296" s="27" t="str">
        <f t="shared" si="29"/>
        <v>[[1,2,300000]]</v>
      </c>
      <c r="I296" s="9" t="s">
        <v>133</v>
      </c>
    </row>
    <row r="297" spans="1:9">
      <c r="A297" s="27">
        <v>293</v>
      </c>
      <c r="B297" s="10" t="str">
        <f t="shared" si="28"/>
        <v>防守塔累积击杀50000只怪物</v>
      </c>
      <c r="C297" s="33">
        <v>14</v>
      </c>
      <c r="D297" s="33">
        <v>9</v>
      </c>
      <c r="E297" s="33" t="str">
        <f>VLOOKUP(F297,可选条件!A:B,2,FALSE)</f>
        <v>塔杀死X个怪物</v>
      </c>
      <c r="F297" s="33">
        <v>116</v>
      </c>
      <c r="G297" s="34">
        <v>50000</v>
      </c>
      <c r="H297" s="27" t="str">
        <f t="shared" si="29"/>
        <v>[[1,2,500000]]</v>
      </c>
      <c r="I297" s="9" t="s">
        <v>133</v>
      </c>
    </row>
    <row r="298" spans="1:9">
      <c r="A298" s="27">
        <v>294</v>
      </c>
      <c r="B298" s="10" t="str">
        <f t="shared" si="28"/>
        <v>防守塔累积击杀100000只怪物</v>
      </c>
      <c r="C298" s="33">
        <v>14</v>
      </c>
      <c r="D298" s="33">
        <v>10</v>
      </c>
      <c r="E298" s="33" t="str">
        <f>VLOOKUP(F298,可选条件!A:B,2,FALSE)</f>
        <v>塔杀死X个怪物</v>
      </c>
      <c r="F298" s="33">
        <v>116</v>
      </c>
      <c r="G298" s="34">
        <v>100000</v>
      </c>
      <c r="H298" s="27" t="str">
        <f t="shared" si="29"/>
        <v>[[1,2,1000000]]</v>
      </c>
      <c r="I298" s="9" t="s">
        <v>133</v>
      </c>
    </row>
    <row r="299" spans="1:9">
      <c r="A299" s="27">
        <v>295</v>
      </c>
      <c r="B299" s="10" t="str">
        <f t="shared" si="28"/>
        <v>防守塔累积击杀300000只怪物</v>
      </c>
      <c r="C299" s="33">
        <v>14</v>
      </c>
      <c r="D299" s="33">
        <v>11</v>
      </c>
      <c r="E299" s="33" t="str">
        <f>VLOOKUP(F299,可选条件!A:B,2,FALSE)</f>
        <v>塔杀死X个怪物</v>
      </c>
      <c r="F299" s="33">
        <v>116</v>
      </c>
      <c r="G299" s="34">
        <v>300000</v>
      </c>
      <c r="H299" s="27" t="str">
        <f t="shared" si="29"/>
        <v>[[1,2,3000000]]</v>
      </c>
      <c r="I299" s="9" t="s">
        <v>133</v>
      </c>
    </row>
    <row r="300" spans="1:9">
      <c r="A300" s="27">
        <v>296</v>
      </c>
      <c r="B300" s="10" t="str">
        <f t="shared" si="28"/>
        <v>防守塔累积击杀500000只怪物</v>
      </c>
      <c r="C300" s="33">
        <v>14</v>
      </c>
      <c r="D300" s="33">
        <v>12</v>
      </c>
      <c r="E300" s="33" t="str">
        <f>VLOOKUP(F300,可选条件!A:B,2,FALSE)</f>
        <v>塔杀死X个怪物</v>
      </c>
      <c r="F300" s="33">
        <v>116</v>
      </c>
      <c r="G300" s="34">
        <v>500000</v>
      </c>
      <c r="H300" s="27" t="str">
        <f t="shared" si="29"/>
        <v>[[1,2,5000000]]</v>
      </c>
      <c r="I300" s="9" t="s">
        <v>133</v>
      </c>
    </row>
    <row r="301" spans="1:9">
      <c r="A301" s="27">
        <v>297</v>
      </c>
      <c r="B301" s="10" t="str">
        <f t="shared" si="28"/>
        <v>防守塔累积击杀1000000只怪物</v>
      </c>
      <c r="C301" s="33">
        <v>14</v>
      </c>
      <c r="D301" s="33">
        <v>13</v>
      </c>
      <c r="E301" s="33" t="str">
        <f>VLOOKUP(F301,可选条件!A:B,2,FALSE)</f>
        <v>塔杀死X个怪物</v>
      </c>
      <c r="F301" s="33">
        <v>116</v>
      </c>
      <c r="G301" s="34">
        <v>1000000</v>
      </c>
      <c r="H301" s="27" t="str">
        <f t="shared" si="29"/>
        <v>[[1,2,10000000]]</v>
      </c>
      <c r="I301" s="9" t="s">
        <v>133</v>
      </c>
    </row>
    <row r="302" spans="1:9">
      <c r="A302" s="27">
        <v>298</v>
      </c>
      <c r="B302" s="10" t="str">
        <f t="shared" si="28"/>
        <v>防守塔累积击杀3000000只怪物</v>
      </c>
      <c r="C302" s="33">
        <v>14</v>
      </c>
      <c r="D302" s="33">
        <v>14</v>
      </c>
      <c r="E302" s="33" t="str">
        <f>VLOOKUP(F302,可选条件!A:B,2,FALSE)</f>
        <v>塔杀死X个怪物</v>
      </c>
      <c r="F302" s="33">
        <v>116</v>
      </c>
      <c r="G302" s="34">
        <v>3000000</v>
      </c>
      <c r="H302" s="27" t="str">
        <f t="shared" si="29"/>
        <v>[[1,2,30000000]]</v>
      </c>
      <c r="I302" s="9" t="s">
        <v>133</v>
      </c>
    </row>
    <row r="303" spans="1:9">
      <c r="A303" s="27">
        <v>299</v>
      </c>
      <c r="B303" s="10" t="str">
        <f t="shared" si="28"/>
        <v>防守塔累积击杀5000000只怪物</v>
      </c>
      <c r="C303" s="33">
        <v>14</v>
      </c>
      <c r="D303" s="33">
        <v>15</v>
      </c>
      <c r="E303" s="33" t="str">
        <f>VLOOKUP(F303,可选条件!A:B,2,FALSE)</f>
        <v>塔杀死X个怪物</v>
      </c>
      <c r="F303" s="33">
        <v>116</v>
      </c>
      <c r="G303" s="34">
        <v>5000000</v>
      </c>
      <c r="H303" s="27" t="str">
        <f t="shared" si="29"/>
        <v>[[1,2,50000000]]</v>
      </c>
      <c r="I303" s="9" t="s">
        <v>133</v>
      </c>
    </row>
    <row r="304" spans="1:9">
      <c r="A304" s="27">
        <v>300</v>
      </c>
      <c r="B304" s="10" t="str">
        <f t="shared" si="28"/>
        <v>防守塔累积击杀10000000只怪物</v>
      </c>
      <c r="C304" s="33">
        <v>14</v>
      </c>
      <c r="D304" s="33">
        <v>16</v>
      </c>
      <c r="E304" s="33" t="str">
        <f>VLOOKUP(F304,可选条件!A:B,2,FALSE)</f>
        <v>塔杀死X个怪物</v>
      </c>
      <c r="F304" s="33">
        <v>116</v>
      </c>
      <c r="G304" s="34">
        <v>10000000</v>
      </c>
      <c r="H304" s="27" t="str">
        <f t="shared" si="29"/>
        <v>[[1,2,100000000]]</v>
      </c>
      <c r="I304" s="9" t="s">
        <v>133</v>
      </c>
    </row>
    <row r="305" spans="1:9">
      <c r="A305" s="27">
        <v>301</v>
      </c>
      <c r="B305" s="10" t="str">
        <f t="shared" si="28"/>
        <v>防守塔累积击杀30000000只怪物</v>
      </c>
      <c r="C305" s="33">
        <v>14</v>
      </c>
      <c r="D305" s="33">
        <v>17</v>
      </c>
      <c r="E305" s="33" t="str">
        <f>VLOOKUP(F305,可选条件!A:B,2,FALSE)</f>
        <v>塔杀死X个怪物</v>
      </c>
      <c r="F305" s="33">
        <v>116</v>
      </c>
      <c r="G305" s="34">
        <v>30000000</v>
      </c>
      <c r="H305" s="27" t="str">
        <f t="shared" si="29"/>
        <v>[[1,2,300000000]]</v>
      </c>
      <c r="I305" s="9" t="s">
        <v>133</v>
      </c>
    </row>
    <row r="306" spans="1:9">
      <c r="A306" s="27">
        <v>302</v>
      </c>
      <c r="B306" s="10" t="str">
        <f t="shared" si="28"/>
        <v>防守塔累积击杀50000000只怪物</v>
      </c>
      <c r="C306" s="33">
        <v>14</v>
      </c>
      <c r="D306" s="33">
        <v>18</v>
      </c>
      <c r="E306" s="33" t="str">
        <f>VLOOKUP(F306,可选条件!A:B,2,FALSE)</f>
        <v>塔杀死X个怪物</v>
      </c>
      <c r="F306" s="33">
        <v>116</v>
      </c>
      <c r="G306" s="34">
        <v>50000000</v>
      </c>
      <c r="H306" s="27" t="str">
        <f t="shared" si="29"/>
        <v>[[1,2,500000000]]</v>
      </c>
      <c r="I306" s="9" t="s">
        <v>133</v>
      </c>
    </row>
    <row r="307" spans="1:9">
      <c r="A307" s="27">
        <v>303</v>
      </c>
      <c r="B307" s="10" t="str">
        <f t="shared" si="28"/>
        <v>防守塔累积击杀100000000只怪物</v>
      </c>
      <c r="C307" s="33">
        <v>14</v>
      </c>
      <c r="D307" s="33">
        <v>19</v>
      </c>
      <c r="E307" s="33" t="str">
        <f>VLOOKUP(F307,可选条件!A:B,2,FALSE)</f>
        <v>塔杀死X个怪物</v>
      </c>
      <c r="F307" s="33">
        <v>116</v>
      </c>
      <c r="G307" s="34">
        <v>100000000</v>
      </c>
      <c r="H307" s="27" t="str">
        <f t="shared" si="29"/>
        <v>[[1,2,1000000000]]</v>
      </c>
      <c r="I307" s="9" t="s">
        <v>133</v>
      </c>
    </row>
    <row r="308" spans="1:9">
      <c r="A308" s="27">
        <v>304</v>
      </c>
      <c r="B308" s="10" t="str">
        <f t="shared" si="28"/>
        <v>防守塔累积击杀300000000只怪物</v>
      </c>
      <c r="C308" s="33">
        <v>14</v>
      </c>
      <c r="D308" s="33">
        <v>20</v>
      </c>
      <c r="E308" s="33" t="str">
        <f>VLOOKUP(F308,可选条件!A:B,2,FALSE)</f>
        <v>塔杀死X个怪物</v>
      </c>
      <c r="F308" s="33">
        <v>116</v>
      </c>
      <c r="G308" s="34">
        <v>300000000</v>
      </c>
      <c r="H308" s="27" t="str">
        <f t="shared" si="29"/>
        <v>[[1,2,3000000000]]</v>
      </c>
      <c r="I308" s="9" t="s">
        <v>133</v>
      </c>
    </row>
    <row r="309" spans="1:9">
      <c r="A309" s="27">
        <v>305</v>
      </c>
      <c r="B309" s="10" t="str">
        <f t="shared" si="28"/>
        <v>防守塔累积击杀500000000只怪物</v>
      </c>
      <c r="C309" s="33">
        <v>14</v>
      </c>
      <c r="D309" s="33">
        <v>21</v>
      </c>
      <c r="E309" s="33" t="str">
        <f>VLOOKUP(F309,可选条件!A:B,2,FALSE)</f>
        <v>塔杀死X个怪物</v>
      </c>
      <c r="F309" s="33">
        <v>116</v>
      </c>
      <c r="G309" s="34">
        <v>500000000</v>
      </c>
      <c r="H309" s="27" t="str">
        <f t="shared" si="29"/>
        <v>[[1,2,5000000000]]</v>
      </c>
      <c r="I309" s="9" t="s">
        <v>133</v>
      </c>
    </row>
    <row r="310" spans="1:9">
      <c r="A310" s="27">
        <v>306</v>
      </c>
      <c r="B310" s="10" t="str">
        <f t="shared" si="28"/>
        <v>防守塔累积击杀1000000000只怪物</v>
      </c>
      <c r="C310" s="33">
        <v>14</v>
      </c>
      <c r="D310" s="33">
        <v>22</v>
      </c>
      <c r="E310" s="33" t="str">
        <f>VLOOKUP(F310,可选条件!A:B,2,FALSE)</f>
        <v>塔杀死X个怪物</v>
      </c>
      <c r="F310" s="33">
        <v>116</v>
      </c>
      <c r="G310" s="34">
        <v>1000000000</v>
      </c>
      <c r="H310" s="27" t="str">
        <f t="shared" si="29"/>
        <v>[[1,2,10000000000]]</v>
      </c>
      <c r="I310" s="9" t="s">
        <v>133</v>
      </c>
    </row>
    <row r="311" spans="1:10">
      <c r="A311" s="27">
        <v>307</v>
      </c>
      <c r="B311" s="10" t="str">
        <f>"英雄累积造成"&amp;G311&amp;"伤害"</f>
        <v>英雄累积造成1000伤害</v>
      </c>
      <c r="C311" s="33">
        <v>15</v>
      </c>
      <c r="D311" s="33">
        <v>1</v>
      </c>
      <c r="E311" s="33" t="str">
        <f>VLOOKUP(F311,可选条件!A:B,2,FALSE)</f>
        <v>英雄累积造成X的伤害</v>
      </c>
      <c r="F311" s="33">
        <v>117</v>
      </c>
      <c r="G311" s="34">
        <v>1000</v>
      </c>
      <c r="H311" s="27" t="str">
        <f>"[[1,1,"&amp;J311&amp;"]]"</f>
        <v>[[1,1,1]]</v>
      </c>
      <c r="I311" s="9" t="s">
        <v>134</v>
      </c>
      <c r="J311" s="27">
        <v>1</v>
      </c>
    </row>
    <row r="312" spans="1:10">
      <c r="A312" s="27">
        <v>308</v>
      </c>
      <c r="B312" s="10" t="str">
        <f t="shared" ref="B312:B332" si="30">"英雄累积造成"&amp;G312&amp;"伤害"</f>
        <v>英雄累积造成3000伤害</v>
      </c>
      <c r="C312" s="33">
        <v>15</v>
      </c>
      <c r="D312" s="33">
        <v>2</v>
      </c>
      <c r="E312" s="33" t="str">
        <f>VLOOKUP(F312,可选条件!A:B,2,FALSE)</f>
        <v>英雄累积造成X的伤害</v>
      </c>
      <c r="F312" s="33">
        <v>117</v>
      </c>
      <c r="G312" s="34">
        <v>3000</v>
      </c>
      <c r="H312" s="27" t="str">
        <f t="shared" ref="H312:H327" si="31">"[[1,1,"&amp;J312&amp;"]]"</f>
        <v>[[1,1,2]]</v>
      </c>
      <c r="I312" s="9" t="s">
        <v>134</v>
      </c>
      <c r="J312" s="27">
        <v>2</v>
      </c>
    </row>
    <row r="313" spans="1:10">
      <c r="A313" s="27">
        <v>309</v>
      </c>
      <c r="B313" s="10" t="str">
        <f t="shared" si="30"/>
        <v>英雄累积造成5000伤害</v>
      </c>
      <c r="C313" s="33">
        <v>15</v>
      </c>
      <c r="D313" s="33">
        <v>3</v>
      </c>
      <c r="E313" s="33" t="str">
        <f>VLOOKUP(F313,可选条件!A:B,2,FALSE)</f>
        <v>英雄累积造成X的伤害</v>
      </c>
      <c r="F313" s="33">
        <v>117</v>
      </c>
      <c r="G313" s="34">
        <v>5000</v>
      </c>
      <c r="H313" s="27" t="str">
        <f t="shared" si="31"/>
        <v>[[1,1,3]]</v>
      </c>
      <c r="I313" s="9" t="s">
        <v>134</v>
      </c>
      <c r="J313" s="27">
        <v>3</v>
      </c>
    </row>
    <row r="314" spans="1:10">
      <c r="A314" s="27">
        <v>310</v>
      </c>
      <c r="B314" s="10" t="str">
        <f t="shared" si="30"/>
        <v>英雄累积造成10000伤害</v>
      </c>
      <c r="C314" s="33">
        <v>15</v>
      </c>
      <c r="D314" s="33">
        <v>4</v>
      </c>
      <c r="E314" s="33" t="str">
        <f>VLOOKUP(F314,可选条件!A:B,2,FALSE)</f>
        <v>英雄累积造成X的伤害</v>
      </c>
      <c r="F314" s="33">
        <v>117</v>
      </c>
      <c r="G314" s="34">
        <v>10000</v>
      </c>
      <c r="H314" s="27" t="str">
        <f t="shared" si="31"/>
        <v>[[1,1,4]]</v>
      </c>
      <c r="I314" s="9" t="s">
        <v>134</v>
      </c>
      <c r="J314" s="27">
        <v>4</v>
      </c>
    </row>
    <row r="315" spans="1:10">
      <c r="A315" s="27">
        <v>311</v>
      </c>
      <c r="B315" s="10" t="str">
        <f t="shared" si="30"/>
        <v>英雄累积造成30000伤害</v>
      </c>
      <c r="C315" s="33">
        <v>15</v>
      </c>
      <c r="D315" s="33">
        <v>5</v>
      </c>
      <c r="E315" s="33" t="str">
        <f>VLOOKUP(F315,可选条件!A:B,2,FALSE)</f>
        <v>英雄累积造成X的伤害</v>
      </c>
      <c r="F315" s="33">
        <v>117</v>
      </c>
      <c r="G315" s="34">
        <v>30000</v>
      </c>
      <c r="H315" s="27" t="str">
        <f t="shared" si="31"/>
        <v>[[1,1,5]]</v>
      </c>
      <c r="I315" s="9" t="s">
        <v>134</v>
      </c>
      <c r="J315" s="27">
        <v>5</v>
      </c>
    </row>
    <row r="316" spans="1:10">
      <c r="A316" s="27">
        <v>312</v>
      </c>
      <c r="B316" s="10" t="str">
        <f t="shared" si="30"/>
        <v>英雄累积造成50000伤害</v>
      </c>
      <c r="C316" s="33">
        <v>15</v>
      </c>
      <c r="D316" s="33">
        <v>6</v>
      </c>
      <c r="E316" s="33" t="str">
        <f>VLOOKUP(F316,可选条件!A:B,2,FALSE)</f>
        <v>英雄累积造成X的伤害</v>
      </c>
      <c r="F316" s="33">
        <v>117</v>
      </c>
      <c r="G316" s="34">
        <v>50000</v>
      </c>
      <c r="H316" s="27" t="str">
        <f t="shared" si="31"/>
        <v>[[1,1,6]]</v>
      </c>
      <c r="I316" s="9" t="s">
        <v>134</v>
      </c>
      <c r="J316" s="27">
        <v>6</v>
      </c>
    </row>
    <row r="317" spans="1:10">
      <c r="A317" s="27">
        <v>313</v>
      </c>
      <c r="B317" s="10" t="str">
        <f t="shared" si="30"/>
        <v>英雄累积造成100000伤害</v>
      </c>
      <c r="C317" s="33">
        <v>15</v>
      </c>
      <c r="D317" s="33">
        <v>7</v>
      </c>
      <c r="E317" s="33" t="str">
        <f>VLOOKUP(F317,可选条件!A:B,2,FALSE)</f>
        <v>英雄累积造成X的伤害</v>
      </c>
      <c r="F317" s="33">
        <v>117</v>
      </c>
      <c r="G317" s="34">
        <v>100000</v>
      </c>
      <c r="H317" s="27" t="str">
        <f t="shared" si="31"/>
        <v>[[1,1,7]]</v>
      </c>
      <c r="I317" s="9" t="s">
        <v>134</v>
      </c>
      <c r="J317" s="27">
        <v>7</v>
      </c>
    </row>
    <row r="318" spans="1:10">
      <c r="A318" s="27">
        <v>314</v>
      </c>
      <c r="B318" s="10" t="str">
        <f t="shared" si="30"/>
        <v>英雄累积造成300000伤害</v>
      </c>
      <c r="C318" s="33">
        <v>15</v>
      </c>
      <c r="D318" s="33">
        <v>8</v>
      </c>
      <c r="E318" s="33" t="str">
        <f>VLOOKUP(F318,可选条件!A:B,2,FALSE)</f>
        <v>英雄累积造成X的伤害</v>
      </c>
      <c r="F318" s="33">
        <v>117</v>
      </c>
      <c r="G318" s="34">
        <v>300000</v>
      </c>
      <c r="H318" s="27" t="str">
        <f t="shared" si="31"/>
        <v>[[1,1,8]]</v>
      </c>
      <c r="I318" s="9" t="s">
        <v>134</v>
      </c>
      <c r="J318" s="27">
        <v>8</v>
      </c>
    </row>
    <row r="319" spans="1:10">
      <c r="A319" s="27">
        <v>315</v>
      </c>
      <c r="B319" s="10" t="str">
        <f t="shared" si="30"/>
        <v>英雄累积造成500000伤害</v>
      </c>
      <c r="C319" s="33">
        <v>15</v>
      </c>
      <c r="D319" s="33">
        <v>9</v>
      </c>
      <c r="E319" s="33" t="str">
        <f>VLOOKUP(F319,可选条件!A:B,2,FALSE)</f>
        <v>英雄累积造成X的伤害</v>
      </c>
      <c r="F319" s="33">
        <v>117</v>
      </c>
      <c r="G319" s="34">
        <v>500000</v>
      </c>
      <c r="H319" s="27" t="str">
        <f t="shared" si="31"/>
        <v>[[1,1,9]]</v>
      </c>
      <c r="I319" s="9" t="s">
        <v>134</v>
      </c>
      <c r="J319" s="27">
        <v>9</v>
      </c>
    </row>
    <row r="320" spans="1:10">
      <c r="A320" s="27">
        <v>316</v>
      </c>
      <c r="B320" s="10" t="str">
        <f t="shared" si="30"/>
        <v>英雄累积造成1000000伤害</v>
      </c>
      <c r="C320" s="33">
        <v>15</v>
      </c>
      <c r="D320" s="33">
        <v>10</v>
      </c>
      <c r="E320" s="33" t="str">
        <f>VLOOKUP(F320,可选条件!A:B,2,FALSE)</f>
        <v>英雄累积造成X的伤害</v>
      </c>
      <c r="F320" s="33">
        <v>117</v>
      </c>
      <c r="G320" s="34">
        <v>1000000</v>
      </c>
      <c r="H320" s="27" t="str">
        <f t="shared" si="31"/>
        <v>[[1,1,10]]</v>
      </c>
      <c r="I320" s="9" t="s">
        <v>134</v>
      </c>
      <c r="J320" s="27">
        <v>10</v>
      </c>
    </row>
    <row r="321" spans="1:10">
      <c r="A321" s="27">
        <v>317</v>
      </c>
      <c r="B321" s="10" t="str">
        <f t="shared" si="30"/>
        <v>英雄累积造成3000000伤害</v>
      </c>
      <c r="C321" s="33">
        <v>15</v>
      </c>
      <c r="D321" s="33">
        <v>11</v>
      </c>
      <c r="E321" s="33" t="str">
        <f>VLOOKUP(F321,可选条件!A:B,2,FALSE)</f>
        <v>英雄累积造成X的伤害</v>
      </c>
      <c r="F321" s="33">
        <v>117</v>
      </c>
      <c r="G321" s="34">
        <v>3000000</v>
      </c>
      <c r="H321" s="27" t="str">
        <f t="shared" si="31"/>
        <v>[[1,1,11]]</v>
      </c>
      <c r="I321" s="9" t="s">
        <v>134</v>
      </c>
      <c r="J321" s="27">
        <v>11</v>
      </c>
    </row>
    <row r="322" spans="1:10">
      <c r="A322" s="27">
        <v>318</v>
      </c>
      <c r="B322" s="10" t="str">
        <f t="shared" si="30"/>
        <v>英雄累积造成5000000伤害</v>
      </c>
      <c r="C322" s="33">
        <v>15</v>
      </c>
      <c r="D322" s="33">
        <v>12</v>
      </c>
      <c r="E322" s="33" t="str">
        <f>VLOOKUP(F322,可选条件!A:B,2,FALSE)</f>
        <v>英雄累积造成X的伤害</v>
      </c>
      <c r="F322" s="33">
        <v>117</v>
      </c>
      <c r="G322" s="34">
        <v>5000000</v>
      </c>
      <c r="H322" s="27" t="str">
        <f t="shared" si="31"/>
        <v>[[1,1,12]]</v>
      </c>
      <c r="I322" s="9" t="s">
        <v>134</v>
      </c>
      <c r="J322" s="27">
        <v>12</v>
      </c>
    </row>
    <row r="323" spans="1:10">
      <c r="A323" s="27">
        <v>319</v>
      </c>
      <c r="B323" s="10" t="str">
        <f t="shared" si="30"/>
        <v>英雄累积造成10000000伤害</v>
      </c>
      <c r="C323" s="33">
        <v>15</v>
      </c>
      <c r="D323" s="33">
        <v>13</v>
      </c>
      <c r="E323" s="33" t="str">
        <f>VLOOKUP(F323,可选条件!A:B,2,FALSE)</f>
        <v>英雄累积造成X的伤害</v>
      </c>
      <c r="F323" s="33">
        <v>117</v>
      </c>
      <c r="G323" s="34">
        <v>10000000</v>
      </c>
      <c r="H323" s="27" t="str">
        <f t="shared" si="31"/>
        <v>[[1,1,13]]</v>
      </c>
      <c r="I323" s="9" t="s">
        <v>134</v>
      </c>
      <c r="J323" s="27">
        <v>13</v>
      </c>
    </row>
    <row r="324" spans="1:10">
      <c r="A324" s="27">
        <v>320</v>
      </c>
      <c r="B324" s="10" t="str">
        <f t="shared" si="30"/>
        <v>英雄累积造成30000000伤害</v>
      </c>
      <c r="C324" s="33">
        <v>15</v>
      </c>
      <c r="D324" s="33">
        <v>14</v>
      </c>
      <c r="E324" s="33" t="str">
        <f>VLOOKUP(F324,可选条件!A:B,2,FALSE)</f>
        <v>英雄累积造成X的伤害</v>
      </c>
      <c r="F324" s="33">
        <v>117</v>
      </c>
      <c r="G324" s="34">
        <v>30000000</v>
      </c>
      <c r="H324" s="27" t="str">
        <f t="shared" si="31"/>
        <v>[[1,1,14]]</v>
      </c>
      <c r="I324" s="9" t="s">
        <v>134</v>
      </c>
      <c r="J324" s="27">
        <v>14</v>
      </c>
    </row>
    <row r="325" spans="1:10">
      <c r="A325" s="27">
        <v>321</v>
      </c>
      <c r="B325" s="10" t="str">
        <f t="shared" si="30"/>
        <v>英雄累积造成50000000伤害</v>
      </c>
      <c r="C325" s="33">
        <v>15</v>
      </c>
      <c r="D325" s="33">
        <v>15</v>
      </c>
      <c r="E325" s="33" t="str">
        <f>VLOOKUP(F325,可选条件!A:B,2,FALSE)</f>
        <v>英雄累积造成X的伤害</v>
      </c>
      <c r="F325" s="33">
        <v>117</v>
      </c>
      <c r="G325" s="34">
        <v>50000000</v>
      </c>
      <c r="H325" s="27" t="str">
        <f t="shared" si="31"/>
        <v>[[1,1,15]]</v>
      </c>
      <c r="I325" s="9" t="s">
        <v>134</v>
      </c>
      <c r="J325" s="27">
        <v>15</v>
      </c>
    </row>
    <row r="326" spans="1:10">
      <c r="A326" s="27">
        <v>322</v>
      </c>
      <c r="B326" s="10" t="str">
        <f t="shared" si="30"/>
        <v>英雄累积造成100000000伤害</v>
      </c>
      <c r="C326" s="33">
        <v>15</v>
      </c>
      <c r="D326" s="33">
        <v>16</v>
      </c>
      <c r="E326" s="33" t="str">
        <f>VLOOKUP(F326,可选条件!A:B,2,FALSE)</f>
        <v>英雄累积造成X的伤害</v>
      </c>
      <c r="F326" s="33">
        <v>117</v>
      </c>
      <c r="G326" s="34">
        <v>100000000</v>
      </c>
      <c r="H326" s="27" t="str">
        <f t="shared" si="31"/>
        <v>[[1,1,16]]</v>
      </c>
      <c r="I326" s="9" t="s">
        <v>134</v>
      </c>
      <c r="J326" s="27">
        <v>16</v>
      </c>
    </row>
    <row r="327" spans="1:10">
      <c r="A327" s="27">
        <v>323</v>
      </c>
      <c r="B327" s="10" t="str">
        <f t="shared" si="30"/>
        <v>英雄累积造成300000000伤害</v>
      </c>
      <c r="C327" s="33">
        <v>15</v>
      </c>
      <c r="D327" s="33">
        <v>17</v>
      </c>
      <c r="E327" s="33" t="str">
        <f>VLOOKUP(F327,可选条件!A:B,2,FALSE)</f>
        <v>英雄累积造成X的伤害</v>
      </c>
      <c r="F327" s="33">
        <v>117</v>
      </c>
      <c r="G327" s="34">
        <v>300000000</v>
      </c>
      <c r="H327" s="27" t="str">
        <f t="shared" si="31"/>
        <v>[[1,1,17]]</v>
      </c>
      <c r="I327" s="9" t="s">
        <v>134</v>
      </c>
      <c r="J327" s="27">
        <v>17</v>
      </c>
    </row>
    <row r="328" spans="1:10">
      <c r="A328" s="27">
        <v>324</v>
      </c>
      <c r="B328" s="10" t="str">
        <f t="shared" si="30"/>
        <v>英雄累积造成500000000伤害</v>
      </c>
      <c r="C328" s="33">
        <v>15</v>
      </c>
      <c r="D328" s="33">
        <v>18</v>
      </c>
      <c r="E328" s="33" t="str">
        <f>VLOOKUP(F328,可选条件!A:B,2,FALSE)</f>
        <v>英雄累积造成X的伤害</v>
      </c>
      <c r="F328" s="33">
        <v>117</v>
      </c>
      <c r="G328" s="34">
        <v>500000000</v>
      </c>
      <c r="H328" s="27" t="str">
        <f t="shared" ref="H328:H333" si="32">"[[1,1,"&amp;J328&amp;"]]"</f>
        <v>[[1,1,18]]</v>
      </c>
      <c r="I328" s="9" t="s">
        <v>134</v>
      </c>
      <c r="J328" s="27">
        <v>18</v>
      </c>
    </row>
    <row r="329" spans="1:10">
      <c r="A329" s="27">
        <v>325</v>
      </c>
      <c r="B329" s="10" t="str">
        <f t="shared" si="30"/>
        <v>英雄累积造成1000000000伤害</v>
      </c>
      <c r="C329" s="33">
        <v>15</v>
      </c>
      <c r="D329" s="33">
        <v>19</v>
      </c>
      <c r="E329" s="33" t="str">
        <f>VLOOKUP(F329,可选条件!A:B,2,FALSE)</f>
        <v>英雄累积造成X的伤害</v>
      </c>
      <c r="F329" s="33">
        <v>117</v>
      </c>
      <c r="G329" s="34">
        <v>1000000000</v>
      </c>
      <c r="H329" s="27" t="str">
        <f t="shared" si="32"/>
        <v>[[1,1,19]]</v>
      </c>
      <c r="I329" s="9" t="s">
        <v>134</v>
      </c>
      <c r="J329" s="27">
        <v>19</v>
      </c>
    </row>
    <row r="330" spans="1:10">
      <c r="A330" s="27">
        <v>326</v>
      </c>
      <c r="B330" s="10" t="str">
        <f t="shared" si="30"/>
        <v>英雄累积造成3000000000伤害</v>
      </c>
      <c r="C330" s="33">
        <v>15</v>
      </c>
      <c r="D330" s="33">
        <v>20</v>
      </c>
      <c r="E330" s="33" t="str">
        <f>VLOOKUP(F330,可选条件!A:B,2,FALSE)</f>
        <v>英雄累积造成X的伤害</v>
      </c>
      <c r="F330" s="33">
        <v>117</v>
      </c>
      <c r="G330" s="34">
        <v>3000000000</v>
      </c>
      <c r="H330" s="27" t="str">
        <f t="shared" si="32"/>
        <v>[[1,1,20]]</v>
      </c>
      <c r="I330" s="9" t="s">
        <v>134</v>
      </c>
      <c r="J330" s="27">
        <v>20</v>
      </c>
    </row>
    <row r="331" spans="1:10">
      <c r="A331" s="27">
        <v>327</v>
      </c>
      <c r="B331" s="10" t="str">
        <f t="shared" si="30"/>
        <v>英雄累积造成5000000000伤害</v>
      </c>
      <c r="C331" s="33">
        <v>15</v>
      </c>
      <c r="D331" s="33">
        <v>21</v>
      </c>
      <c r="E331" s="33" t="str">
        <f>VLOOKUP(F331,可选条件!A:B,2,FALSE)</f>
        <v>英雄累积造成X的伤害</v>
      </c>
      <c r="F331" s="33">
        <v>117</v>
      </c>
      <c r="G331" s="34">
        <v>5000000000</v>
      </c>
      <c r="H331" s="27" t="str">
        <f t="shared" si="32"/>
        <v>[[1,1,21]]</v>
      </c>
      <c r="I331" s="9" t="s">
        <v>134</v>
      </c>
      <c r="J331" s="27">
        <v>21</v>
      </c>
    </row>
    <row r="332" spans="1:10">
      <c r="A332" s="27">
        <v>328</v>
      </c>
      <c r="B332" s="10" t="str">
        <f t="shared" si="30"/>
        <v>英雄累积造成10000000000伤害</v>
      </c>
      <c r="C332" s="33">
        <v>15</v>
      </c>
      <c r="D332" s="33">
        <v>22</v>
      </c>
      <c r="E332" s="33" t="str">
        <f>VLOOKUP(F332,可选条件!A:B,2,FALSE)</f>
        <v>英雄累积造成X的伤害</v>
      </c>
      <c r="F332" s="33">
        <v>117</v>
      </c>
      <c r="G332" s="34">
        <v>10000000000</v>
      </c>
      <c r="H332" s="27" t="str">
        <f t="shared" si="32"/>
        <v>[[1,1,22]]</v>
      </c>
      <c r="I332" s="9" t="s">
        <v>134</v>
      </c>
      <c r="J332" s="27">
        <v>22</v>
      </c>
    </row>
    <row r="333" spans="1:10">
      <c r="A333" s="27">
        <v>329</v>
      </c>
      <c r="B333" s="10" t="str">
        <f>"防守塔累积造成"&amp;G333&amp;"伤害"</f>
        <v>防守塔累积造成1000伤害</v>
      </c>
      <c r="C333" s="33">
        <v>16</v>
      </c>
      <c r="D333" s="33">
        <v>1</v>
      </c>
      <c r="E333" s="33" t="str">
        <f>VLOOKUP(F333,可选条件!A:B,2,FALSE)</f>
        <v>塔累积造成X的伤害</v>
      </c>
      <c r="F333" s="33">
        <v>118</v>
      </c>
      <c r="G333" s="34">
        <v>1000</v>
      </c>
      <c r="H333" s="27" t="str">
        <f t="shared" si="32"/>
        <v>[[1,1,1]]</v>
      </c>
      <c r="I333" s="9" t="s">
        <v>135</v>
      </c>
      <c r="J333" s="27">
        <v>1</v>
      </c>
    </row>
    <row r="334" spans="1:10">
      <c r="A334" s="27">
        <v>330</v>
      </c>
      <c r="B334" s="10" t="str">
        <f t="shared" ref="B334:B354" si="33">"防守塔累积造成"&amp;G334&amp;"伤害"</f>
        <v>防守塔累积造成3000伤害</v>
      </c>
      <c r="C334" s="33">
        <v>16</v>
      </c>
      <c r="D334" s="33">
        <v>2</v>
      </c>
      <c r="E334" s="33" t="str">
        <f>VLOOKUP(F334,可选条件!A:B,2,FALSE)</f>
        <v>塔累积造成X的伤害</v>
      </c>
      <c r="F334" s="33">
        <v>118</v>
      </c>
      <c r="G334" s="34">
        <v>3000</v>
      </c>
      <c r="H334" s="27" t="str">
        <f t="shared" ref="H334:H349" si="34">"[[1,1,"&amp;J334&amp;"]]"</f>
        <v>[[1,1,2]]</v>
      </c>
      <c r="I334" s="9" t="s">
        <v>135</v>
      </c>
      <c r="J334" s="27">
        <v>2</v>
      </c>
    </row>
    <row r="335" spans="1:10">
      <c r="A335" s="27">
        <v>331</v>
      </c>
      <c r="B335" s="10" t="str">
        <f t="shared" si="33"/>
        <v>防守塔累积造成5000伤害</v>
      </c>
      <c r="C335" s="33">
        <v>16</v>
      </c>
      <c r="D335" s="33">
        <v>3</v>
      </c>
      <c r="E335" s="33" t="str">
        <f>VLOOKUP(F335,可选条件!A:B,2,FALSE)</f>
        <v>塔累积造成X的伤害</v>
      </c>
      <c r="F335" s="33">
        <v>118</v>
      </c>
      <c r="G335" s="34">
        <v>5000</v>
      </c>
      <c r="H335" s="27" t="str">
        <f t="shared" si="34"/>
        <v>[[1,1,3]]</v>
      </c>
      <c r="I335" s="9" t="s">
        <v>135</v>
      </c>
      <c r="J335" s="27">
        <v>3</v>
      </c>
    </row>
    <row r="336" spans="1:10">
      <c r="A336" s="27">
        <v>332</v>
      </c>
      <c r="B336" s="10" t="str">
        <f t="shared" si="33"/>
        <v>防守塔累积造成10000伤害</v>
      </c>
      <c r="C336" s="33">
        <v>16</v>
      </c>
      <c r="D336" s="33">
        <v>4</v>
      </c>
      <c r="E336" s="33" t="str">
        <f>VLOOKUP(F336,可选条件!A:B,2,FALSE)</f>
        <v>塔累积造成X的伤害</v>
      </c>
      <c r="F336" s="33">
        <v>118</v>
      </c>
      <c r="G336" s="34">
        <v>10000</v>
      </c>
      <c r="H336" s="27" t="str">
        <f t="shared" si="34"/>
        <v>[[1,1,4]]</v>
      </c>
      <c r="I336" s="9" t="s">
        <v>135</v>
      </c>
      <c r="J336" s="27">
        <v>4</v>
      </c>
    </row>
    <row r="337" spans="1:10">
      <c r="A337" s="27">
        <v>333</v>
      </c>
      <c r="B337" s="10" t="str">
        <f t="shared" si="33"/>
        <v>防守塔累积造成30000伤害</v>
      </c>
      <c r="C337" s="33">
        <v>16</v>
      </c>
      <c r="D337" s="33">
        <v>5</v>
      </c>
      <c r="E337" s="33" t="str">
        <f>VLOOKUP(F337,可选条件!A:B,2,FALSE)</f>
        <v>塔累积造成X的伤害</v>
      </c>
      <c r="F337" s="33">
        <v>118</v>
      </c>
      <c r="G337" s="34">
        <v>30000</v>
      </c>
      <c r="H337" s="27" t="str">
        <f t="shared" si="34"/>
        <v>[[1,1,5]]</v>
      </c>
      <c r="I337" s="9" t="s">
        <v>135</v>
      </c>
      <c r="J337" s="27">
        <v>5</v>
      </c>
    </row>
    <row r="338" spans="1:10">
      <c r="A338" s="27">
        <v>334</v>
      </c>
      <c r="B338" s="10" t="str">
        <f t="shared" si="33"/>
        <v>防守塔累积造成50000伤害</v>
      </c>
      <c r="C338" s="33">
        <v>16</v>
      </c>
      <c r="D338" s="33">
        <v>6</v>
      </c>
      <c r="E338" s="33" t="str">
        <f>VLOOKUP(F338,可选条件!A:B,2,FALSE)</f>
        <v>塔累积造成X的伤害</v>
      </c>
      <c r="F338" s="33">
        <v>118</v>
      </c>
      <c r="G338" s="34">
        <v>50000</v>
      </c>
      <c r="H338" s="27" t="str">
        <f t="shared" si="34"/>
        <v>[[1,1,6]]</v>
      </c>
      <c r="I338" s="9" t="s">
        <v>135</v>
      </c>
      <c r="J338" s="27">
        <v>6</v>
      </c>
    </row>
    <row r="339" spans="1:10">
      <c r="A339" s="27">
        <v>335</v>
      </c>
      <c r="B339" s="10" t="str">
        <f t="shared" si="33"/>
        <v>防守塔累积造成100000伤害</v>
      </c>
      <c r="C339" s="33">
        <v>16</v>
      </c>
      <c r="D339" s="33">
        <v>7</v>
      </c>
      <c r="E339" s="33" t="str">
        <f>VLOOKUP(F339,可选条件!A:B,2,FALSE)</f>
        <v>塔累积造成X的伤害</v>
      </c>
      <c r="F339" s="33">
        <v>118</v>
      </c>
      <c r="G339" s="34">
        <v>100000</v>
      </c>
      <c r="H339" s="27" t="str">
        <f t="shared" si="34"/>
        <v>[[1,1,7]]</v>
      </c>
      <c r="I339" s="9" t="s">
        <v>135</v>
      </c>
      <c r="J339" s="27">
        <v>7</v>
      </c>
    </row>
    <row r="340" spans="1:10">
      <c r="A340" s="27">
        <v>336</v>
      </c>
      <c r="B340" s="10" t="str">
        <f t="shared" si="33"/>
        <v>防守塔累积造成300000伤害</v>
      </c>
      <c r="C340" s="33">
        <v>16</v>
      </c>
      <c r="D340" s="33">
        <v>8</v>
      </c>
      <c r="E340" s="33" t="str">
        <f>VLOOKUP(F340,可选条件!A:B,2,FALSE)</f>
        <v>塔累积造成X的伤害</v>
      </c>
      <c r="F340" s="33">
        <v>118</v>
      </c>
      <c r="G340" s="34">
        <v>300000</v>
      </c>
      <c r="H340" s="27" t="str">
        <f t="shared" si="34"/>
        <v>[[1,1,8]]</v>
      </c>
      <c r="I340" s="9" t="s">
        <v>135</v>
      </c>
      <c r="J340" s="27">
        <v>8</v>
      </c>
    </row>
    <row r="341" spans="1:10">
      <c r="A341" s="27">
        <v>337</v>
      </c>
      <c r="B341" s="10" t="str">
        <f t="shared" si="33"/>
        <v>防守塔累积造成500000伤害</v>
      </c>
      <c r="C341" s="33">
        <v>16</v>
      </c>
      <c r="D341" s="33">
        <v>9</v>
      </c>
      <c r="E341" s="33" t="str">
        <f>VLOOKUP(F341,可选条件!A:B,2,FALSE)</f>
        <v>塔累积造成X的伤害</v>
      </c>
      <c r="F341" s="33">
        <v>118</v>
      </c>
      <c r="G341" s="34">
        <v>500000</v>
      </c>
      <c r="H341" s="27" t="str">
        <f t="shared" si="34"/>
        <v>[[1,1,9]]</v>
      </c>
      <c r="I341" s="9" t="s">
        <v>135</v>
      </c>
      <c r="J341" s="27">
        <v>9</v>
      </c>
    </row>
    <row r="342" spans="1:10">
      <c r="A342" s="27">
        <v>338</v>
      </c>
      <c r="B342" s="10" t="str">
        <f t="shared" si="33"/>
        <v>防守塔累积造成1000000伤害</v>
      </c>
      <c r="C342" s="33">
        <v>16</v>
      </c>
      <c r="D342" s="33">
        <v>10</v>
      </c>
      <c r="E342" s="33" t="str">
        <f>VLOOKUP(F342,可选条件!A:B,2,FALSE)</f>
        <v>塔累积造成X的伤害</v>
      </c>
      <c r="F342" s="33">
        <v>118</v>
      </c>
      <c r="G342" s="34">
        <v>1000000</v>
      </c>
      <c r="H342" s="27" t="str">
        <f t="shared" si="34"/>
        <v>[[1,1,10]]</v>
      </c>
      <c r="I342" s="9" t="s">
        <v>135</v>
      </c>
      <c r="J342" s="27">
        <v>10</v>
      </c>
    </row>
    <row r="343" spans="1:10">
      <c r="A343" s="27">
        <v>339</v>
      </c>
      <c r="B343" s="10" t="str">
        <f t="shared" si="33"/>
        <v>防守塔累积造成3000000伤害</v>
      </c>
      <c r="C343" s="33">
        <v>16</v>
      </c>
      <c r="D343" s="33">
        <v>11</v>
      </c>
      <c r="E343" s="33" t="str">
        <f>VLOOKUP(F343,可选条件!A:B,2,FALSE)</f>
        <v>塔累积造成X的伤害</v>
      </c>
      <c r="F343" s="33">
        <v>118</v>
      </c>
      <c r="G343" s="34">
        <v>3000000</v>
      </c>
      <c r="H343" s="27" t="str">
        <f t="shared" si="34"/>
        <v>[[1,1,11]]</v>
      </c>
      <c r="I343" s="9" t="s">
        <v>135</v>
      </c>
      <c r="J343" s="27">
        <v>11</v>
      </c>
    </row>
    <row r="344" spans="1:10">
      <c r="A344" s="27">
        <v>340</v>
      </c>
      <c r="B344" s="10" t="str">
        <f t="shared" si="33"/>
        <v>防守塔累积造成5000000伤害</v>
      </c>
      <c r="C344" s="33">
        <v>16</v>
      </c>
      <c r="D344" s="33">
        <v>12</v>
      </c>
      <c r="E344" s="33" t="str">
        <f>VLOOKUP(F344,可选条件!A:B,2,FALSE)</f>
        <v>塔累积造成X的伤害</v>
      </c>
      <c r="F344" s="33">
        <v>118</v>
      </c>
      <c r="G344" s="34">
        <v>5000000</v>
      </c>
      <c r="H344" s="27" t="str">
        <f t="shared" si="34"/>
        <v>[[1,1,12]]</v>
      </c>
      <c r="I344" s="9" t="s">
        <v>135</v>
      </c>
      <c r="J344" s="27">
        <v>12</v>
      </c>
    </row>
    <row r="345" spans="1:10">
      <c r="A345" s="27">
        <v>341</v>
      </c>
      <c r="B345" s="10" t="str">
        <f t="shared" si="33"/>
        <v>防守塔累积造成10000000伤害</v>
      </c>
      <c r="C345" s="33">
        <v>16</v>
      </c>
      <c r="D345" s="33">
        <v>13</v>
      </c>
      <c r="E345" s="33" t="str">
        <f>VLOOKUP(F345,可选条件!A:B,2,FALSE)</f>
        <v>塔累积造成X的伤害</v>
      </c>
      <c r="F345" s="33">
        <v>118</v>
      </c>
      <c r="G345" s="34">
        <v>10000000</v>
      </c>
      <c r="H345" s="27" t="str">
        <f t="shared" si="34"/>
        <v>[[1,1,13]]</v>
      </c>
      <c r="I345" s="9" t="s">
        <v>135</v>
      </c>
      <c r="J345" s="27">
        <v>13</v>
      </c>
    </row>
    <row r="346" spans="1:10">
      <c r="A346" s="27">
        <v>342</v>
      </c>
      <c r="B346" s="10" t="str">
        <f t="shared" si="33"/>
        <v>防守塔累积造成30000000伤害</v>
      </c>
      <c r="C346" s="33">
        <v>16</v>
      </c>
      <c r="D346" s="33">
        <v>14</v>
      </c>
      <c r="E346" s="33" t="str">
        <f>VLOOKUP(F346,可选条件!A:B,2,FALSE)</f>
        <v>塔累积造成X的伤害</v>
      </c>
      <c r="F346" s="33">
        <v>118</v>
      </c>
      <c r="G346" s="34">
        <v>30000000</v>
      </c>
      <c r="H346" s="27" t="str">
        <f t="shared" si="34"/>
        <v>[[1,1,14]]</v>
      </c>
      <c r="I346" s="9" t="s">
        <v>135</v>
      </c>
      <c r="J346" s="27">
        <v>14</v>
      </c>
    </row>
    <row r="347" spans="1:10">
      <c r="A347" s="27">
        <v>343</v>
      </c>
      <c r="B347" s="10" t="str">
        <f t="shared" si="33"/>
        <v>防守塔累积造成50000000伤害</v>
      </c>
      <c r="C347" s="33">
        <v>16</v>
      </c>
      <c r="D347" s="33">
        <v>15</v>
      </c>
      <c r="E347" s="33" t="str">
        <f>VLOOKUP(F347,可选条件!A:B,2,FALSE)</f>
        <v>塔累积造成X的伤害</v>
      </c>
      <c r="F347" s="33">
        <v>118</v>
      </c>
      <c r="G347" s="34">
        <v>50000000</v>
      </c>
      <c r="H347" s="27" t="str">
        <f t="shared" si="34"/>
        <v>[[1,1,15]]</v>
      </c>
      <c r="I347" s="9" t="s">
        <v>135</v>
      </c>
      <c r="J347" s="27">
        <v>15</v>
      </c>
    </row>
    <row r="348" spans="1:10">
      <c r="A348" s="27">
        <v>344</v>
      </c>
      <c r="B348" s="10" t="str">
        <f t="shared" si="33"/>
        <v>防守塔累积造成100000000伤害</v>
      </c>
      <c r="C348" s="33">
        <v>16</v>
      </c>
      <c r="D348" s="33">
        <v>16</v>
      </c>
      <c r="E348" s="33" t="str">
        <f>VLOOKUP(F348,可选条件!A:B,2,FALSE)</f>
        <v>塔累积造成X的伤害</v>
      </c>
      <c r="F348" s="33">
        <v>118</v>
      </c>
      <c r="G348" s="34">
        <v>100000000</v>
      </c>
      <c r="H348" s="27" t="str">
        <f t="shared" si="34"/>
        <v>[[1,1,16]]</v>
      </c>
      <c r="I348" s="9" t="s">
        <v>135</v>
      </c>
      <c r="J348" s="27">
        <v>16</v>
      </c>
    </row>
    <row r="349" spans="1:10">
      <c r="A349" s="27">
        <v>345</v>
      </c>
      <c r="B349" s="10" t="str">
        <f t="shared" si="33"/>
        <v>防守塔累积造成300000000伤害</v>
      </c>
      <c r="C349" s="33">
        <v>16</v>
      </c>
      <c r="D349" s="33">
        <v>17</v>
      </c>
      <c r="E349" s="33" t="str">
        <f>VLOOKUP(F349,可选条件!A:B,2,FALSE)</f>
        <v>塔累积造成X的伤害</v>
      </c>
      <c r="F349" s="33">
        <v>118</v>
      </c>
      <c r="G349" s="34">
        <v>300000000</v>
      </c>
      <c r="H349" s="27" t="str">
        <f t="shared" si="34"/>
        <v>[[1,1,17]]</v>
      </c>
      <c r="I349" s="9" t="s">
        <v>135</v>
      </c>
      <c r="J349" s="27">
        <v>17</v>
      </c>
    </row>
    <row r="350" spans="1:10">
      <c r="A350" s="27">
        <v>346</v>
      </c>
      <c r="B350" s="10" t="str">
        <f t="shared" si="33"/>
        <v>防守塔累积造成500000000伤害</v>
      </c>
      <c r="C350" s="33">
        <v>16</v>
      </c>
      <c r="D350" s="33">
        <v>18</v>
      </c>
      <c r="E350" s="33" t="str">
        <f>VLOOKUP(F350,可选条件!A:B,2,FALSE)</f>
        <v>塔累积造成X的伤害</v>
      </c>
      <c r="F350" s="33">
        <v>118</v>
      </c>
      <c r="G350" s="34">
        <v>500000000</v>
      </c>
      <c r="H350" s="27" t="str">
        <f t="shared" ref="H350:H354" si="35">"[[1,1,"&amp;J350&amp;"]]"</f>
        <v>[[1,1,18]]</v>
      </c>
      <c r="I350" s="9" t="s">
        <v>135</v>
      </c>
      <c r="J350" s="27">
        <v>18</v>
      </c>
    </row>
    <row r="351" spans="1:10">
      <c r="A351" s="27">
        <v>347</v>
      </c>
      <c r="B351" s="10" t="str">
        <f t="shared" si="33"/>
        <v>防守塔累积造成1000000000伤害</v>
      </c>
      <c r="C351" s="33">
        <v>16</v>
      </c>
      <c r="D351" s="33">
        <v>19</v>
      </c>
      <c r="E351" s="33" t="str">
        <f>VLOOKUP(F351,可选条件!A:B,2,FALSE)</f>
        <v>塔累积造成X的伤害</v>
      </c>
      <c r="F351" s="33">
        <v>118</v>
      </c>
      <c r="G351" s="34">
        <v>1000000000</v>
      </c>
      <c r="H351" s="27" t="str">
        <f t="shared" si="35"/>
        <v>[[1,1,19]]</v>
      </c>
      <c r="I351" s="9" t="s">
        <v>135</v>
      </c>
      <c r="J351" s="27">
        <v>19</v>
      </c>
    </row>
    <row r="352" spans="1:10">
      <c r="A352" s="27">
        <v>348</v>
      </c>
      <c r="B352" s="10" t="str">
        <f t="shared" si="33"/>
        <v>防守塔累积造成3000000000伤害</v>
      </c>
      <c r="C352" s="33">
        <v>16</v>
      </c>
      <c r="D352" s="33">
        <v>20</v>
      </c>
      <c r="E352" s="33" t="str">
        <f>VLOOKUP(F352,可选条件!A:B,2,FALSE)</f>
        <v>塔累积造成X的伤害</v>
      </c>
      <c r="F352" s="33">
        <v>118</v>
      </c>
      <c r="G352" s="34">
        <v>3000000000</v>
      </c>
      <c r="H352" s="27" t="str">
        <f t="shared" si="35"/>
        <v>[[1,1,20]]</v>
      </c>
      <c r="I352" s="9" t="s">
        <v>135</v>
      </c>
      <c r="J352" s="27">
        <v>20</v>
      </c>
    </row>
    <row r="353" spans="1:10">
      <c r="A353" s="27">
        <v>349</v>
      </c>
      <c r="B353" s="10" t="str">
        <f t="shared" si="33"/>
        <v>防守塔累积造成5000000000伤害</v>
      </c>
      <c r="C353" s="33">
        <v>16</v>
      </c>
      <c r="D353" s="33">
        <v>21</v>
      </c>
      <c r="E353" s="33" t="str">
        <f>VLOOKUP(F353,可选条件!A:B,2,FALSE)</f>
        <v>塔累积造成X的伤害</v>
      </c>
      <c r="F353" s="33">
        <v>118</v>
      </c>
      <c r="G353" s="34">
        <v>5000000000</v>
      </c>
      <c r="H353" s="27" t="str">
        <f t="shared" si="35"/>
        <v>[[1,1,21]]</v>
      </c>
      <c r="I353" s="9" t="s">
        <v>135</v>
      </c>
      <c r="J353" s="27">
        <v>21</v>
      </c>
    </row>
    <row r="354" spans="1:10">
      <c r="A354" s="27">
        <v>350</v>
      </c>
      <c r="B354" s="10" t="str">
        <f t="shared" si="33"/>
        <v>防守塔累积造成10000000000伤害</v>
      </c>
      <c r="C354" s="33">
        <v>16</v>
      </c>
      <c r="D354" s="33">
        <v>22</v>
      </c>
      <c r="E354" s="33" t="str">
        <f>VLOOKUP(F354,可选条件!A:B,2,FALSE)</f>
        <v>塔累积造成X的伤害</v>
      </c>
      <c r="F354" s="33">
        <v>118</v>
      </c>
      <c r="G354" s="34">
        <v>10000000000</v>
      </c>
      <c r="H354" s="27" t="str">
        <f t="shared" si="35"/>
        <v>[[1,1,22]]</v>
      </c>
      <c r="I354" s="9" t="s">
        <v>135</v>
      </c>
      <c r="J354" s="27">
        <v>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"/>
  <sheetViews>
    <sheetView workbookViewId="0">
      <selection activeCell="I5" sqref="I5:I124"/>
    </sheetView>
  </sheetViews>
  <sheetFormatPr defaultColWidth="9" defaultRowHeight="13.5"/>
  <cols>
    <col min="1" max="1" width="14.125" customWidth="1"/>
    <col min="2" max="3" width="16.5" customWidth="1"/>
    <col min="4" max="4" width="42.125" customWidth="1"/>
    <col min="5" max="5" width="20.375" customWidth="1"/>
    <col min="6" max="6" width="17" customWidth="1"/>
    <col min="7" max="7" width="18.25" style="25" customWidth="1"/>
    <col min="8" max="8" width="23.5" customWidth="1"/>
    <col min="9" max="9" width="16.625" customWidth="1"/>
    <col min="10" max="10" width="14.375" customWidth="1"/>
  </cols>
  <sheetData>
    <row r="1" spans="1:9">
      <c r="A1" s="12" t="s">
        <v>26</v>
      </c>
      <c r="B1" s="14" t="s">
        <v>136</v>
      </c>
      <c r="C1" s="14" t="s">
        <v>137</v>
      </c>
      <c r="D1" s="13" t="s">
        <v>27</v>
      </c>
      <c r="E1" s="14"/>
      <c r="F1" s="15" t="s">
        <v>30</v>
      </c>
      <c r="G1" s="16" t="s">
        <v>31</v>
      </c>
      <c r="H1" s="17" t="s">
        <v>32</v>
      </c>
      <c r="I1" s="12" t="s">
        <v>33</v>
      </c>
    </row>
    <row r="2" spans="1:9">
      <c r="A2" s="18" t="s">
        <v>34</v>
      </c>
      <c r="B2" s="14" t="s">
        <v>35</v>
      </c>
      <c r="C2" s="14" t="s">
        <v>35</v>
      </c>
      <c r="D2" s="17" t="s">
        <v>34</v>
      </c>
      <c r="E2" s="14"/>
      <c r="F2" s="17" t="s">
        <v>35</v>
      </c>
      <c r="G2" s="19" t="s">
        <v>35</v>
      </c>
      <c r="H2" s="17" t="s">
        <v>34</v>
      </c>
      <c r="I2" s="18" t="s">
        <v>36</v>
      </c>
    </row>
    <row r="3" spans="1:9">
      <c r="A3" s="18" t="s">
        <v>37</v>
      </c>
      <c r="B3" s="18" t="s">
        <v>37</v>
      </c>
      <c r="C3" s="18" t="s">
        <v>37</v>
      </c>
      <c r="D3" s="17" t="s">
        <v>38</v>
      </c>
      <c r="E3" s="14"/>
      <c r="F3" s="17" t="s">
        <v>37</v>
      </c>
      <c r="G3" s="19" t="s">
        <v>38</v>
      </c>
      <c r="H3" s="17" t="s">
        <v>39</v>
      </c>
      <c r="I3" s="18" t="s">
        <v>38</v>
      </c>
    </row>
    <row r="4" spans="1:9">
      <c r="A4" s="18" t="s">
        <v>40</v>
      </c>
      <c r="B4" s="20" t="s">
        <v>138</v>
      </c>
      <c r="C4" s="20" t="s">
        <v>139</v>
      </c>
      <c r="D4" s="17" t="s">
        <v>41</v>
      </c>
      <c r="E4" s="20"/>
      <c r="F4" s="21" t="s">
        <v>44</v>
      </c>
      <c r="G4" s="22" t="s">
        <v>45</v>
      </c>
      <c r="H4" s="17" t="s">
        <v>140</v>
      </c>
      <c r="I4" s="18" t="s">
        <v>47</v>
      </c>
    </row>
    <row r="5" s="2" customFormat="1" spans="1:9">
      <c r="A5" s="1">
        <v>1</v>
      </c>
      <c r="B5" s="1">
        <v>0</v>
      </c>
      <c r="C5" s="1">
        <v>30</v>
      </c>
      <c r="D5" s="1" t="str">
        <f>"杀死"&amp;G5&amp;"个怪物"</f>
        <v>杀死10个怪物</v>
      </c>
      <c r="E5" s="1" t="str">
        <f>VLOOKUP(F5,可选条件!A:B,2,FALSE)</f>
        <v>杀死X个怪物</v>
      </c>
      <c r="F5" s="1">
        <v>101</v>
      </c>
      <c r="G5" s="23">
        <v>10</v>
      </c>
      <c r="H5" s="1" t="s">
        <v>141</v>
      </c>
      <c r="I5" s="1">
        <v>1</v>
      </c>
    </row>
    <row r="6" s="2" customFormat="1" spans="1:9">
      <c r="A6" s="1">
        <v>2</v>
      </c>
      <c r="B6" s="1">
        <v>0</v>
      </c>
      <c r="C6" s="1">
        <v>30</v>
      </c>
      <c r="D6" s="1" t="str">
        <f>"击杀"&amp;G6&amp;"个BOSS"</f>
        <v>击杀2个BOSS</v>
      </c>
      <c r="E6" s="1" t="str">
        <f>VLOOKUP(F6,可选条件!A:B,2,FALSE)</f>
        <v>击败X个BOSS</v>
      </c>
      <c r="F6" s="1">
        <v>102</v>
      </c>
      <c r="G6" s="23">
        <v>2</v>
      </c>
      <c r="H6" s="1" t="s">
        <v>141</v>
      </c>
      <c r="I6" s="1">
        <v>2</v>
      </c>
    </row>
    <row r="7" s="2" customFormat="1" spans="1:9">
      <c r="A7" s="1">
        <v>3</v>
      </c>
      <c r="B7" s="1">
        <v>0</v>
      </c>
      <c r="C7" s="1">
        <v>30</v>
      </c>
      <c r="D7" s="1" t="str">
        <f>"升级英雄"&amp;G7&amp;"次"</f>
        <v>升级英雄2次</v>
      </c>
      <c r="E7" s="1" t="str">
        <f>VLOOKUP(F7,可选条件!A:B,2,FALSE)</f>
        <v>升级英雄X次</v>
      </c>
      <c r="F7" s="1">
        <v>107</v>
      </c>
      <c r="G7" s="23">
        <v>2</v>
      </c>
      <c r="H7" s="1" t="s">
        <v>56</v>
      </c>
      <c r="I7" s="1">
        <v>3</v>
      </c>
    </row>
    <row r="8" s="2" customFormat="1" spans="1:9">
      <c r="A8" s="1">
        <v>4</v>
      </c>
      <c r="B8" s="1">
        <v>0</v>
      </c>
      <c r="C8" s="1">
        <v>30</v>
      </c>
      <c r="D8" s="1" t="str">
        <f>"升级防守塔"&amp;G8&amp;"次"</f>
        <v>升级防守塔2次</v>
      </c>
      <c r="E8" s="1" t="str">
        <f>VLOOKUP(F8,可选条件!A:B,2,FALSE)</f>
        <v>升级塔X次</v>
      </c>
      <c r="F8" s="1">
        <v>111</v>
      </c>
      <c r="G8" s="23">
        <v>2</v>
      </c>
      <c r="H8" s="1" t="s">
        <v>56</v>
      </c>
      <c r="I8" s="1">
        <v>4</v>
      </c>
    </row>
    <row r="9" spans="1:9">
      <c r="A9" s="1">
        <v>6</v>
      </c>
      <c r="B9" s="1">
        <v>0</v>
      </c>
      <c r="C9" s="1">
        <v>30</v>
      </c>
      <c r="D9" s="1" t="str">
        <f>"观看视频兑换钻石"&amp;G9&amp;"次"</f>
        <v>观看视频兑换钻石1次</v>
      </c>
      <c r="E9" s="1" t="str">
        <f>VLOOKUP(F9,可选条件!A:B,2,FALSE)</f>
        <v>兑换钻石X次</v>
      </c>
      <c r="F9" s="1">
        <v>119</v>
      </c>
      <c r="G9" s="23">
        <v>1</v>
      </c>
      <c r="H9" s="1" t="s">
        <v>56</v>
      </c>
      <c r="I9" s="1">
        <v>6</v>
      </c>
    </row>
    <row r="10" spans="1:9">
      <c r="A10" s="1">
        <v>7</v>
      </c>
      <c r="B10" s="1">
        <v>0</v>
      </c>
      <c r="C10" s="1">
        <v>30</v>
      </c>
      <c r="D10" s="1" t="str">
        <f>"使用钻石购买金币"&amp;G10&amp;"次"</f>
        <v>使用钻石购买金币1次</v>
      </c>
      <c r="E10" s="1" t="str">
        <f>VLOOKUP(F10,可选条件!A:B,2,FALSE)</f>
        <v>购买金币X次</v>
      </c>
      <c r="F10" s="1">
        <v>120</v>
      </c>
      <c r="G10" s="23">
        <v>1</v>
      </c>
      <c r="H10" s="1" t="s">
        <v>56</v>
      </c>
      <c r="I10" s="1">
        <v>7</v>
      </c>
    </row>
    <row r="11" spans="1:9">
      <c r="A11" s="1">
        <v>8</v>
      </c>
      <c r="B11" s="1">
        <v>0</v>
      </c>
      <c r="C11" s="1">
        <v>30</v>
      </c>
      <c r="D11" s="1" t="str">
        <f>"领取"&amp;G11&amp;"次在线奖励"</f>
        <v>领取1次在线奖励</v>
      </c>
      <c r="E11" s="1" t="str">
        <f>VLOOKUP(F11,可选条件!A:B,2,FALSE)</f>
        <v>领取X次在线奖励</v>
      </c>
      <c r="F11" s="1">
        <v>121</v>
      </c>
      <c r="G11" s="23">
        <v>1</v>
      </c>
      <c r="H11" s="1" t="s">
        <v>56</v>
      </c>
      <c r="I11" s="1">
        <v>8</v>
      </c>
    </row>
    <row r="12" spans="1:9">
      <c r="A12" s="1">
        <v>9</v>
      </c>
      <c r="B12" s="1">
        <v>0</v>
      </c>
      <c r="C12" s="1">
        <v>30</v>
      </c>
      <c r="D12" s="1" t="str">
        <f>"使用抽奖功能"&amp;G12&amp;"次"</f>
        <v>使用抽奖功能2次</v>
      </c>
      <c r="E12" s="1" t="str">
        <f>VLOOKUP(F12,可选条件!A:B,2,FALSE)</f>
        <v>抽奖X次</v>
      </c>
      <c r="F12" s="1">
        <v>122</v>
      </c>
      <c r="G12" s="23">
        <v>2</v>
      </c>
      <c r="H12" s="1" t="s">
        <v>56</v>
      </c>
      <c r="I12" s="1">
        <v>9</v>
      </c>
    </row>
    <row r="13" spans="1:9">
      <c r="A13" s="1">
        <v>10</v>
      </c>
      <c r="B13" s="1">
        <v>0</v>
      </c>
      <c r="C13" s="1">
        <v>30</v>
      </c>
      <c r="D13" s="1" t="str">
        <f>"完成签到"&amp;G13&amp;"次"</f>
        <v>完成签到1次</v>
      </c>
      <c r="E13" s="1" t="str">
        <f>VLOOKUP(F13,可选条件!A:B,2,FALSE)</f>
        <v>签到X次</v>
      </c>
      <c r="F13" s="1">
        <v>123</v>
      </c>
      <c r="G13" s="23">
        <v>1</v>
      </c>
      <c r="H13" s="1" t="s">
        <v>56</v>
      </c>
      <c r="I13" s="1">
        <v>10</v>
      </c>
    </row>
    <row r="14" spans="1:9">
      <c r="A14" s="1">
        <v>11</v>
      </c>
      <c r="B14" s="1">
        <v>0</v>
      </c>
      <c r="C14" s="1">
        <v>30</v>
      </c>
      <c r="D14" s="1" t="str">
        <f>"使用"&amp;G14&amp;"次英雄技能"</f>
        <v>使用5次英雄技能</v>
      </c>
      <c r="E14" s="1" t="str">
        <f>VLOOKUP(F14,可选条件!A:B,2,FALSE)</f>
        <v>使用X次英雄技能</v>
      </c>
      <c r="F14" s="1">
        <v>113</v>
      </c>
      <c r="G14" s="23">
        <v>5</v>
      </c>
      <c r="H14" s="1" t="s">
        <v>56</v>
      </c>
      <c r="I14" s="1">
        <v>11</v>
      </c>
    </row>
    <row r="15" spans="1:9">
      <c r="A15" s="1">
        <v>12.4</v>
      </c>
      <c r="B15" s="1">
        <v>31</v>
      </c>
      <c r="C15" s="1">
        <v>50</v>
      </c>
      <c r="D15" s="1" t="str">
        <f>"杀死"&amp;G15&amp;"个怪物"</f>
        <v>杀死10个怪物</v>
      </c>
      <c r="E15" s="1" t="str">
        <f>VLOOKUP(F15,可选条件!A:B,2,FALSE)</f>
        <v>杀死X个怪物</v>
      </c>
      <c r="F15" s="1">
        <v>101</v>
      </c>
      <c r="G15" s="23">
        <v>10</v>
      </c>
      <c r="H15" s="1" t="s">
        <v>142</v>
      </c>
      <c r="I15" s="1">
        <v>12.4</v>
      </c>
    </row>
    <row r="16" spans="1:9">
      <c r="A16" s="1">
        <v>13.5454545454545</v>
      </c>
      <c r="B16" s="1">
        <v>31</v>
      </c>
      <c r="C16" s="1">
        <v>50</v>
      </c>
      <c r="D16" s="1" t="str">
        <f>"击杀"&amp;G16&amp;"个BOSS"</f>
        <v>击杀2个BOSS</v>
      </c>
      <c r="E16" s="1" t="str">
        <f>VLOOKUP(F16,可选条件!A:B,2,FALSE)</f>
        <v>击败X个BOSS</v>
      </c>
      <c r="F16" s="1">
        <v>102</v>
      </c>
      <c r="G16" s="23">
        <v>2</v>
      </c>
      <c r="H16" s="1" t="s">
        <v>142</v>
      </c>
      <c r="I16" s="1">
        <v>13.5454545454545</v>
      </c>
    </row>
    <row r="17" spans="1:9">
      <c r="A17" s="1">
        <v>14.6909090909091</v>
      </c>
      <c r="B17" s="1">
        <v>31</v>
      </c>
      <c r="C17" s="1">
        <v>50</v>
      </c>
      <c r="D17" s="1" t="str">
        <f>"升级英雄"&amp;G17&amp;"次"</f>
        <v>升级英雄2次</v>
      </c>
      <c r="E17" s="1" t="str">
        <f>VLOOKUP(F17,可选条件!A:B,2,FALSE)</f>
        <v>升级英雄X次</v>
      </c>
      <c r="F17" s="1">
        <v>107</v>
      </c>
      <c r="G17" s="23">
        <v>2</v>
      </c>
      <c r="H17" s="1" t="s">
        <v>56</v>
      </c>
      <c r="I17" s="1">
        <v>14.6909090909091</v>
      </c>
    </row>
    <row r="18" spans="1:9">
      <c r="A18" s="1">
        <v>15.8363636363636</v>
      </c>
      <c r="B18" s="1">
        <v>31</v>
      </c>
      <c r="C18" s="1">
        <v>50</v>
      </c>
      <c r="D18" s="1" t="str">
        <f>"升级防守塔"&amp;G18&amp;"次"</f>
        <v>升级防守塔2次</v>
      </c>
      <c r="E18" s="1" t="str">
        <f>VLOOKUP(F18,可选条件!A:B,2,FALSE)</f>
        <v>升级塔X次</v>
      </c>
      <c r="F18" s="1">
        <v>111</v>
      </c>
      <c r="G18" s="23">
        <v>2</v>
      </c>
      <c r="H18" s="1" t="s">
        <v>56</v>
      </c>
      <c r="I18" s="1">
        <v>15.8363636363636</v>
      </c>
    </row>
    <row r="19" spans="1:9">
      <c r="A19" s="1">
        <v>16.9818181818181</v>
      </c>
      <c r="B19" s="1">
        <v>31</v>
      </c>
      <c r="C19" s="1">
        <v>50</v>
      </c>
      <c r="D19" s="1" t="str">
        <f>"观看视频兑换钻石"&amp;G19&amp;"次"</f>
        <v>观看视频兑换钻石1次</v>
      </c>
      <c r="E19" s="1" t="str">
        <f>VLOOKUP(F19,可选条件!A:B,2,FALSE)</f>
        <v>兑换钻石X次</v>
      </c>
      <c r="F19" s="1">
        <v>119</v>
      </c>
      <c r="G19" s="23">
        <v>1</v>
      </c>
      <c r="H19" s="1" t="s">
        <v>56</v>
      </c>
      <c r="I19" s="1">
        <v>16.9818181818181</v>
      </c>
    </row>
    <row r="20" spans="1:9">
      <c r="A20" s="1">
        <v>18.1272727272727</v>
      </c>
      <c r="B20" s="1">
        <v>31</v>
      </c>
      <c r="C20" s="1">
        <v>50</v>
      </c>
      <c r="D20" s="1" t="str">
        <f>"使用钻石购买金币"&amp;G20&amp;"次"</f>
        <v>使用钻石购买金币1次</v>
      </c>
      <c r="E20" s="1" t="str">
        <f>VLOOKUP(F20,可选条件!A:B,2,FALSE)</f>
        <v>购买金币X次</v>
      </c>
      <c r="F20" s="1">
        <v>120</v>
      </c>
      <c r="G20" s="23">
        <v>1</v>
      </c>
      <c r="H20" s="1" t="s">
        <v>56</v>
      </c>
      <c r="I20" s="1">
        <v>18.1272727272727</v>
      </c>
    </row>
    <row r="21" spans="1:9">
      <c r="A21" s="1">
        <v>19.2727272727272</v>
      </c>
      <c r="B21" s="1">
        <v>31</v>
      </c>
      <c r="C21" s="1">
        <v>50</v>
      </c>
      <c r="D21" s="1" t="str">
        <f>"领取"&amp;G21&amp;"次在线奖励"</f>
        <v>领取1次在线奖励</v>
      </c>
      <c r="E21" s="1" t="str">
        <f>VLOOKUP(F21,可选条件!A:B,2,FALSE)</f>
        <v>领取X次在线奖励</v>
      </c>
      <c r="F21" s="1">
        <v>121</v>
      </c>
      <c r="G21" s="23">
        <v>1</v>
      </c>
      <c r="H21" s="1" t="s">
        <v>56</v>
      </c>
      <c r="I21" s="1">
        <v>19.2727272727272</v>
      </c>
    </row>
    <row r="22" spans="1:9">
      <c r="A22" s="1">
        <v>20.4181818181818</v>
      </c>
      <c r="B22" s="1">
        <v>31</v>
      </c>
      <c r="C22" s="1">
        <v>50</v>
      </c>
      <c r="D22" s="1" t="str">
        <f>"使用抽奖功能"&amp;G22&amp;"次"</f>
        <v>使用抽奖功能2次</v>
      </c>
      <c r="E22" s="1" t="str">
        <f>VLOOKUP(F22,可选条件!A:B,2,FALSE)</f>
        <v>抽奖X次</v>
      </c>
      <c r="F22" s="1">
        <v>122</v>
      </c>
      <c r="G22" s="23">
        <v>2</v>
      </c>
      <c r="H22" s="1" t="s">
        <v>56</v>
      </c>
      <c r="I22" s="1">
        <v>20.4181818181818</v>
      </c>
    </row>
    <row r="23" spans="1:9">
      <c r="A23" s="1">
        <v>21.5636363636363</v>
      </c>
      <c r="B23" s="1">
        <v>31</v>
      </c>
      <c r="C23" s="1">
        <v>50</v>
      </c>
      <c r="D23" s="1" t="str">
        <f>"完成签到"&amp;G23&amp;"次"</f>
        <v>完成签到1次</v>
      </c>
      <c r="E23" s="1" t="str">
        <f>VLOOKUP(F23,可选条件!A:B,2,FALSE)</f>
        <v>签到X次</v>
      </c>
      <c r="F23" s="1">
        <v>123</v>
      </c>
      <c r="G23" s="23">
        <v>1</v>
      </c>
      <c r="H23" s="1" t="s">
        <v>56</v>
      </c>
      <c r="I23" s="1">
        <v>21.5636363636363</v>
      </c>
    </row>
    <row r="24" spans="1:9">
      <c r="A24" s="1">
        <v>22.7090909090909</v>
      </c>
      <c r="B24" s="1">
        <v>31</v>
      </c>
      <c r="C24" s="1">
        <v>50</v>
      </c>
      <c r="D24" s="1" t="str">
        <f>"使用"&amp;G24&amp;"次英雄技能"</f>
        <v>使用5次英雄技能</v>
      </c>
      <c r="E24" s="1" t="str">
        <f>VLOOKUP(F24,可选条件!A:B,2,FALSE)</f>
        <v>使用X次英雄技能</v>
      </c>
      <c r="F24" s="1">
        <v>113</v>
      </c>
      <c r="G24" s="23">
        <v>5</v>
      </c>
      <c r="H24" s="1" t="s">
        <v>56</v>
      </c>
      <c r="I24" s="1">
        <v>22.7090909090909</v>
      </c>
    </row>
    <row r="25" spans="1:9">
      <c r="A25" s="1">
        <v>23.8545454545454</v>
      </c>
      <c r="B25" s="1">
        <v>31</v>
      </c>
      <c r="C25" s="1">
        <v>50</v>
      </c>
      <c r="D25" s="1" t="str">
        <f>"合成符文"&amp;G25&amp;"次"</f>
        <v>合成符文1次</v>
      </c>
      <c r="E25" s="1" t="str">
        <f>VLOOKUP(F25,可选条件!A:B,2,FALSE)</f>
        <v>合成符文X次</v>
      </c>
      <c r="F25" s="1">
        <v>124</v>
      </c>
      <c r="G25" s="23">
        <v>1</v>
      </c>
      <c r="H25" s="1" t="s">
        <v>56</v>
      </c>
      <c r="I25" s="1">
        <v>23.8545454545454</v>
      </c>
    </row>
    <row r="26" spans="1:9">
      <c r="A26" s="1">
        <v>25</v>
      </c>
      <c r="B26" s="1">
        <v>51</v>
      </c>
      <c r="C26" s="1">
        <v>100</v>
      </c>
      <c r="D26" s="1" t="str">
        <f>"杀死"&amp;G26&amp;"个怪物"</f>
        <v>杀死10个怪物</v>
      </c>
      <c r="E26" s="1" t="str">
        <f>VLOOKUP(F26,可选条件!A:B,2,FALSE)</f>
        <v>杀死X个怪物</v>
      </c>
      <c r="F26" s="1">
        <v>101</v>
      </c>
      <c r="G26" s="23">
        <v>10</v>
      </c>
      <c r="H26" s="1" t="s">
        <v>143</v>
      </c>
      <c r="I26" s="1">
        <v>25</v>
      </c>
    </row>
    <row r="27" spans="1:9">
      <c r="A27" s="1">
        <v>26.1454545454545</v>
      </c>
      <c r="B27" s="1">
        <v>51</v>
      </c>
      <c r="C27" s="1">
        <v>100</v>
      </c>
      <c r="D27" s="1" t="str">
        <f>"击杀"&amp;G27&amp;"个BOSS"</f>
        <v>击杀2个BOSS</v>
      </c>
      <c r="E27" s="1" t="str">
        <f>VLOOKUP(F27,可选条件!A:B,2,FALSE)</f>
        <v>击败X个BOSS</v>
      </c>
      <c r="F27" s="1">
        <v>102</v>
      </c>
      <c r="G27" s="23">
        <v>2</v>
      </c>
      <c r="H27" s="1" t="s">
        <v>143</v>
      </c>
      <c r="I27" s="1">
        <v>26.1454545454545</v>
      </c>
    </row>
    <row r="28" spans="1:9">
      <c r="A28" s="1">
        <v>27.2909090909091</v>
      </c>
      <c r="B28" s="1">
        <v>51</v>
      </c>
      <c r="C28" s="1">
        <v>100</v>
      </c>
      <c r="D28" s="1" t="str">
        <f>"升级英雄"&amp;G28&amp;"次"</f>
        <v>升级英雄2次</v>
      </c>
      <c r="E28" s="1" t="str">
        <f>VLOOKUP(F28,可选条件!A:B,2,FALSE)</f>
        <v>升级英雄X次</v>
      </c>
      <c r="F28" s="1">
        <v>107</v>
      </c>
      <c r="G28" s="23">
        <v>2</v>
      </c>
      <c r="H28" s="1" t="s">
        <v>56</v>
      </c>
      <c r="I28" s="1">
        <v>27.2909090909091</v>
      </c>
    </row>
    <row r="29" spans="1:9">
      <c r="A29" s="1">
        <v>28.4363636363636</v>
      </c>
      <c r="B29" s="1">
        <v>51</v>
      </c>
      <c r="C29" s="1">
        <v>100</v>
      </c>
      <c r="D29" s="1" t="str">
        <f>"升级防守塔"&amp;G29&amp;"次"</f>
        <v>升级防守塔2次</v>
      </c>
      <c r="E29" s="1" t="str">
        <f>VLOOKUP(F29,可选条件!A:B,2,FALSE)</f>
        <v>升级塔X次</v>
      </c>
      <c r="F29" s="1">
        <v>111</v>
      </c>
      <c r="G29" s="23">
        <v>2</v>
      </c>
      <c r="H29" s="1" t="s">
        <v>56</v>
      </c>
      <c r="I29" s="1">
        <v>28.4363636363636</v>
      </c>
    </row>
    <row r="30" spans="1:9">
      <c r="A30" s="1">
        <v>29.5818181818181</v>
      </c>
      <c r="B30" s="1">
        <v>51</v>
      </c>
      <c r="C30" s="1">
        <v>100</v>
      </c>
      <c r="D30" s="1" t="str">
        <f>"观看视频兑换钻石"&amp;G30&amp;"次"</f>
        <v>观看视频兑换钻石1次</v>
      </c>
      <c r="E30" s="1" t="str">
        <f>VLOOKUP(F30,可选条件!A:B,2,FALSE)</f>
        <v>兑换钻石X次</v>
      </c>
      <c r="F30" s="1">
        <v>119</v>
      </c>
      <c r="G30" s="23">
        <v>1</v>
      </c>
      <c r="H30" s="1" t="s">
        <v>56</v>
      </c>
      <c r="I30" s="1">
        <v>29.5818181818181</v>
      </c>
    </row>
    <row r="31" spans="1:9">
      <c r="A31" s="1">
        <v>30.7272727272727</v>
      </c>
      <c r="B31" s="1">
        <v>51</v>
      </c>
      <c r="C31" s="1">
        <v>100</v>
      </c>
      <c r="D31" s="1" t="str">
        <f>"使用钻石购买金币"&amp;G31&amp;"次"</f>
        <v>使用钻石购买金币1次</v>
      </c>
      <c r="E31" s="1" t="str">
        <f>VLOOKUP(F31,可选条件!A:B,2,FALSE)</f>
        <v>购买金币X次</v>
      </c>
      <c r="F31" s="1">
        <v>120</v>
      </c>
      <c r="G31" s="23">
        <v>1</v>
      </c>
      <c r="H31" s="1" t="s">
        <v>56</v>
      </c>
      <c r="I31" s="1">
        <v>30.7272727272727</v>
      </c>
    </row>
    <row r="32" spans="1:9">
      <c r="A32" s="1">
        <v>31.8727272727272</v>
      </c>
      <c r="B32" s="1">
        <v>51</v>
      </c>
      <c r="C32" s="1">
        <v>100</v>
      </c>
      <c r="D32" s="1" t="str">
        <f>"领取"&amp;G32&amp;"次在线奖励"</f>
        <v>领取1次在线奖励</v>
      </c>
      <c r="E32" s="1" t="str">
        <f>VLOOKUP(F32,可选条件!A:B,2,FALSE)</f>
        <v>领取X次在线奖励</v>
      </c>
      <c r="F32" s="1">
        <v>121</v>
      </c>
      <c r="G32" s="23">
        <v>1</v>
      </c>
      <c r="H32" s="1" t="s">
        <v>56</v>
      </c>
      <c r="I32" s="1">
        <v>31.8727272727272</v>
      </c>
    </row>
    <row r="33" spans="1:9">
      <c r="A33" s="1">
        <v>33.0181818181818</v>
      </c>
      <c r="B33" s="1">
        <v>51</v>
      </c>
      <c r="C33" s="1">
        <v>100</v>
      </c>
      <c r="D33" s="1" t="str">
        <f>"使用抽奖功能"&amp;G33&amp;"次"</f>
        <v>使用抽奖功能2次</v>
      </c>
      <c r="E33" s="1" t="str">
        <f>VLOOKUP(F33,可选条件!A:B,2,FALSE)</f>
        <v>抽奖X次</v>
      </c>
      <c r="F33" s="1">
        <v>122</v>
      </c>
      <c r="G33" s="23">
        <v>2</v>
      </c>
      <c r="H33" s="1" t="s">
        <v>56</v>
      </c>
      <c r="I33" s="1">
        <v>33.0181818181818</v>
      </c>
    </row>
    <row r="34" spans="1:9">
      <c r="A34" s="1">
        <v>34.1636363636363</v>
      </c>
      <c r="B34" s="1">
        <v>51</v>
      </c>
      <c r="C34" s="1">
        <v>100</v>
      </c>
      <c r="D34" s="1" t="str">
        <f>"完成签到"&amp;G34&amp;"次"</f>
        <v>完成签到1次</v>
      </c>
      <c r="E34" s="1" t="str">
        <f>VLOOKUP(F34,可选条件!A:B,2,FALSE)</f>
        <v>签到X次</v>
      </c>
      <c r="F34" s="1">
        <v>123</v>
      </c>
      <c r="G34" s="23">
        <v>1</v>
      </c>
      <c r="H34" s="1" t="s">
        <v>56</v>
      </c>
      <c r="I34" s="1">
        <v>34.1636363636363</v>
      </c>
    </row>
    <row r="35" s="2" customFormat="1" spans="1:9">
      <c r="A35" s="1">
        <v>35.3090909090909</v>
      </c>
      <c r="B35" s="1">
        <v>51</v>
      </c>
      <c r="C35" s="1">
        <v>100</v>
      </c>
      <c r="D35" s="1" t="str">
        <f>"使用"&amp;G35&amp;"次英雄技能"</f>
        <v>使用5次英雄技能</v>
      </c>
      <c r="E35" s="1" t="str">
        <f>VLOOKUP(F35,可选条件!A:B,2,FALSE)</f>
        <v>使用X次英雄技能</v>
      </c>
      <c r="F35" s="1">
        <v>113</v>
      </c>
      <c r="G35" s="23">
        <v>5</v>
      </c>
      <c r="H35" s="1" t="s">
        <v>56</v>
      </c>
      <c r="I35" s="1">
        <v>35.3090909090909</v>
      </c>
    </row>
    <row r="36" s="2" customFormat="1" spans="1:9">
      <c r="A36" s="1">
        <v>36.4545454545454</v>
      </c>
      <c r="B36" s="1">
        <v>51</v>
      </c>
      <c r="C36" s="1">
        <v>100</v>
      </c>
      <c r="D36" s="1" t="str">
        <f>"合成符文"&amp;G36&amp;"次"</f>
        <v>合成符文1次</v>
      </c>
      <c r="E36" s="1" t="str">
        <f>VLOOKUP(F36,可选条件!A:B,2,FALSE)</f>
        <v>合成符文X次</v>
      </c>
      <c r="F36" s="1">
        <v>124</v>
      </c>
      <c r="G36" s="23">
        <v>1</v>
      </c>
      <c r="H36" s="1" t="s">
        <v>56</v>
      </c>
      <c r="I36" s="1">
        <v>36.4545454545454</v>
      </c>
    </row>
    <row r="37" s="2" customFormat="1" spans="1:9">
      <c r="A37" s="1">
        <v>37.6</v>
      </c>
      <c r="B37" s="1">
        <v>101</v>
      </c>
      <c r="C37" s="1">
        <v>150</v>
      </c>
      <c r="D37" s="1" t="str">
        <f>"杀死"&amp;G37&amp;"个怪物"</f>
        <v>杀死10个怪物</v>
      </c>
      <c r="E37" s="1" t="str">
        <f>VLOOKUP(F37,可选条件!A:B,2,FALSE)</f>
        <v>杀死X个怪物</v>
      </c>
      <c r="F37" s="1">
        <v>101</v>
      </c>
      <c r="G37" s="23">
        <v>10</v>
      </c>
      <c r="H37" s="1" t="s">
        <v>143</v>
      </c>
      <c r="I37" s="1">
        <v>37.6</v>
      </c>
    </row>
    <row r="38" s="2" customFormat="1" spans="1:9">
      <c r="A38" s="1">
        <v>38.7454545454545</v>
      </c>
      <c r="B38" s="1">
        <v>101</v>
      </c>
      <c r="C38" s="1">
        <v>150</v>
      </c>
      <c r="D38" s="1" t="str">
        <f>"击杀"&amp;G38&amp;"个BOSS"</f>
        <v>击杀2个BOSS</v>
      </c>
      <c r="E38" s="1" t="str">
        <f>VLOOKUP(F38,可选条件!A:B,2,FALSE)</f>
        <v>击败X个BOSS</v>
      </c>
      <c r="F38" s="1">
        <v>102</v>
      </c>
      <c r="G38" s="23">
        <v>2</v>
      </c>
      <c r="H38" s="1" t="s">
        <v>143</v>
      </c>
      <c r="I38" s="1">
        <v>38.7454545454545</v>
      </c>
    </row>
    <row r="39" s="2" customFormat="1" spans="1:9">
      <c r="A39" s="1">
        <v>39.8909090909091</v>
      </c>
      <c r="B39" s="1">
        <v>101</v>
      </c>
      <c r="C39" s="1">
        <v>150</v>
      </c>
      <c r="D39" s="1" t="str">
        <f>"升级英雄"&amp;G39&amp;"次"</f>
        <v>升级英雄2次</v>
      </c>
      <c r="E39" s="1" t="str">
        <f>VLOOKUP(F39,可选条件!A:B,2,FALSE)</f>
        <v>升级英雄X次</v>
      </c>
      <c r="F39" s="1">
        <v>107</v>
      </c>
      <c r="G39" s="23">
        <v>2</v>
      </c>
      <c r="H39" s="1" t="s">
        <v>56</v>
      </c>
      <c r="I39" s="1">
        <v>39.8909090909091</v>
      </c>
    </row>
    <row r="40" s="2" customFormat="1" spans="1:9">
      <c r="A40" s="1">
        <v>41.0363636363636</v>
      </c>
      <c r="B40" s="1">
        <v>101</v>
      </c>
      <c r="C40" s="1">
        <v>150</v>
      </c>
      <c r="D40" s="1" t="str">
        <f>"升级防守塔"&amp;G40&amp;"次"</f>
        <v>升级防守塔2次</v>
      </c>
      <c r="E40" s="1" t="str">
        <f>VLOOKUP(F40,可选条件!A:B,2,FALSE)</f>
        <v>升级塔X次</v>
      </c>
      <c r="F40" s="1">
        <v>111</v>
      </c>
      <c r="G40" s="23">
        <v>2</v>
      </c>
      <c r="H40" s="1" t="s">
        <v>56</v>
      </c>
      <c r="I40" s="1">
        <v>41.0363636363636</v>
      </c>
    </row>
    <row r="41" s="2" customFormat="1" spans="1:9">
      <c r="A41" s="1">
        <v>42.1818181818182</v>
      </c>
      <c r="B41" s="1">
        <v>101</v>
      </c>
      <c r="C41" s="1">
        <v>150</v>
      </c>
      <c r="D41" s="1" t="str">
        <f>"观看视频兑换钻石"&amp;G41&amp;"次"</f>
        <v>观看视频兑换钻石1次</v>
      </c>
      <c r="E41" s="1" t="str">
        <f>VLOOKUP(F41,可选条件!A:B,2,FALSE)</f>
        <v>兑换钻石X次</v>
      </c>
      <c r="F41" s="1">
        <v>119</v>
      </c>
      <c r="G41" s="23">
        <v>1</v>
      </c>
      <c r="H41" s="1" t="s">
        <v>56</v>
      </c>
      <c r="I41" s="1">
        <v>42.1818181818182</v>
      </c>
    </row>
    <row r="42" s="2" customFormat="1" spans="1:9">
      <c r="A42" s="1">
        <v>43.3272727272727</v>
      </c>
      <c r="B42" s="1">
        <v>101</v>
      </c>
      <c r="C42" s="1">
        <v>150</v>
      </c>
      <c r="D42" s="1" t="str">
        <f>"使用钻石购买金币"&amp;G42&amp;"次"</f>
        <v>使用钻石购买金币1次</v>
      </c>
      <c r="E42" s="1" t="str">
        <f>VLOOKUP(F42,可选条件!A:B,2,FALSE)</f>
        <v>购买金币X次</v>
      </c>
      <c r="F42" s="1">
        <v>120</v>
      </c>
      <c r="G42" s="23">
        <v>1</v>
      </c>
      <c r="H42" s="1" t="s">
        <v>56</v>
      </c>
      <c r="I42" s="1">
        <v>43.3272727272727</v>
      </c>
    </row>
    <row r="43" s="2" customFormat="1" spans="1:9">
      <c r="A43" s="1">
        <v>44.4727272727272</v>
      </c>
      <c r="B43" s="1">
        <v>101</v>
      </c>
      <c r="C43" s="1">
        <v>150</v>
      </c>
      <c r="D43" s="1" t="str">
        <f>"领取"&amp;G43&amp;"次在线奖励"</f>
        <v>领取1次在线奖励</v>
      </c>
      <c r="E43" s="1" t="str">
        <f>VLOOKUP(F43,可选条件!A:B,2,FALSE)</f>
        <v>领取X次在线奖励</v>
      </c>
      <c r="F43" s="1">
        <v>121</v>
      </c>
      <c r="G43" s="23">
        <v>1</v>
      </c>
      <c r="H43" s="1" t="s">
        <v>56</v>
      </c>
      <c r="I43" s="1">
        <v>44.4727272727272</v>
      </c>
    </row>
    <row r="44" s="2" customFormat="1" spans="1:9">
      <c r="A44" s="1">
        <v>45.6181818181818</v>
      </c>
      <c r="B44" s="1">
        <v>101</v>
      </c>
      <c r="C44" s="1">
        <v>150</v>
      </c>
      <c r="D44" s="1" t="str">
        <f>"使用抽奖功能"&amp;G44&amp;"次"</f>
        <v>使用抽奖功能2次</v>
      </c>
      <c r="E44" s="1" t="str">
        <f>VLOOKUP(F44,可选条件!A:B,2,FALSE)</f>
        <v>抽奖X次</v>
      </c>
      <c r="F44" s="1">
        <v>122</v>
      </c>
      <c r="G44" s="23">
        <v>2</v>
      </c>
      <c r="H44" s="1" t="s">
        <v>56</v>
      </c>
      <c r="I44" s="1">
        <v>45.6181818181818</v>
      </c>
    </row>
    <row r="45" s="2" customFormat="1" spans="1:9">
      <c r="A45" s="1">
        <v>46.7636363636363</v>
      </c>
      <c r="B45" s="1">
        <v>101</v>
      </c>
      <c r="C45" s="1">
        <v>150</v>
      </c>
      <c r="D45" s="1" t="str">
        <f>"完成签到"&amp;G45&amp;"次"</f>
        <v>完成签到1次</v>
      </c>
      <c r="E45" s="1" t="str">
        <f>VLOOKUP(F45,可选条件!A:B,2,FALSE)</f>
        <v>签到X次</v>
      </c>
      <c r="F45" s="1">
        <v>123</v>
      </c>
      <c r="G45" s="23">
        <v>1</v>
      </c>
      <c r="H45" s="1" t="s">
        <v>56</v>
      </c>
      <c r="I45" s="1">
        <v>46.7636363636363</v>
      </c>
    </row>
    <row r="46" s="2" customFormat="1" spans="1:9">
      <c r="A46" s="1">
        <v>47.9090909090909</v>
      </c>
      <c r="B46" s="1">
        <v>101</v>
      </c>
      <c r="C46" s="1">
        <v>150</v>
      </c>
      <c r="D46" s="1" t="str">
        <f>"使用"&amp;G46&amp;"次英雄技能"</f>
        <v>使用5次英雄技能</v>
      </c>
      <c r="E46" s="1" t="str">
        <f>VLOOKUP(F46,可选条件!A:B,2,FALSE)</f>
        <v>使用X次英雄技能</v>
      </c>
      <c r="F46" s="1">
        <v>113</v>
      </c>
      <c r="G46" s="23">
        <v>5</v>
      </c>
      <c r="H46" s="1" t="s">
        <v>56</v>
      </c>
      <c r="I46" s="1">
        <v>47.9090909090909</v>
      </c>
    </row>
    <row r="47" s="2" customFormat="1" spans="1:9">
      <c r="A47" s="1">
        <v>49.0545454545454</v>
      </c>
      <c r="B47" s="1">
        <v>101</v>
      </c>
      <c r="C47" s="1">
        <v>150</v>
      </c>
      <c r="D47" s="1" t="str">
        <f>"合成符文"&amp;G47&amp;"次"</f>
        <v>合成符文1次</v>
      </c>
      <c r="E47" s="1" t="str">
        <f>VLOOKUP(F47,可选条件!A:B,2,FALSE)</f>
        <v>合成符文X次</v>
      </c>
      <c r="F47" s="1">
        <v>124</v>
      </c>
      <c r="G47" s="23">
        <v>1</v>
      </c>
      <c r="H47" s="1" t="s">
        <v>56</v>
      </c>
      <c r="I47" s="1">
        <v>49.0545454545454</v>
      </c>
    </row>
    <row r="48" s="2" customFormat="1" spans="1:9">
      <c r="A48" s="1">
        <v>50.2</v>
      </c>
      <c r="B48" s="1">
        <v>151</v>
      </c>
      <c r="C48" s="1">
        <v>200</v>
      </c>
      <c r="D48" s="1" t="str">
        <f>"杀死"&amp;G48&amp;"个怪物"</f>
        <v>杀死10个怪物</v>
      </c>
      <c r="E48" s="1" t="str">
        <f>VLOOKUP(F48,可选条件!A:B,2,FALSE)</f>
        <v>杀死X个怪物</v>
      </c>
      <c r="F48" s="1">
        <v>101</v>
      </c>
      <c r="G48" s="23">
        <v>10</v>
      </c>
      <c r="H48" s="1" t="s">
        <v>144</v>
      </c>
      <c r="I48" s="1">
        <v>50.2</v>
      </c>
    </row>
    <row r="49" spans="1:9">
      <c r="A49" s="1">
        <v>51.3454545454545</v>
      </c>
      <c r="B49" s="1">
        <v>151</v>
      </c>
      <c r="C49" s="1">
        <v>200</v>
      </c>
      <c r="D49" s="1" t="str">
        <f>"击杀"&amp;G49&amp;"个BOSS"</f>
        <v>击杀2个BOSS</v>
      </c>
      <c r="E49" s="1" t="str">
        <f>VLOOKUP(F49,可选条件!A:B,2,FALSE)</f>
        <v>击败X个BOSS</v>
      </c>
      <c r="F49" s="1">
        <v>102</v>
      </c>
      <c r="G49" s="23">
        <v>2</v>
      </c>
      <c r="H49" s="1" t="s">
        <v>144</v>
      </c>
      <c r="I49" s="1">
        <v>51.3454545454545</v>
      </c>
    </row>
    <row r="50" spans="1:9">
      <c r="A50" s="1">
        <v>52.4909090909091</v>
      </c>
      <c r="B50" s="1">
        <v>151</v>
      </c>
      <c r="C50" s="1">
        <v>200</v>
      </c>
      <c r="D50" s="1" t="str">
        <f>"升级英雄"&amp;G50&amp;"次"</f>
        <v>升级英雄2次</v>
      </c>
      <c r="E50" s="1" t="str">
        <f>VLOOKUP(F50,可选条件!A:B,2,FALSE)</f>
        <v>升级英雄X次</v>
      </c>
      <c r="F50" s="1">
        <v>107</v>
      </c>
      <c r="G50" s="23">
        <v>2</v>
      </c>
      <c r="H50" s="1" t="s">
        <v>56</v>
      </c>
      <c r="I50" s="1">
        <v>52.4909090909091</v>
      </c>
    </row>
    <row r="51" spans="1:9">
      <c r="A51" s="1">
        <v>53.6363636363636</v>
      </c>
      <c r="B51" s="1">
        <v>151</v>
      </c>
      <c r="C51" s="1">
        <v>200</v>
      </c>
      <c r="D51" s="1" t="str">
        <f>"升级防守塔"&amp;G51&amp;"次"</f>
        <v>升级防守塔2次</v>
      </c>
      <c r="E51" s="1" t="str">
        <f>VLOOKUP(F51,可选条件!A:B,2,FALSE)</f>
        <v>升级塔X次</v>
      </c>
      <c r="F51" s="1">
        <v>111</v>
      </c>
      <c r="G51" s="23">
        <v>2</v>
      </c>
      <c r="H51" s="1" t="s">
        <v>56</v>
      </c>
      <c r="I51" s="1">
        <v>53.6363636363636</v>
      </c>
    </row>
    <row r="52" spans="1:9">
      <c r="A52" s="1">
        <v>54.7818181818182</v>
      </c>
      <c r="B52" s="1">
        <v>151</v>
      </c>
      <c r="C52" s="1">
        <v>200</v>
      </c>
      <c r="D52" s="1" t="str">
        <f>"观看视频兑换钻石"&amp;G52&amp;"次"</f>
        <v>观看视频兑换钻石1次</v>
      </c>
      <c r="E52" s="1" t="str">
        <f>VLOOKUP(F52,可选条件!A:B,2,FALSE)</f>
        <v>兑换钻石X次</v>
      </c>
      <c r="F52" s="1">
        <v>119</v>
      </c>
      <c r="G52" s="23">
        <v>1</v>
      </c>
      <c r="H52" s="1" t="s">
        <v>56</v>
      </c>
      <c r="I52" s="1">
        <v>54.7818181818182</v>
      </c>
    </row>
    <row r="53" spans="1:9">
      <c r="A53" s="1">
        <v>55.9272727272727</v>
      </c>
      <c r="B53" s="1">
        <v>151</v>
      </c>
      <c r="C53" s="1">
        <v>200</v>
      </c>
      <c r="D53" s="1" t="str">
        <f>"使用钻石购买金币"&amp;G53&amp;"次"</f>
        <v>使用钻石购买金币1次</v>
      </c>
      <c r="E53" s="1" t="str">
        <f>VLOOKUP(F53,可选条件!A:B,2,FALSE)</f>
        <v>购买金币X次</v>
      </c>
      <c r="F53" s="1">
        <v>120</v>
      </c>
      <c r="G53" s="23">
        <v>1</v>
      </c>
      <c r="H53" s="1" t="s">
        <v>56</v>
      </c>
      <c r="I53" s="1">
        <v>55.9272727272727</v>
      </c>
    </row>
    <row r="54" spans="1:9">
      <c r="A54" s="1">
        <v>57.0727272727273</v>
      </c>
      <c r="B54" s="1">
        <v>151</v>
      </c>
      <c r="C54" s="1">
        <v>200</v>
      </c>
      <c r="D54" s="1" t="str">
        <f>"领取"&amp;G54&amp;"次在线奖励"</f>
        <v>领取1次在线奖励</v>
      </c>
      <c r="E54" s="1" t="str">
        <f>VLOOKUP(F54,可选条件!A:B,2,FALSE)</f>
        <v>领取X次在线奖励</v>
      </c>
      <c r="F54" s="1">
        <v>121</v>
      </c>
      <c r="G54" s="23">
        <v>1</v>
      </c>
      <c r="H54" s="1" t="s">
        <v>56</v>
      </c>
      <c r="I54" s="1">
        <v>57.0727272727273</v>
      </c>
    </row>
    <row r="55" spans="1:9">
      <c r="A55" s="1">
        <v>58.2181818181818</v>
      </c>
      <c r="B55" s="1">
        <v>151</v>
      </c>
      <c r="C55" s="1">
        <v>200</v>
      </c>
      <c r="D55" s="1" t="str">
        <f>"使用抽奖功能"&amp;G55&amp;"次"</f>
        <v>使用抽奖功能2次</v>
      </c>
      <c r="E55" s="1" t="str">
        <f>VLOOKUP(F55,可选条件!A:B,2,FALSE)</f>
        <v>抽奖X次</v>
      </c>
      <c r="F55" s="1">
        <v>122</v>
      </c>
      <c r="G55" s="23">
        <v>2</v>
      </c>
      <c r="H55" s="1" t="s">
        <v>56</v>
      </c>
      <c r="I55" s="1">
        <v>58.2181818181818</v>
      </c>
    </row>
    <row r="56" spans="1:9">
      <c r="A56" s="1">
        <v>59.3636363636363</v>
      </c>
      <c r="B56" s="1">
        <v>151</v>
      </c>
      <c r="C56" s="1">
        <v>200</v>
      </c>
      <c r="D56" s="1" t="str">
        <f>"完成签到"&amp;G56&amp;"次"</f>
        <v>完成签到1次</v>
      </c>
      <c r="E56" s="1" t="str">
        <f>VLOOKUP(F56,可选条件!A:B,2,FALSE)</f>
        <v>签到X次</v>
      </c>
      <c r="F56" s="1">
        <v>123</v>
      </c>
      <c r="G56" s="23">
        <v>1</v>
      </c>
      <c r="H56" s="1" t="s">
        <v>56</v>
      </c>
      <c r="I56" s="1">
        <v>59.3636363636363</v>
      </c>
    </row>
    <row r="57" spans="1:9">
      <c r="A57" s="1">
        <v>60.5090909090909</v>
      </c>
      <c r="B57" s="1">
        <v>151</v>
      </c>
      <c r="C57" s="1">
        <v>200</v>
      </c>
      <c r="D57" s="1" t="str">
        <f>"使用"&amp;G57&amp;"次英雄技能"</f>
        <v>使用5次英雄技能</v>
      </c>
      <c r="E57" s="1" t="str">
        <f>VLOOKUP(F57,可选条件!A:B,2,FALSE)</f>
        <v>使用X次英雄技能</v>
      </c>
      <c r="F57" s="1">
        <v>113</v>
      </c>
      <c r="G57" s="23">
        <v>5</v>
      </c>
      <c r="H57" s="1" t="s">
        <v>56</v>
      </c>
      <c r="I57" s="1">
        <v>60.5090909090909</v>
      </c>
    </row>
    <row r="58" spans="1:9">
      <c r="A58" s="1">
        <v>61.6545454545454</v>
      </c>
      <c r="B58" s="1">
        <v>151</v>
      </c>
      <c r="C58" s="1">
        <v>200</v>
      </c>
      <c r="D58" s="1" t="str">
        <f>"合成符文"&amp;G58&amp;"次"</f>
        <v>合成符文1次</v>
      </c>
      <c r="E58" s="1" t="str">
        <f>VLOOKUP(F58,可选条件!A:B,2,FALSE)</f>
        <v>合成符文X次</v>
      </c>
      <c r="F58" s="1">
        <v>124</v>
      </c>
      <c r="G58" s="23">
        <v>1</v>
      </c>
      <c r="H58" s="1" t="s">
        <v>56</v>
      </c>
      <c r="I58" s="1">
        <v>61.6545454545454</v>
      </c>
    </row>
    <row r="59" spans="1:9">
      <c r="A59" s="1">
        <v>62.8</v>
      </c>
      <c r="B59" s="1">
        <v>201</v>
      </c>
      <c r="C59" s="1">
        <v>250</v>
      </c>
      <c r="D59" s="1" t="str">
        <f>"杀死"&amp;G59&amp;"个怪物"</f>
        <v>杀死10个怪物</v>
      </c>
      <c r="E59" s="1" t="str">
        <f>VLOOKUP(F59,可选条件!A:B,2,FALSE)</f>
        <v>杀死X个怪物</v>
      </c>
      <c r="F59" s="1">
        <v>101</v>
      </c>
      <c r="G59" s="23">
        <v>10</v>
      </c>
      <c r="H59" s="1" t="s">
        <v>145</v>
      </c>
      <c r="I59" s="1">
        <v>62.8</v>
      </c>
    </row>
    <row r="60" spans="1:9">
      <c r="A60" s="1">
        <v>63.9454545454545</v>
      </c>
      <c r="B60" s="1">
        <v>201</v>
      </c>
      <c r="C60" s="1">
        <v>250</v>
      </c>
      <c r="D60" s="1" t="str">
        <f>"击杀"&amp;G60&amp;"个BOSS"</f>
        <v>击杀2个BOSS</v>
      </c>
      <c r="E60" s="1" t="str">
        <f>VLOOKUP(F60,可选条件!A:B,2,FALSE)</f>
        <v>击败X个BOSS</v>
      </c>
      <c r="F60" s="1">
        <v>102</v>
      </c>
      <c r="G60" s="23">
        <v>2</v>
      </c>
      <c r="H60" s="1" t="s">
        <v>145</v>
      </c>
      <c r="I60" s="1">
        <v>63.9454545454545</v>
      </c>
    </row>
    <row r="61" spans="1:9">
      <c r="A61" s="1">
        <v>65.0909090909091</v>
      </c>
      <c r="B61" s="1">
        <v>201</v>
      </c>
      <c r="C61" s="1">
        <v>250</v>
      </c>
      <c r="D61" s="1" t="str">
        <f>"升级英雄"&amp;G61&amp;"次"</f>
        <v>升级英雄2次</v>
      </c>
      <c r="E61" s="1" t="str">
        <f>VLOOKUP(F61,可选条件!A:B,2,FALSE)</f>
        <v>升级英雄X次</v>
      </c>
      <c r="F61" s="1">
        <v>107</v>
      </c>
      <c r="G61" s="23">
        <v>2</v>
      </c>
      <c r="H61" s="1" t="s">
        <v>56</v>
      </c>
      <c r="I61" s="1">
        <v>65.0909090909091</v>
      </c>
    </row>
    <row r="62" spans="1:9">
      <c r="A62" s="1">
        <v>66.2363636363636</v>
      </c>
      <c r="B62" s="1">
        <v>201</v>
      </c>
      <c r="C62" s="1">
        <v>250</v>
      </c>
      <c r="D62" s="1" t="str">
        <f>"升级防守塔"&amp;G62&amp;"次"</f>
        <v>升级防守塔2次</v>
      </c>
      <c r="E62" s="1" t="str">
        <f>VLOOKUP(F62,可选条件!A:B,2,FALSE)</f>
        <v>升级塔X次</v>
      </c>
      <c r="F62" s="1">
        <v>111</v>
      </c>
      <c r="G62" s="23">
        <v>2</v>
      </c>
      <c r="H62" s="1" t="s">
        <v>56</v>
      </c>
      <c r="I62" s="1">
        <v>66.2363636363636</v>
      </c>
    </row>
    <row r="63" spans="1:9">
      <c r="A63" s="1">
        <v>67.3818181818182</v>
      </c>
      <c r="B63" s="1">
        <v>201</v>
      </c>
      <c r="C63" s="1">
        <v>250</v>
      </c>
      <c r="D63" s="1" t="str">
        <f>"观看视频兑换钻石"&amp;G63&amp;"次"</f>
        <v>观看视频兑换钻石1次</v>
      </c>
      <c r="E63" s="1" t="str">
        <f>VLOOKUP(F63,可选条件!A:B,2,FALSE)</f>
        <v>兑换钻石X次</v>
      </c>
      <c r="F63" s="1">
        <v>119</v>
      </c>
      <c r="G63" s="23">
        <v>1</v>
      </c>
      <c r="H63" s="1" t="s">
        <v>56</v>
      </c>
      <c r="I63" s="1">
        <v>67.3818181818182</v>
      </c>
    </row>
    <row r="64" spans="1:9">
      <c r="A64" s="1">
        <v>68.5272727272727</v>
      </c>
      <c r="B64" s="1">
        <v>201</v>
      </c>
      <c r="C64" s="1">
        <v>250</v>
      </c>
      <c r="D64" s="1" t="str">
        <f>"使用钻石购买金币"&amp;G64&amp;"次"</f>
        <v>使用钻石购买金币1次</v>
      </c>
      <c r="E64" s="1" t="str">
        <f>VLOOKUP(F64,可选条件!A:B,2,FALSE)</f>
        <v>购买金币X次</v>
      </c>
      <c r="F64" s="1">
        <v>120</v>
      </c>
      <c r="G64" s="23">
        <v>1</v>
      </c>
      <c r="H64" s="1" t="s">
        <v>56</v>
      </c>
      <c r="I64" s="1">
        <v>68.5272727272727</v>
      </c>
    </row>
    <row r="65" spans="1:9">
      <c r="A65" s="1">
        <v>69.6727272727273</v>
      </c>
      <c r="B65" s="1">
        <v>201</v>
      </c>
      <c r="C65" s="1">
        <v>250</v>
      </c>
      <c r="D65" s="1" t="str">
        <f>"领取"&amp;G65&amp;"次在线奖励"</f>
        <v>领取1次在线奖励</v>
      </c>
      <c r="E65" s="1" t="str">
        <f>VLOOKUP(F65,可选条件!A:B,2,FALSE)</f>
        <v>领取X次在线奖励</v>
      </c>
      <c r="F65" s="1">
        <v>121</v>
      </c>
      <c r="G65" s="23">
        <v>1</v>
      </c>
      <c r="H65" s="1" t="s">
        <v>56</v>
      </c>
      <c r="I65" s="1">
        <v>69.6727272727273</v>
      </c>
    </row>
    <row r="66" spans="1:9">
      <c r="A66" s="1">
        <v>70.8181818181818</v>
      </c>
      <c r="B66" s="1">
        <v>201</v>
      </c>
      <c r="C66" s="1">
        <v>250</v>
      </c>
      <c r="D66" s="1" t="str">
        <f>"使用抽奖功能"&amp;G66&amp;"次"</f>
        <v>使用抽奖功能2次</v>
      </c>
      <c r="E66" s="1" t="str">
        <f>VLOOKUP(F66,可选条件!A:B,2,FALSE)</f>
        <v>抽奖X次</v>
      </c>
      <c r="F66" s="1">
        <v>122</v>
      </c>
      <c r="G66" s="23">
        <v>2</v>
      </c>
      <c r="H66" s="1" t="s">
        <v>56</v>
      </c>
      <c r="I66" s="1">
        <v>70.8181818181818</v>
      </c>
    </row>
    <row r="67" spans="1:9">
      <c r="A67" s="1">
        <v>71.9636363636363</v>
      </c>
      <c r="B67" s="1">
        <v>201</v>
      </c>
      <c r="C67" s="1">
        <v>250</v>
      </c>
      <c r="D67" s="1" t="str">
        <f>"完成签到"&amp;G67&amp;"次"</f>
        <v>完成签到1次</v>
      </c>
      <c r="E67" s="1" t="str">
        <f>VLOOKUP(F67,可选条件!A:B,2,FALSE)</f>
        <v>签到X次</v>
      </c>
      <c r="F67" s="1">
        <v>123</v>
      </c>
      <c r="G67" s="23">
        <v>1</v>
      </c>
      <c r="H67" s="1" t="s">
        <v>56</v>
      </c>
      <c r="I67" s="1">
        <v>71.9636363636363</v>
      </c>
    </row>
    <row r="68" spans="1:9">
      <c r="A68" s="1">
        <v>73.1090909090909</v>
      </c>
      <c r="B68" s="1">
        <v>201</v>
      </c>
      <c r="C68" s="1">
        <v>250</v>
      </c>
      <c r="D68" s="1" t="str">
        <f>"使用"&amp;G68&amp;"次英雄技能"</f>
        <v>使用5次英雄技能</v>
      </c>
      <c r="E68" s="1" t="str">
        <f>VLOOKUP(F68,可选条件!A:B,2,FALSE)</f>
        <v>使用X次英雄技能</v>
      </c>
      <c r="F68" s="1">
        <v>113</v>
      </c>
      <c r="G68" s="23">
        <v>5</v>
      </c>
      <c r="H68" s="1" t="s">
        <v>56</v>
      </c>
      <c r="I68" s="1">
        <v>73.1090909090909</v>
      </c>
    </row>
    <row r="69" spans="1:9">
      <c r="A69" s="1">
        <v>74.2545454545454</v>
      </c>
      <c r="B69" s="1">
        <v>201</v>
      </c>
      <c r="C69" s="1">
        <v>250</v>
      </c>
      <c r="D69" s="1" t="str">
        <f>"合成符文"&amp;G69&amp;"次"</f>
        <v>合成符文1次</v>
      </c>
      <c r="E69" s="1" t="str">
        <f>VLOOKUP(F69,可选条件!A:B,2,FALSE)</f>
        <v>合成符文X次</v>
      </c>
      <c r="F69" s="1">
        <v>124</v>
      </c>
      <c r="G69" s="23">
        <v>1</v>
      </c>
      <c r="H69" s="1" t="s">
        <v>56</v>
      </c>
      <c r="I69" s="1">
        <v>74.2545454545454</v>
      </c>
    </row>
    <row r="70" spans="1:9">
      <c r="A70" s="1">
        <v>75.4</v>
      </c>
      <c r="B70" s="1">
        <v>251</v>
      </c>
      <c r="C70" s="1">
        <v>300</v>
      </c>
      <c r="D70" s="1" t="str">
        <f>"杀死"&amp;G70&amp;"个怪物"</f>
        <v>杀死10个怪物</v>
      </c>
      <c r="E70" s="1" t="str">
        <f>VLOOKUP(F70,可选条件!A:B,2,FALSE)</f>
        <v>杀死X个怪物</v>
      </c>
      <c r="F70" s="1">
        <v>101</v>
      </c>
      <c r="G70" s="23">
        <v>10</v>
      </c>
      <c r="H70" s="1" t="s">
        <v>145</v>
      </c>
      <c r="I70" s="1">
        <v>75.4</v>
      </c>
    </row>
    <row r="71" spans="1:9">
      <c r="A71" s="1">
        <v>76.5454545454545</v>
      </c>
      <c r="B71" s="1">
        <v>251</v>
      </c>
      <c r="C71" s="1">
        <v>300</v>
      </c>
      <c r="D71" s="1" t="str">
        <f>"击杀"&amp;G71&amp;"个BOSS"</f>
        <v>击杀2个BOSS</v>
      </c>
      <c r="E71" s="1" t="str">
        <f>VLOOKUP(F71,可选条件!A:B,2,FALSE)</f>
        <v>击败X个BOSS</v>
      </c>
      <c r="F71" s="1">
        <v>102</v>
      </c>
      <c r="G71" s="23">
        <v>2</v>
      </c>
      <c r="H71" s="1" t="s">
        <v>145</v>
      </c>
      <c r="I71" s="1">
        <v>76.5454545454545</v>
      </c>
    </row>
    <row r="72" spans="1:9">
      <c r="A72" s="1">
        <v>77.6909090909091</v>
      </c>
      <c r="B72" s="1">
        <v>251</v>
      </c>
      <c r="C72" s="1">
        <v>300</v>
      </c>
      <c r="D72" s="1" t="str">
        <f>"升级英雄"&amp;G72&amp;"次"</f>
        <v>升级英雄2次</v>
      </c>
      <c r="E72" s="1" t="str">
        <f>VLOOKUP(F72,可选条件!A:B,2,FALSE)</f>
        <v>升级英雄X次</v>
      </c>
      <c r="F72" s="1">
        <v>107</v>
      </c>
      <c r="G72" s="23">
        <v>2</v>
      </c>
      <c r="H72" s="1" t="s">
        <v>56</v>
      </c>
      <c r="I72" s="1">
        <v>77.6909090909091</v>
      </c>
    </row>
    <row r="73" spans="1:9">
      <c r="A73" s="1">
        <v>78.8363636363636</v>
      </c>
      <c r="B73" s="1">
        <v>251</v>
      </c>
      <c r="C73" s="1">
        <v>300</v>
      </c>
      <c r="D73" s="1" t="str">
        <f>"升级防守塔"&amp;G73&amp;"次"</f>
        <v>升级防守塔2次</v>
      </c>
      <c r="E73" s="1" t="str">
        <f>VLOOKUP(F73,可选条件!A:B,2,FALSE)</f>
        <v>升级塔X次</v>
      </c>
      <c r="F73" s="1">
        <v>111</v>
      </c>
      <c r="G73" s="23">
        <v>2</v>
      </c>
      <c r="H73" s="1" t="s">
        <v>56</v>
      </c>
      <c r="I73" s="1">
        <v>78.8363636363636</v>
      </c>
    </row>
    <row r="74" spans="1:9">
      <c r="A74" s="1">
        <v>79.9818181818182</v>
      </c>
      <c r="B74" s="1">
        <v>251</v>
      </c>
      <c r="C74" s="1">
        <v>300</v>
      </c>
      <c r="D74" s="1" t="str">
        <f>"观看视频兑换钻石"&amp;G74&amp;"次"</f>
        <v>观看视频兑换钻石1次</v>
      </c>
      <c r="E74" s="1" t="str">
        <f>VLOOKUP(F74,可选条件!A:B,2,FALSE)</f>
        <v>兑换钻石X次</v>
      </c>
      <c r="F74" s="1">
        <v>119</v>
      </c>
      <c r="G74" s="23">
        <v>1</v>
      </c>
      <c r="H74" s="1" t="s">
        <v>56</v>
      </c>
      <c r="I74" s="1">
        <v>79.9818181818182</v>
      </c>
    </row>
    <row r="75" spans="1:9">
      <c r="A75" s="1">
        <v>81.1272727272727</v>
      </c>
      <c r="B75" s="1">
        <v>251</v>
      </c>
      <c r="C75" s="1">
        <v>300</v>
      </c>
      <c r="D75" s="1" t="str">
        <f>"使用钻石购买金币"&amp;G75&amp;"次"</f>
        <v>使用钻石购买金币1次</v>
      </c>
      <c r="E75" s="1" t="str">
        <f>VLOOKUP(F75,可选条件!A:B,2,FALSE)</f>
        <v>购买金币X次</v>
      </c>
      <c r="F75" s="1">
        <v>120</v>
      </c>
      <c r="G75" s="23">
        <v>1</v>
      </c>
      <c r="H75" s="1" t="s">
        <v>56</v>
      </c>
      <c r="I75" s="1">
        <v>81.1272727272727</v>
      </c>
    </row>
    <row r="76" spans="1:9">
      <c r="A76" s="1">
        <v>82.2727272727273</v>
      </c>
      <c r="B76" s="1">
        <v>251</v>
      </c>
      <c r="C76" s="1">
        <v>300</v>
      </c>
      <c r="D76" s="1" t="str">
        <f>"领取"&amp;G76&amp;"次在线奖励"</f>
        <v>领取1次在线奖励</v>
      </c>
      <c r="E76" s="1" t="str">
        <f>VLOOKUP(F76,可选条件!A:B,2,FALSE)</f>
        <v>领取X次在线奖励</v>
      </c>
      <c r="F76" s="1">
        <v>121</v>
      </c>
      <c r="G76" s="23">
        <v>1</v>
      </c>
      <c r="H76" s="1" t="s">
        <v>56</v>
      </c>
      <c r="I76" s="1">
        <v>82.2727272727273</v>
      </c>
    </row>
    <row r="77" spans="1:9">
      <c r="A77" s="1">
        <v>83.4181818181818</v>
      </c>
      <c r="B77" s="1">
        <v>251</v>
      </c>
      <c r="C77" s="1">
        <v>300</v>
      </c>
      <c r="D77" s="1" t="str">
        <f>"使用抽奖功能"&amp;G77&amp;"次"</f>
        <v>使用抽奖功能2次</v>
      </c>
      <c r="E77" s="1" t="str">
        <f>VLOOKUP(F77,可选条件!A:B,2,FALSE)</f>
        <v>抽奖X次</v>
      </c>
      <c r="F77" s="1">
        <v>122</v>
      </c>
      <c r="G77" s="23">
        <v>2</v>
      </c>
      <c r="H77" s="1" t="s">
        <v>56</v>
      </c>
      <c r="I77" s="1">
        <v>83.4181818181818</v>
      </c>
    </row>
    <row r="78" spans="1:9">
      <c r="A78" s="1">
        <v>84.5636363636364</v>
      </c>
      <c r="B78" s="1">
        <v>251</v>
      </c>
      <c r="C78" s="1">
        <v>300</v>
      </c>
      <c r="D78" s="1" t="str">
        <f>"完成签到"&amp;G78&amp;"次"</f>
        <v>完成签到1次</v>
      </c>
      <c r="E78" s="1" t="str">
        <f>VLOOKUP(F78,可选条件!A:B,2,FALSE)</f>
        <v>签到X次</v>
      </c>
      <c r="F78" s="1">
        <v>123</v>
      </c>
      <c r="G78" s="23">
        <v>1</v>
      </c>
      <c r="H78" s="1" t="s">
        <v>56</v>
      </c>
      <c r="I78" s="1">
        <v>84.5636363636364</v>
      </c>
    </row>
    <row r="79" spans="1:9">
      <c r="A79" s="1">
        <v>85.7090909090909</v>
      </c>
      <c r="B79" s="1">
        <v>251</v>
      </c>
      <c r="C79" s="1">
        <v>300</v>
      </c>
      <c r="D79" s="1" t="str">
        <f>"使用"&amp;G79&amp;"次英雄技能"</f>
        <v>使用5次英雄技能</v>
      </c>
      <c r="E79" s="1" t="str">
        <f>VLOOKUP(F79,可选条件!A:B,2,FALSE)</f>
        <v>使用X次英雄技能</v>
      </c>
      <c r="F79" s="1">
        <v>113</v>
      </c>
      <c r="G79" s="23">
        <v>5</v>
      </c>
      <c r="H79" s="1" t="s">
        <v>56</v>
      </c>
      <c r="I79" s="1">
        <v>85.7090909090909</v>
      </c>
    </row>
    <row r="80" spans="1:9">
      <c r="A80" s="1">
        <v>86.8545454545454</v>
      </c>
      <c r="B80" s="1">
        <v>251</v>
      </c>
      <c r="C80" s="1">
        <v>300</v>
      </c>
      <c r="D80" s="1" t="str">
        <f>"合成符文"&amp;G80&amp;"次"</f>
        <v>合成符文1次</v>
      </c>
      <c r="E80" s="1" t="str">
        <f>VLOOKUP(F80,可选条件!A:B,2,FALSE)</f>
        <v>合成符文X次</v>
      </c>
      <c r="F80" s="1">
        <v>124</v>
      </c>
      <c r="G80" s="23">
        <v>1</v>
      </c>
      <c r="H80" s="1" t="s">
        <v>56</v>
      </c>
      <c r="I80" s="1">
        <v>86.8545454545454</v>
      </c>
    </row>
    <row r="81" spans="1:9">
      <c r="A81" s="1">
        <v>88</v>
      </c>
      <c r="B81" s="1">
        <v>301</v>
      </c>
      <c r="C81" s="1">
        <v>350</v>
      </c>
      <c r="D81" s="1" t="str">
        <f>"杀死"&amp;G81&amp;"个怪物"</f>
        <v>杀死10个怪物</v>
      </c>
      <c r="E81" s="1" t="str">
        <f>VLOOKUP(F81,可选条件!A:B,2,FALSE)</f>
        <v>杀死X个怪物</v>
      </c>
      <c r="F81" s="1">
        <v>101</v>
      </c>
      <c r="G81" s="23">
        <v>10</v>
      </c>
      <c r="H81" s="1" t="s">
        <v>145</v>
      </c>
      <c r="I81" s="1">
        <v>88</v>
      </c>
    </row>
    <row r="82" spans="1:9">
      <c r="A82" s="1">
        <v>89.1454545454545</v>
      </c>
      <c r="B82" s="1">
        <v>301</v>
      </c>
      <c r="C82" s="1">
        <v>350</v>
      </c>
      <c r="D82" s="1" t="str">
        <f>"击杀"&amp;G82&amp;"个BOSS"</f>
        <v>击杀2个BOSS</v>
      </c>
      <c r="E82" s="1" t="str">
        <f>VLOOKUP(F82,可选条件!A:B,2,FALSE)</f>
        <v>击败X个BOSS</v>
      </c>
      <c r="F82" s="1">
        <v>102</v>
      </c>
      <c r="G82" s="23">
        <v>2</v>
      </c>
      <c r="H82" s="1" t="s">
        <v>145</v>
      </c>
      <c r="I82" s="1">
        <v>89.1454545454545</v>
      </c>
    </row>
    <row r="83" spans="1:9">
      <c r="A83" s="1">
        <v>90.2909090909091</v>
      </c>
      <c r="B83" s="1">
        <v>301</v>
      </c>
      <c r="C83" s="1">
        <v>350</v>
      </c>
      <c r="D83" s="1" t="str">
        <f>"升级英雄"&amp;G83&amp;"次"</f>
        <v>升级英雄2次</v>
      </c>
      <c r="E83" s="1" t="str">
        <f>VLOOKUP(F83,可选条件!A:B,2,FALSE)</f>
        <v>升级英雄X次</v>
      </c>
      <c r="F83" s="1">
        <v>107</v>
      </c>
      <c r="G83" s="23">
        <v>2</v>
      </c>
      <c r="H83" s="1" t="s">
        <v>56</v>
      </c>
      <c r="I83" s="1">
        <v>90.2909090909091</v>
      </c>
    </row>
    <row r="84" spans="1:9">
      <c r="A84" s="1">
        <v>91.4363636363636</v>
      </c>
      <c r="B84" s="1">
        <v>301</v>
      </c>
      <c r="C84" s="1">
        <v>350</v>
      </c>
      <c r="D84" s="1" t="str">
        <f>"升级防守塔"&amp;G84&amp;"次"</f>
        <v>升级防守塔2次</v>
      </c>
      <c r="E84" s="1" t="str">
        <f>VLOOKUP(F84,可选条件!A:B,2,FALSE)</f>
        <v>升级塔X次</v>
      </c>
      <c r="F84" s="1">
        <v>111</v>
      </c>
      <c r="G84" s="23">
        <v>2</v>
      </c>
      <c r="H84" s="1" t="s">
        <v>56</v>
      </c>
      <c r="I84" s="1">
        <v>91.4363636363636</v>
      </c>
    </row>
    <row r="85" spans="1:9">
      <c r="A85" s="1">
        <v>92.5818181818182</v>
      </c>
      <c r="B85" s="1">
        <v>301</v>
      </c>
      <c r="C85" s="1">
        <v>350</v>
      </c>
      <c r="D85" s="1" t="str">
        <f>"观看视频兑换钻石"&amp;G85&amp;"次"</f>
        <v>观看视频兑换钻石1次</v>
      </c>
      <c r="E85" s="1" t="str">
        <f>VLOOKUP(F85,可选条件!A:B,2,FALSE)</f>
        <v>兑换钻石X次</v>
      </c>
      <c r="F85" s="1">
        <v>119</v>
      </c>
      <c r="G85" s="23">
        <v>1</v>
      </c>
      <c r="H85" s="1" t="s">
        <v>56</v>
      </c>
      <c r="I85" s="1">
        <v>92.5818181818182</v>
      </c>
    </row>
    <row r="86" spans="1:9">
      <c r="A86" s="1">
        <v>93.7272727272727</v>
      </c>
      <c r="B86" s="1">
        <v>301</v>
      </c>
      <c r="C86" s="1">
        <v>350</v>
      </c>
      <c r="D86" s="1" t="str">
        <f>"使用钻石购买金币"&amp;G86&amp;"次"</f>
        <v>使用钻石购买金币1次</v>
      </c>
      <c r="E86" s="1" t="str">
        <f>VLOOKUP(F86,可选条件!A:B,2,FALSE)</f>
        <v>购买金币X次</v>
      </c>
      <c r="F86" s="1">
        <v>120</v>
      </c>
      <c r="G86" s="23">
        <v>1</v>
      </c>
      <c r="H86" s="1" t="s">
        <v>56</v>
      </c>
      <c r="I86" s="1">
        <v>93.7272727272727</v>
      </c>
    </row>
    <row r="87" spans="1:9">
      <c r="A87" s="1">
        <v>94.8727272727273</v>
      </c>
      <c r="B87" s="1">
        <v>301</v>
      </c>
      <c r="C87" s="1">
        <v>350</v>
      </c>
      <c r="D87" s="1" t="str">
        <f>"领取"&amp;G87&amp;"次在线奖励"</f>
        <v>领取1次在线奖励</v>
      </c>
      <c r="E87" s="1" t="str">
        <f>VLOOKUP(F87,可选条件!A:B,2,FALSE)</f>
        <v>领取X次在线奖励</v>
      </c>
      <c r="F87" s="1">
        <v>121</v>
      </c>
      <c r="G87" s="23">
        <v>1</v>
      </c>
      <c r="H87" s="1" t="s">
        <v>56</v>
      </c>
      <c r="I87" s="1">
        <v>94.8727272727273</v>
      </c>
    </row>
    <row r="88" spans="1:9">
      <c r="A88" s="1">
        <v>96.0181818181818</v>
      </c>
      <c r="B88" s="1">
        <v>301</v>
      </c>
      <c r="C88" s="1">
        <v>350</v>
      </c>
      <c r="D88" s="1" t="str">
        <f>"使用抽奖功能"&amp;G88&amp;"次"</f>
        <v>使用抽奖功能2次</v>
      </c>
      <c r="E88" s="1" t="str">
        <f>VLOOKUP(F88,可选条件!A:B,2,FALSE)</f>
        <v>抽奖X次</v>
      </c>
      <c r="F88" s="1">
        <v>122</v>
      </c>
      <c r="G88" s="23">
        <v>2</v>
      </c>
      <c r="H88" s="1" t="s">
        <v>56</v>
      </c>
      <c r="I88" s="1">
        <v>96.0181818181818</v>
      </c>
    </row>
    <row r="89" spans="1:9">
      <c r="A89" s="1">
        <v>97.1636363636364</v>
      </c>
      <c r="B89" s="1">
        <v>301</v>
      </c>
      <c r="C89" s="1">
        <v>350</v>
      </c>
      <c r="D89" s="1" t="str">
        <f>"完成签到"&amp;G89&amp;"次"</f>
        <v>完成签到1次</v>
      </c>
      <c r="E89" s="1" t="str">
        <f>VLOOKUP(F89,可选条件!A:B,2,FALSE)</f>
        <v>签到X次</v>
      </c>
      <c r="F89" s="1">
        <v>123</v>
      </c>
      <c r="G89" s="23">
        <v>1</v>
      </c>
      <c r="H89" s="1" t="s">
        <v>56</v>
      </c>
      <c r="I89" s="1">
        <v>97.1636363636364</v>
      </c>
    </row>
    <row r="90" spans="1:9">
      <c r="A90" s="1">
        <v>98.3090909090909</v>
      </c>
      <c r="B90" s="1">
        <v>301</v>
      </c>
      <c r="C90" s="1">
        <v>350</v>
      </c>
      <c r="D90" s="1" t="str">
        <f>"使用"&amp;G90&amp;"次英雄技能"</f>
        <v>使用5次英雄技能</v>
      </c>
      <c r="E90" s="1" t="str">
        <f>VLOOKUP(F90,可选条件!A:B,2,FALSE)</f>
        <v>使用X次英雄技能</v>
      </c>
      <c r="F90" s="1">
        <v>113</v>
      </c>
      <c r="G90" s="23">
        <v>5</v>
      </c>
      <c r="H90" s="1" t="s">
        <v>56</v>
      </c>
      <c r="I90" s="1">
        <v>98.3090909090909</v>
      </c>
    </row>
    <row r="91" spans="1:9">
      <c r="A91" s="1">
        <v>99.4545454545455</v>
      </c>
      <c r="B91" s="1">
        <v>301</v>
      </c>
      <c r="C91" s="1">
        <v>350</v>
      </c>
      <c r="D91" s="1" t="str">
        <f>"合成符文"&amp;G91&amp;"次"</f>
        <v>合成符文1次</v>
      </c>
      <c r="E91" s="1" t="str">
        <f>VLOOKUP(F91,可选条件!A:B,2,FALSE)</f>
        <v>合成符文X次</v>
      </c>
      <c r="F91" s="1">
        <v>124</v>
      </c>
      <c r="G91" s="23">
        <v>1</v>
      </c>
      <c r="H91" s="1" t="s">
        <v>56</v>
      </c>
      <c r="I91" s="1">
        <v>99.4545454545455</v>
      </c>
    </row>
    <row r="92" spans="1:9">
      <c r="A92" s="1">
        <v>100.6</v>
      </c>
      <c r="B92" s="1">
        <v>351</v>
      </c>
      <c r="C92" s="1">
        <v>400</v>
      </c>
      <c r="D92" s="1" t="str">
        <f>"杀死"&amp;G92&amp;"个怪物"</f>
        <v>杀死10个怪物</v>
      </c>
      <c r="E92" s="1" t="str">
        <f>VLOOKUP(F92,可选条件!A:B,2,FALSE)</f>
        <v>杀死X个怪物</v>
      </c>
      <c r="F92" s="1">
        <v>101</v>
      </c>
      <c r="G92" s="23">
        <v>10</v>
      </c>
      <c r="H92" s="1" t="s">
        <v>145</v>
      </c>
      <c r="I92" s="1">
        <v>100.6</v>
      </c>
    </row>
    <row r="93" spans="1:9">
      <c r="A93" s="1">
        <v>101.745454545455</v>
      </c>
      <c r="B93" s="1">
        <v>351</v>
      </c>
      <c r="C93" s="1">
        <v>400</v>
      </c>
      <c r="D93" s="1" t="str">
        <f>"击杀"&amp;G93&amp;"个BOSS"</f>
        <v>击杀2个BOSS</v>
      </c>
      <c r="E93" s="1" t="str">
        <f>VLOOKUP(F93,可选条件!A:B,2,FALSE)</f>
        <v>击败X个BOSS</v>
      </c>
      <c r="F93" s="1">
        <v>102</v>
      </c>
      <c r="G93" s="23">
        <v>2</v>
      </c>
      <c r="H93" s="1" t="s">
        <v>145</v>
      </c>
      <c r="I93" s="1">
        <v>101.745454545455</v>
      </c>
    </row>
    <row r="94" spans="1:9">
      <c r="A94" s="1">
        <v>102.89090909091</v>
      </c>
      <c r="B94" s="1">
        <v>351</v>
      </c>
      <c r="C94" s="1">
        <v>400</v>
      </c>
      <c r="D94" s="1" t="str">
        <f>"升级英雄"&amp;G94&amp;"次"</f>
        <v>升级英雄2次</v>
      </c>
      <c r="E94" s="1" t="str">
        <f>VLOOKUP(F94,可选条件!A:B,2,FALSE)</f>
        <v>升级英雄X次</v>
      </c>
      <c r="F94" s="1">
        <v>107</v>
      </c>
      <c r="G94" s="23">
        <v>2</v>
      </c>
      <c r="H94" s="1" t="s">
        <v>56</v>
      </c>
      <c r="I94" s="1">
        <v>102.89090909091</v>
      </c>
    </row>
    <row r="95" spans="1:9">
      <c r="A95" s="1">
        <v>104.036363636364</v>
      </c>
      <c r="B95" s="1">
        <v>351</v>
      </c>
      <c r="C95" s="1">
        <v>400</v>
      </c>
      <c r="D95" s="1" t="str">
        <f>"升级防守塔"&amp;G95&amp;"次"</f>
        <v>升级防守塔2次</v>
      </c>
      <c r="E95" s="1" t="str">
        <f>VLOOKUP(F95,可选条件!A:B,2,FALSE)</f>
        <v>升级塔X次</v>
      </c>
      <c r="F95" s="1">
        <v>111</v>
      </c>
      <c r="G95" s="23">
        <v>2</v>
      </c>
      <c r="H95" s="1" t="s">
        <v>56</v>
      </c>
      <c r="I95" s="1">
        <v>104.036363636364</v>
      </c>
    </row>
    <row r="96" spans="1:9">
      <c r="A96" s="1">
        <v>105.181818181819</v>
      </c>
      <c r="B96" s="1">
        <v>351</v>
      </c>
      <c r="C96" s="1">
        <v>400</v>
      </c>
      <c r="D96" s="1" t="str">
        <f>"观看视频兑换钻石"&amp;G96&amp;"次"</f>
        <v>观看视频兑换钻石1次</v>
      </c>
      <c r="E96" s="1" t="str">
        <f>VLOOKUP(F96,可选条件!A:B,2,FALSE)</f>
        <v>兑换钻石X次</v>
      </c>
      <c r="F96" s="1">
        <v>119</v>
      </c>
      <c r="G96" s="23">
        <v>1</v>
      </c>
      <c r="H96" s="1" t="s">
        <v>56</v>
      </c>
      <c r="I96" s="1">
        <v>105.181818181819</v>
      </c>
    </row>
    <row r="97" spans="1:9">
      <c r="A97" s="1">
        <v>106.327272727273</v>
      </c>
      <c r="B97" s="1">
        <v>351</v>
      </c>
      <c r="C97" s="1">
        <v>400</v>
      </c>
      <c r="D97" s="1" t="str">
        <f>"使用钻石购买金币"&amp;G97&amp;"次"</f>
        <v>使用钻石购买金币1次</v>
      </c>
      <c r="E97" s="1" t="str">
        <f>VLOOKUP(F97,可选条件!A:B,2,FALSE)</f>
        <v>购买金币X次</v>
      </c>
      <c r="F97" s="1">
        <v>120</v>
      </c>
      <c r="G97" s="23">
        <v>1</v>
      </c>
      <c r="H97" s="1" t="s">
        <v>56</v>
      </c>
      <c r="I97" s="1">
        <v>106.327272727273</v>
      </c>
    </row>
    <row r="98" spans="1:9">
      <c r="A98" s="1">
        <v>107.472727272728</v>
      </c>
      <c r="B98" s="1">
        <v>351</v>
      </c>
      <c r="C98" s="1">
        <v>400</v>
      </c>
      <c r="D98" s="1" t="str">
        <f>"领取"&amp;G98&amp;"次在线奖励"</f>
        <v>领取1次在线奖励</v>
      </c>
      <c r="E98" s="1" t="str">
        <f>VLOOKUP(F98,可选条件!A:B,2,FALSE)</f>
        <v>领取X次在线奖励</v>
      </c>
      <c r="F98" s="1">
        <v>121</v>
      </c>
      <c r="G98" s="23">
        <v>1</v>
      </c>
      <c r="H98" s="1" t="s">
        <v>56</v>
      </c>
      <c r="I98" s="1">
        <v>107.472727272728</v>
      </c>
    </row>
    <row r="99" spans="1:9">
      <c r="A99" s="1">
        <v>108.618181818182</v>
      </c>
      <c r="B99" s="1">
        <v>351</v>
      </c>
      <c r="C99" s="1">
        <v>400</v>
      </c>
      <c r="D99" s="1" t="str">
        <f>"使用抽奖功能"&amp;G99&amp;"次"</f>
        <v>使用抽奖功能2次</v>
      </c>
      <c r="E99" s="1" t="str">
        <f>VLOOKUP(F99,可选条件!A:B,2,FALSE)</f>
        <v>抽奖X次</v>
      </c>
      <c r="F99" s="1">
        <v>122</v>
      </c>
      <c r="G99" s="23">
        <v>2</v>
      </c>
      <c r="H99" s="1" t="s">
        <v>56</v>
      </c>
      <c r="I99" s="1">
        <v>108.618181818182</v>
      </c>
    </row>
    <row r="100" spans="1:9">
      <c r="A100" s="1">
        <v>109.763636363637</v>
      </c>
      <c r="B100" s="1">
        <v>351</v>
      </c>
      <c r="C100" s="1">
        <v>400</v>
      </c>
      <c r="D100" s="1" t="str">
        <f>"完成签到"&amp;G100&amp;"次"</f>
        <v>完成签到1次</v>
      </c>
      <c r="E100" s="1" t="str">
        <f>VLOOKUP(F100,可选条件!A:B,2,FALSE)</f>
        <v>签到X次</v>
      </c>
      <c r="F100" s="1">
        <v>123</v>
      </c>
      <c r="G100" s="23">
        <v>1</v>
      </c>
      <c r="H100" s="1" t="s">
        <v>56</v>
      </c>
      <c r="I100" s="1">
        <v>109.763636363637</v>
      </c>
    </row>
    <row r="101" spans="1:9">
      <c r="A101" s="1">
        <v>110.909090909091</v>
      </c>
      <c r="B101" s="1">
        <v>351</v>
      </c>
      <c r="C101" s="1">
        <v>400</v>
      </c>
      <c r="D101" s="1" t="str">
        <f>"使用"&amp;G101&amp;"次英雄技能"</f>
        <v>使用5次英雄技能</v>
      </c>
      <c r="E101" s="1" t="str">
        <f>VLOOKUP(F101,可选条件!A:B,2,FALSE)</f>
        <v>使用X次英雄技能</v>
      </c>
      <c r="F101" s="1">
        <v>113</v>
      </c>
      <c r="G101" s="23">
        <v>5</v>
      </c>
      <c r="H101" s="1" t="s">
        <v>56</v>
      </c>
      <c r="I101" s="1">
        <v>110.909090909091</v>
      </c>
    </row>
    <row r="102" spans="1:9">
      <c r="A102" s="1">
        <v>112.054545454546</v>
      </c>
      <c r="B102" s="1">
        <v>351</v>
      </c>
      <c r="C102" s="1">
        <v>400</v>
      </c>
      <c r="D102" s="1" t="str">
        <f>"合成符文"&amp;G102&amp;"次"</f>
        <v>合成符文1次</v>
      </c>
      <c r="E102" s="1" t="str">
        <f>VLOOKUP(F102,可选条件!A:B,2,FALSE)</f>
        <v>合成符文X次</v>
      </c>
      <c r="F102" s="1">
        <v>124</v>
      </c>
      <c r="G102" s="23">
        <v>1</v>
      </c>
      <c r="H102" s="1" t="s">
        <v>56</v>
      </c>
      <c r="I102" s="1">
        <v>112.054545454546</v>
      </c>
    </row>
    <row r="103" spans="1:9">
      <c r="A103" s="1">
        <v>113.200000000001</v>
      </c>
      <c r="B103" s="1">
        <v>401</v>
      </c>
      <c r="C103" s="1">
        <v>450</v>
      </c>
      <c r="D103" s="1" t="str">
        <f>"杀死"&amp;G103&amp;"个怪物"</f>
        <v>杀死10个怪物</v>
      </c>
      <c r="E103" s="1" t="str">
        <f>VLOOKUP(F103,可选条件!A:B,2,FALSE)</f>
        <v>杀死X个怪物</v>
      </c>
      <c r="F103" s="1">
        <v>101</v>
      </c>
      <c r="G103" s="23">
        <v>10</v>
      </c>
      <c r="H103" s="1" t="s">
        <v>145</v>
      </c>
      <c r="I103" s="1">
        <v>113.200000000001</v>
      </c>
    </row>
    <row r="104" spans="1:9">
      <c r="A104" s="1">
        <v>114.345454545455</v>
      </c>
      <c r="B104" s="1">
        <v>401</v>
      </c>
      <c r="C104" s="1">
        <v>450</v>
      </c>
      <c r="D104" s="1" t="str">
        <f>"击杀"&amp;G104&amp;"个BOSS"</f>
        <v>击杀2个BOSS</v>
      </c>
      <c r="E104" s="1" t="str">
        <f>VLOOKUP(F104,可选条件!A:B,2,FALSE)</f>
        <v>击败X个BOSS</v>
      </c>
      <c r="F104" s="1">
        <v>102</v>
      </c>
      <c r="G104" s="23">
        <v>2</v>
      </c>
      <c r="H104" s="1" t="s">
        <v>145</v>
      </c>
      <c r="I104" s="1">
        <v>114.345454545455</v>
      </c>
    </row>
    <row r="105" spans="1:9">
      <c r="A105" s="1">
        <v>115.49090909091</v>
      </c>
      <c r="B105" s="1">
        <v>401</v>
      </c>
      <c r="C105" s="1">
        <v>450</v>
      </c>
      <c r="D105" s="1" t="str">
        <f>"升级英雄"&amp;G105&amp;"次"</f>
        <v>升级英雄2次</v>
      </c>
      <c r="E105" s="1" t="str">
        <f>VLOOKUP(F105,可选条件!A:B,2,FALSE)</f>
        <v>升级英雄X次</v>
      </c>
      <c r="F105" s="1">
        <v>107</v>
      </c>
      <c r="G105" s="23">
        <v>2</v>
      </c>
      <c r="H105" s="1" t="s">
        <v>56</v>
      </c>
      <c r="I105" s="1">
        <v>115.49090909091</v>
      </c>
    </row>
    <row r="106" spans="1:9">
      <c r="A106" s="1">
        <v>116.636363636364</v>
      </c>
      <c r="B106" s="1">
        <v>401</v>
      </c>
      <c r="C106" s="1">
        <v>450</v>
      </c>
      <c r="D106" s="1" t="str">
        <f>"升级防守塔"&amp;G106&amp;"次"</f>
        <v>升级防守塔2次</v>
      </c>
      <c r="E106" s="1" t="str">
        <f>VLOOKUP(F106,可选条件!A:B,2,FALSE)</f>
        <v>升级塔X次</v>
      </c>
      <c r="F106" s="1">
        <v>111</v>
      </c>
      <c r="G106" s="23">
        <v>2</v>
      </c>
      <c r="H106" s="1" t="s">
        <v>56</v>
      </c>
      <c r="I106" s="1">
        <v>116.636363636364</v>
      </c>
    </row>
    <row r="107" spans="1:9">
      <c r="A107" s="1">
        <v>117.781818181819</v>
      </c>
      <c r="B107" s="1">
        <v>401</v>
      </c>
      <c r="C107" s="1">
        <v>450</v>
      </c>
      <c r="D107" s="1" t="str">
        <f>"观看视频兑换钻石"&amp;G107&amp;"次"</f>
        <v>观看视频兑换钻石1次</v>
      </c>
      <c r="E107" s="1" t="str">
        <f>VLOOKUP(F107,可选条件!A:B,2,FALSE)</f>
        <v>兑换钻石X次</v>
      </c>
      <c r="F107" s="1">
        <v>119</v>
      </c>
      <c r="G107" s="23">
        <v>1</v>
      </c>
      <c r="H107" s="1" t="s">
        <v>56</v>
      </c>
      <c r="I107" s="1">
        <v>117.781818181819</v>
      </c>
    </row>
    <row r="108" spans="1:9">
      <c r="A108" s="1">
        <v>118.927272727273</v>
      </c>
      <c r="B108" s="1">
        <v>401</v>
      </c>
      <c r="C108" s="1">
        <v>450</v>
      </c>
      <c r="D108" s="1" t="str">
        <f>"使用钻石购买金币"&amp;G108&amp;"次"</f>
        <v>使用钻石购买金币1次</v>
      </c>
      <c r="E108" s="1" t="str">
        <f>VLOOKUP(F108,可选条件!A:B,2,FALSE)</f>
        <v>购买金币X次</v>
      </c>
      <c r="F108" s="1">
        <v>120</v>
      </c>
      <c r="G108" s="23">
        <v>1</v>
      </c>
      <c r="H108" s="1" t="s">
        <v>56</v>
      </c>
      <c r="I108" s="1">
        <v>118.927272727273</v>
      </c>
    </row>
    <row r="109" spans="1:9">
      <c r="A109" s="1">
        <v>120.072727272728</v>
      </c>
      <c r="B109" s="1">
        <v>401</v>
      </c>
      <c r="C109" s="1">
        <v>450</v>
      </c>
      <c r="D109" s="1" t="str">
        <f>"领取"&amp;G109&amp;"次在线奖励"</f>
        <v>领取1次在线奖励</v>
      </c>
      <c r="E109" s="1" t="str">
        <f>VLOOKUP(F109,可选条件!A:B,2,FALSE)</f>
        <v>领取X次在线奖励</v>
      </c>
      <c r="F109" s="1">
        <v>121</v>
      </c>
      <c r="G109" s="23">
        <v>1</v>
      </c>
      <c r="H109" s="1" t="s">
        <v>56</v>
      </c>
      <c r="I109" s="1">
        <v>120.072727272728</v>
      </c>
    </row>
    <row r="110" spans="1:9">
      <c r="A110" s="1">
        <v>121.218181818182</v>
      </c>
      <c r="B110" s="1">
        <v>401</v>
      </c>
      <c r="C110" s="1">
        <v>450</v>
      </c>
      <c r="D110" s="1" t="str">
        <f>"使用抽奖功能"&amp;G110&amp;"次"</f>
        <v>使用抽奖功能2次</v>
      </c>
      <c r="E110" s="1" t="str">
        <f>VLOOKUP(F110,可选条件!A:B,2,FALSE)</f>
        <v>抽奖X次</v>
      </c>
      <c r="F110" s="1">
        <v>122</v>
      </c>
      <c r="G110" s="23">
        <v>2</v>
      </c>
      <c r="H110" s="1" t="s">
        <v>56</v>
      </c>
      <c r="I110" s="1">
        <v>121.218181818182</v>
      </c>
    </row>
    <row r="111" spans="1:9">
      <c r="A111" s="1">
        <v>122.363636363637</v>
      </c>
      <c r="B111" s="1">
        <v>401</v>
      </c>
      <c r="C111" s="1">
        <v>450</v>
      </c>
      <c r="D111" s="1" t="str">
        <f>"完成签到"&amp;G111&amp;"次"</f>
        <v>完成签到1次</v>
      </c>
      <c r="E111" s="1" t="str">
        <f>VLOOKUP(F111,可选条件!A:B,2,FALSE)</f>
        <v>签到X次</v>
      </c>
      <c r="F111" s="1">
        <v>123</v>
      </c>
      <c r="G111" s="23">
        <v>1</v>
      </c>
      <c r="H111" s="1" t="s">
        <v>56</v>
      </c>
      <c r="I111" s="1">
        <v>122.363636363637</v>
      </c>
    </row>
    <row r="112" spans="1:9">
      <c r="A112" s="1">
        <v>123.509090909091</v>
      </c>
      <c r="B112" s="1">
        <v>401</v>
      </c>
      <c r="C112" s="1">
        <v>450</v>
      </c>
      <c r="D112" s="1" t="str">
        <f>"使用"&amp;G112&amp;"次英雄技能"</f>
        <v>使用5次英雄技能</v>
      </c>
      <c r="E112" s="1" t="str">
        <f>VLOOKUP(F112,可选条件!A:B,2,FALSE)</f>
        <v>使用X次英雄技能</v>
      </c>
      <c r="F112" s="1">
        <v>113</v>
      </c>
      <c r="G112" s="23">
        <v>5</v>
      </c>
      <c r="H112" s="1" t="s">
        <v>56</v>
      </c>
      <c r="I112" s="1">
        <v>123.509090909091</v>
      </c>
    </row>
    <row r="113" spans="1:9">
      <c r="A113" s="1">
        <v>124.654545454546</v>
      </c>
      <c r="B113" s="1">
        <v>401</v>
      </c>
      <c r="C113" s="1">
        <v>450</v>
      </c>
      <c r="D113" s="1" t="str">
        <f>"合成符文"&amp;G113&amp;"次"</f>
        <v>合成符文1次</v>
      </c>
      <c r="E113" s="1" t="str">
        <f>VLOOKUP(F113,可选条件!A:B,2,FALSE)</f>
        <v>合成符文X次</v>
      </c>
      <c r="F113" s="1">
        <v>124</v>
      </c>
      <c r="G113" s="23">
        <v>1</v>
      </c>
      <c r="H113" s="1" t="s">
        <v>56</v>
      </c>
      <c r="I113" s="1">
        <v>124.654545454546</v>
      </c>
    </row>
    <row r="114" spans="1:9">
      <c r="A114" s="1">
        <v>125.800000000001</v>
      </c>
      <c r="B114" s="1">
        <v>451</v>
      </c>
      <c r="C114" s="1">
        <v>500</v>
      </c>
      <c r="D114" s="1" t="str">
        <f>"杀死"&amp;G114&amp;"个怪物"</f>
        <v>杀死10个怪物</v>
      </c>
      <c r="E114" s="1" t="str">
        <f>VLOOKUP(F114,可选条件!A:B,2,FALSE)</f>
        <v>杀死X个怪物</v>
      </c>
      <c r="F114" s="1">
        <v>101</v>
      </c>
      <c r="G114" s="23">
        <v>10</v>
      </c>
      <c r="H114" s="1" t="s">
        <v>145</v>
      </c>
      <c r="I114" s="1">
        <v>125.800000000001</v>
      </c>
    </row>
    <row r="115" spans="1:9">
      <c r="A115" s="1">
        <v>126.945454545455</v>
      </c>
      <c r="B115" s="1">
        <v>451</v>
      </c>
      <c r="C115" s="1">
        <v>500</v>
      </c>
      <c r="D115" s="1" t="str">
        <f>"击杀"&amp;G115&amp;"个BOSS"</f>
        <v>击杀2个BOSS</v>
      </c>
      <c r="E115" s="1" t="str">
        <f>VLOOKUP(F115,可选条件!A:B,2,FALSE)</f>
        <v>击败X个BOSS</v>
      </c>
      <c r="F115" s="1">
        <v>102</v>
      </c>
      <c r="G115" s="23">
        <v>2</v>
      </c>
      <c r="H115" s="1" t="s">
        <v>145</v>
      </c>
      <c r="I115" s="1">
        <v>126.945454545455</v>
      </c>
    </row>
    <row r="116" spans="1:9">
      <c r="A116" s="1">
        <v>128.09090909091</v>
      </c>
      <c r="B116" s="1">
        <v>451</v>
      </c>
      <c r="C116" s="1">
        <v>500</v>
      </c>
      <c r="D116" s="1" t="str">
        <f>"升级英雄"&amp;G116&amp;"次"</f>
        <v>升级英雄2次</v>
      </c>
      <c r="E116" s="1" t="str">
        <f>VLOOKUP(F116,可选条件!A:B,2,FALSE)</f>
        <v>升级英雄X次</v>
      </c>
      <c r="F116" s="1">
        <v>107</v>
      </c>
      <c r="G116" s="23">
        <v>2</v>
      </c>
      <c r="H116" s="1" t="s">
        <v>56</v>
      </c>
      <c r="I116" s="1">
        <v>128.09090909091</v>
      </c>
    </row>
    <row r="117" spans="1:9">
      <c r="A117" s="1">
        <v>129.236363636364</v>
      </c>
      <c r="B117" s="1">
        <v>451</v>
      </c>
      <c r="C117" s="1">
        <v>500</v>
      </c>
      <c r="D117" s="1" t="str">
        <f>"升级防守塔"&amp;G117&amp;"次"</f>
        <v>升级防守塔2次</v>
      </c>
      <c r="E117" s="1" t="str">
        <f>VLOOKUP(F117,可选条件!A:B,2,FALSE)</f>
        <v>升级塔X次</v>
      </c>
      <c r="F117" s="1">
        <v>111</v>
      </c>
      <c r="G117" s="23">
        <v>2</v>
      </c>
      <c r="H117" s="1" t="s">
        <v>56</v>
      </c>
      <c r="I117" s="1">
        <v>129.236363636364</v>
      </c>
    </row>
    <row r="118" spans="1:9">
      <c r="A118" s="1">
        <v>130.381818181819</v>
      </c>
      <c r="B118" s="1">
        <v>451</v>
      </c>
      <c r="C118" s="1">
        <v>500</v>
      </c>
      <c r="D118" s="1" t="str">
        <f>"观看视频兑换钻石"&amp;G118&amp;"次"</f>
        <v>观看视频兑换钻石1次</v>
      </c>
      <c r="E118" s="1" t="str">
        <f>VLOOKUP(F118,可选条件!A:B,2,FALSE)</f>
        <v>兑换钻石X次</v>
      </c>
      <c r="F118" s="1">
        <v>119</v>
      </c>
      <c r="G118" s="23">
        <v>1</v>
      </c>
      <c r="H118" s="1" t="s">
        <v>56</v>
      </c>
      <c r="I118" s="1">
        <v>130.381818181819</v>
      </c>
    </row>
    <row r="119" spans="1:9">
      <c r="A119" s="1">
        <v>131.527272727273</v>
      </c>
      <c r="B119" s="1">
        <v>451</v>
      </c>
      <c r="C119" s="1">
        <v>500</v>
      </c>
      <c r="D119" s="1" t="str">
        <f>"使用钻石购买金币"&amp;G119&amp;"次"</f>
        <v>使用钻石购买金币1次</v>
      </c>
      <c r="E119" s="1" t="str">
        <f>VLOOKUP(F119,可选条件!A:B,2,FALSE)</f>
        <v>购买金币X次</v>
      </c>
      <c r="F119" s="1">
        <v>120</v>
      </c>
      <c r="G119" s="23">
        <v>1</v>
      </c>
      <c r="H119" s="1" t="s">
        <v>56</v>
      </c>
      <c r="I119" s="1">
        <v>131.527272727273</v>
      </c>
    </row>
    <row r="120" spans="1:9">
      <c r="A120" s="1">
        <v>132.672727272728</v>
      </c>
      <c r="B120" s="1">
        <v>451</v>
      </c>
      <c r="C120" s="1">
        <v>500</v>
      </c>
      <c r="D120" s="1" t="str">
        <f>"领取"&amp;G120&amp;"次在线奖励"</f>
        <v>领取1次在线奖励</v>
      </c>
      <c r="E120" s="1" t="str">
        <f>VLOOKUP(F120,可选条件!A:B,2,FALSE)</f>
        <v>领取X次在线奖励</v>
      </c>
      <c r="F120" s="1">
        <v>121</v>
      </c>
      <c r="G120" s="23">
        <v>1</v>
      </c>
      <c r="H120" s="1" t="s">
        <v>56</v>
      </c>
      <c r="I120" s="1">
        <v>132.672727272728</v>
      </c>
    </row>
    <row r="121" spans="1:9">
      <c r="A121" s="1">
        <v>133.818181818182</v>
      </c>
      <c r="B121" s="1">
        <v>451</v>
      </c>
      <c r="C121" s="1">
        <v>500</v>
      </c>
      <c r="D121" s="1" t="str">
        <f>"使用抽奖功能"&amp;G121&amp;"次"</f>
        <v>使用抽奖功能2次</v>
      </c>
      <c r="E121" s="1" t="str">
        <f>VLOOKUP(F121,可选条件!A:B,2,FALSE)</f>
        <v>抽奖X次</v>
      </c>
      <c r="F121" s="1">
        <v>122</v>
      </c>
      <c r="G121" s="23">
        <v>2</v>
      </c>
      <c r="H121" s="1" t="s">
        <v>56</v>
      </c>
      <c r="I121" s="1">
        <v>133.818181818182</v>
      </c>
    </row>
    <row r="122" spans="1:9">
      <c r="A122" s="1">
        <v>134.963636363637</v>
      </c>
      <c r="B122" s="1">
        <v>451</v>
      </c>
      <c r="C122" s="1">
        <v>500</v>
      </c>
      <c r="D122" s="1" t="str">
        <f>"完成签到"&amp;G122&amp;"次"</f>
        <v>完成签到1次</v>
      </c>
      <c r="E122" s="1" t="str">
        <f>VLOOKUP(F122,可选条件!A:B,2,FALSE)</f>
        <v>签到X次</v>
      </c>
      <c r="F122" s="1">
        <v>123</v>
      </c>
      <c r="G122" s="23">
        <v>1</v>
      </c>
      <c r="H122" s="1" t="s">
        <v>56</v>
      </c>
      <c r="I122" s="1">
        <v>134.963636363637</v>
      </c>
    </row>
    <row r="123" spans="1:9">
      <c r="A123" s="1">
        <v>136.109090909091</v>
      </c>
      <c r="B123" s="1">
        <v>451</v>
      </c>
      <c r="C123" s="1">
        <v>500</v>
      </c>
      <c r="D123" s="1" t="str">
        <f>"使用"&amp;G123&amp;"次英雄技能"</f>
        <v>使用5次英雄技能</v>
      </c>
      <c r="E123" s="1" t="str">
        <f>VLOOKUP(F123,可选条件!A:B,2,FALSE)</f>
        <v>使用X次英雄技能</v>
      </c>
      <c r="F123" s="1">
        <v>113</v>
      </c>
      <c r="G123" s="23">
        <v>5</v>
      </c>
      <c r="H123" s="1" t="s">
        <v>56</v>
      </c>
      <c r="I123" s="1">
        <v>136.109090909091</v>
      </c>
    </row>
    <row r="124" spans="1:9">
      <c r="A124" s="1">
        <v>137.254545454546</v>
      </c>
      <c r="B124" s="1">
        <v>451</v>
      </c>
      <c r="C124" s="1">
        <v>500</v>
      </c>
      <c r="D124" s="1" t="str">
        <f>"合成符文"&amp;G124&amp;"次"</f>
        <v>合成符文1次</v>
      </c>
      <c r="E124" s="1" t="str">
        <f>VLOOKUP(F124,可选条件!A:B,2,FALSE)</f>
        <v>合成符文X次</v>
      </c>
      <c r="F124" s="1">
        <v>124</v>
      </c>
      <c r="G124" s="23">
        <v>1</v>
      </c>
      <c r="H124" s="1" t="s">
        <v>56</v>
      </c>
      <c r="I124" s="1">
        <v>137.254545454546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ySplit="4" topLeftCell="A5" activePane="bottomLeft" state="frozen"/>
      <selection/>
      <selection pane="bottomLeft" activeCell="C31" sqref="C31"/>
    </sheetView>
  </sheetViews>
  <sheetFormatPr defaultColWidth="9" defaultRowHeight="13.5" outlineLevelCol="7"/>
  <cols>
    <col min="1" max="1" width="12" style="9" customWidth="1"/>
    <col min="2" max="2" width="39.25" style="10" customWidth="1"/>
    <col min="3" max="4" width="21" style="10" customWidth="1"/>
    <col min="5" max="5" width="27.5" style="10" customWidth="1"/>
    <col min="6" max="6" width="19.5" style="11" customWidth="1"/>
    <col min="7" max="7" width="22.375" style="9" customWidth="1"/>
    <col min="8" max="8" width="13.375" customWidth="1"/>
  </cols>
  <sheetData>
    <row r="1" spans="1:8">
      <c r="A1" s="12" t="s">
        <v>26</v>
      </c>
      <c r="B1" s="13" t="s">
        <v>27</v>
      </c>
      <c r="C1" s="14" t="s">
        <v>29</v>
      </c>
      <c r="D1" s="14"/>
      <c r="E1" s="15" t="s">
        <v>30</v>
      </c>
      <c r="F1" s="16" t="s">
        <v>31</v>
      </c>
      <c r="G1" s="17" t="s">
        <v>32</v>
      </c>
      <c r="H1" s="12" t="s">
        <v>33</v>
      </c>
    </row>
    <row r="2" spans="1:8">
      <c r="A2" s="18" t="s">
        <v>34</v>
      </c>
      <c r="B2" s="17" t="s">
        <v>34</v>
      </c>
      <c r="C2" s="14" t="s">
        <v>35</v>
      </c>
      <c r="D2" s="14"/>
      <c r="E2" s="17" t="s">
        <v>35</v>
      </c>
      <c r="F2" s="19" t="s">
        <v>35</v>
      </c>
      <c r="G2" s="17" t="s">
        <v>34</v>
      </c>
      <c r="H2" s="18" t="s">
        <v>36</v>
      </c>
    </row>
    <row r="3" spans="1:8">
      <c r="A3" s="18" t="s">
        <v>37</v>
      </c>
      <c r="B3" s="17" t="s">
        <v>38</v>
      </c>
      <c r="C3" s="14" t="s">
        <v>37</v>
      </c>
      <c r="D3" s="14"/>
      <c r="E3" s="17" t="s">
        <v>37</v>
      </c>
      <c r="F3" s="19" t="s">
        <v>38</v>
      </c>
      <c r="G3" s="17" t="s">
        <v>39</v>
      </c>
      <c r="H3" s="18" t="s">
        <v>38</v>
      </c>
    </row>
    <row r="4" spans="1:8">
      <c r="A4" s="18" t="s">
        <v>40</v>
      </c>
      <c r="B4" s="17" t="s">
        <v>41</v>
      </c>
      <c r="C4" s="20" t="s">
        <v>146</v>
      </c>
      <c r="D4" s="20"/>
      <c r="E4" s="21" t="s">
        <v>44</v>
      </c>
      <c r="F4" s="22" t="s">
        <v>147</v>
      </c>
      <c r="G4" s="17" t="s">
        <v>140</v>
      </c>
      <c r="H4" s="18" t="s">
        <v>47</v>
      </c>
    </row>
    <row r="5" ht="12.75" customHeight="1" spans="1:8">
      <c r="A5" s="1">
        <v>1</v>
      </c>
      <c r="B5" s="1" t="str">
        <f>"杀死"&amp;F5&amp;"个怪物"</f>
        <v>杀死10个怪物</v>
      </c>
      <c r="C5" s="1">
        <v>1</v>
      </c>
      <c r="D5" s="1" t="str">
        <f>VLOOKUP(E5,可选条件!A:B,2,FALSE)</f>
        <v>杀死X个怪物</v>
      </c>
      <c r="E5" s="1">
        <v>101</v>
      </c>
      <c r="F5" s="23">
        <v>10</v>
      </c>
      <c r="G5" s="1" t="s">
        <v>148</v>
      </c>
      <c r="H5" s="1">
        <v>1</v>
      </c>
    </row>
    <row r="6" s="2" customFormat="1" spans="1:8">
      <c r="A6" s="1">
        <v>2</v>
      </c>
      <c r="B6" s="1" t="str">
        <f>"击杀"&amp;F6&amp;"个BOSS"</f>
        <v>击杀1个BOSS</v>
      </c>
      <c r="C6" s="1">
        <v>2</v>
      </c>
      <c r="D6" s="1" t="str">
        <f>VLOOKUP(E6,可选条件!A:B,2,FALSE)</f>
        <v>击败X个BOSS</v>
      </c>
      <c r="E6" s="1">
        <v>102</v>
      </c>
      <c r="F6" s="23">
        <v>1</v>
      </c>
      <c r="G6" s="1" t="s">
        <v>56</v>
      </c>
      <c r="H6" s="1">
        <v>2</v>
      </c>
    </row>
    <row r="7" ht="12.75" customHeight="1" spans="1:8">
      <c r="A7" s="9">
        <v>3</v>
      </c>
      <c r="B7" s="1" t="s">
        <v>149</v>
      </c>
      <c r="C7" s="1">
        <v>3</v>
      </c>
      <c r="D7" s="1" t="str">
        <f>VLOOKUP(E7,可选条件!A:B,2,FALSE)</f>
        <v>拥有指定X英雄</v>
      </c>
      <c r="E7" s="1">
        <v>105</v>
      </c>
      <c r="F7" s="23" t="s">
        <v>150</v>
      </c>
      <c r="G7" s="1" t="s">
        <v>151</v>
      </c>
      <c r="H7" s="9">
        <v>3</v>
      </c>
    </row>
    <row r="8" spans="1:8">
      <c r="A8" s="1">
        <v>4</v>
      </c>
      <c r="B8" s="1" t="s">
        <v>152</v>
      </c>
      <c r="C8" s="1">
        <v>4</v>
      </c>
      <c r="D8" s="1" t="str">
        <f>VLOOKUP(E8,可选条件!A:B,2,FALSE)</f>
        <v>拥有指定X塔</v>
      </c>
      <c r="E8" s="1">
        <v>109</v>
      </c>
      <c r="F8" s="23">
        <v>2</v>
      </c>
      <c r="G8" s="1" t="s">
        <v>56</v>
      </c>
      <c r="H8" s="1">
        <v>4</v>
      </c>
    </row>
    <row r="9" spans="1:8">
      <c r="A9" s="1">
        <v>5</v>
      </c>
      <c r="B9" s="1" t="s">
        <v>153</v>
      </c>
      <c r="C9" s="1">
        <v>5</v>
      </c>
      <c r="D9" s="1" t="str">
        <f>VLOOKUP(E9,可选条件!A:B,2,FALSE)</f>
        <v>升级X塔X次</v>
      </c>
      <c r="E9" s="1">
        <v>112</v>
      </c>
      <c r="F9" s="23" t="s">
        <v>154</v>
      </c>
      <c r="G9" s="1" t="s">
        <v>56</v>
      </c>
      <c r="H9" s="1">
        <v>5</v>
      </c>
    </row>
    <row r="10" ht="12.75" customHeight="1" spans="1:8">
      <c r="A10" s="9">
        <v>6</v>
      </c>
      <c r="B10" s="1" t="s">
        <v>155</v>
      </c>
      <c r="C10" s="1">
        <v>6</v>
      </c>
      <c r="D10" s="1" t="str">
        <f>VLOOKUP(E10,可选条件!A:B,2,FALSE)</f>
        <v>通关第X关</v>
      </c>
      <c r="E10" s="1">
        <v>104</v>
      </c>
      <c r="F10" s="23" t="s">
        <v>156</v>
      </c>
      <c r="G10" s="1" t="s">
        <v>157</v>
      </c>
      <c r="H10" s="9">
        <v>6</v>
      </c>
    </row>
    <row r="11" ht="12.75" customHeight="1" spans="1:8">
      <c r="A11" s="1">
        <v>7</v>
      </c>
      <c r="B11" s="1" t="str">
        <f>"杀死"&amp;F11&amp;"个怪物"</f>
        <v>杀死20个怪物</v>
      </c>
      <c r="C11" s="1">
        <v>7</v>
      </c>
      <c r="D11" s="1" t="str">
        <f>VLOOKUP(E11,可选条件!A:B,2,FALSE)</f>
        <v>杀死X个怪物</v>
      </c>
      <c r="E11" s="1">
        <v>101</v>
      </c>
      <c r="F11" s="23">
        <v>20</v>
      </c>
      <c r="G11" s="1" t="s">
        <v>148</v>
      </c>
      <c r="H11" s="1">
        <v>7</v>
      </c>
    </row>
    <row r="12" s="2" customFormat="1" spans="1:8">
      <c r="A12" s="1">
        <v>8</v>
      </c>
      <c r="B12" s="1" t="str">
        <f>"击杀"&amp;F12&amp;"个BOSS"</f>
        <v>击杀2个BOSS</v>
      </c>
      <c r="C12" s="1">
        <v>8</v>
      </c>
      <c r="D12" s="1" t="str">
        <f>VLOOKUP(E12,可选条件!A:B,2,FALSE)</f>
        <v>击败X个BOSS</v>
      </c>
      <c r="E12" s="1">
        <v>102</v>
      </c>
      <c r="F12" s="23">
        <v>2</v>
      </c>
      <c r="G12" s="1" t="s">
        <v>56</v>
      </c>
      <c r="H12" s="1">
        <v>8</v>
      </c>
    </row>
    <row r="13" spans="1:8">
      <c r="A13" s="9">
        <v>9</v>
      </c>
      <c r="B13" s="1" t="s">
        <v>158</v>
      </c>
      <c r="C13" s="1">
        <v>9</v>
      </c>
      <c r="D13" s="1" t="str">
        <f>VLOOKUP(E13,可选条件!A:B,2,FALSE)</f>
        <v>拥有指定X塔</v>
      </c>
      <c r="E13" s="1">
        <v>109</v>
      </c>
      <c r="F13" s="23">
        <v>3</v>
      </c>
      <c r="G13" s="1" t="s">
        <v>56</v>
      </c>
      <c r="H13" s="9">
        <v>9</v>
      </c>
    </row>
    <row r="14" spans="1:8">
      <c r="A14" s="1">
        <v>10</v>
      </c>
      <c r="B14" s="1" t="s">
        <v>159</v>
      </c>
      <c r="C14" s="1">
        <v>10</v>
      </c>
      <c r="D14" s="1" t="str">
        <f>VLOOKUP(E14,可选条件!A:B,2,FALSE)</f>
        <v>升级X塔X次</v>
      </c>
      <c r="E14" s="1">
        <v>112</v>
      </c>
      <c r="F14" s="23" t="s">
        <v>160</v>
      </c>
      <c r="G14" s="1" t="s">
        <v>56</v>
      </c>
      <c r="H14" s="1">
        <v>10</v>
      </c>
    </row>
    <row r="15" s="2" customFormat="1" spans="1:8">
      <c r="A15" s="1">
        <v>11</v>
      </c>
      <c r="B15" s="1" t="str">
        <f>"升级英雄"&amp;F15&amp;"次"</f>
        <v>升级英雄5次</v>
      </c>
      <c r="C15" s="1">
        <v>11</v>
      </c>
      <c r="D15" s="1" t="str">
        <f>VLOOKUP(E15,可选条件!A:B,2,FALSE)</f>
        <v>升级英雄X次</v>
      </c>
      <c r="E15" s="1">
        <v>107</v>
      </c>
      <c r="F15" s="23">
        <v>5</v>
      </c>
      <c r="G15" s="1" t="s">
        <v>56</v>
      </c>
      <c r="H15" s="1">
        <v>11</v>
      </c>
    </row>
    <row r="16" spans="1:8">
      <c r="A16" s="9">
        <v>12</v>
      </c>
      <c r="B16" s="1" t="s">
        <v>161</v>
      </c>
      <c r="C16" s="1">
        <v>12</v>
      </c>
      <c r="D16" s="1" t="str">
        <f>VLOOKUP(E16,可选条件!A:B,2,FALSE)</f>
        <v>通关第X关</v>
      </c>
      <c r="E16" s="1">
        <v>104</v>
      </c>
      <c r="F16" s="23" t="s">
        <v>162</v>
      </c>
      <c r="G16" s="1" t="s">
        <v>56</v>
      </c>
      <c r="H16" s="9">
        <v>12</v>
      </c>
    </row>
    <row r="17" spans="1:8">
      <c r="A17" s="1">
        <v>13</v>
      </c>
      <c r="B17" s="1" t="s">
        <v>163</v>
      </c>
      <c r="C17" s="1">
        <v>13</v>
      </c>
      <c r="D17" s="1" t="str">
        <f>VLOOKUP(E17,可选条件!A:B,2,FALSE)</f>
        <v>拥有指定X塔</v>
      </c>
      <c r="E17" s="1">
        <v>109</v>
      </c>
      <c r="F17" s="23">
        <v>4</v>
      </c>
      <c r="G17" s="1" t="s">
        <v>56</v>
      </c>
      <c r="H17" s="1">
        <v>13</v>
      </c>
    </row>
    <row r="18" spans="1:8">
      <c r="A18" s="1">
        <v>14</v>
      </c>
      <c r="B18" s="1" t="s">
        <v>164</v>
      </c>
      <c r="C18" s="1">
        <v>14</v>
      </c>
      <c r="D18" s="1" t="str">
        <f>VLOOKUP(E18,可选条件!A:B,2,FALSE)</f>
        <v>升级X塔X次</v>
      </c>
      <c r="E18" s="1">
        <v>112</v>
      </c>
      <c r="F18" s="23" t="s">
        <v>165</v>
      </c>
      <c r="G18" s="1" t="s">
        <v>56</v>
      </c>
      <c r="H18" s="1">
        <v>14</v>
      </c>
    </row>
    <row r="19" spans="1:8">
      <c r="A19" s="9">
        <v>15</v>
      </c>
      <c r="B19" s="1" t="s">
        <v>166</v>
      </c>
      <c r="C19" s="1">
        <v>15</v>
      </c>
      <c r="D19" s="1" t="str">
        <f>VLOOKUP(E19,可选条件!A:B,2,FALSE)</f>
        <v>拥有指定X英雄</v>
      </c>
      <c r="E19" s="1">
        <v>105</v>
      </c>
      <c r="F19" s="23">
        <v>2</v>
      </c>
      <c r="G19" s="1" t="s">
        <v>167</v>
      </c>
      <c r="H19" s="9">
        <v>15</v>
      </c>
    </row>
    <row r="20" spans="1:8">
      <c r="A20" s="1">
        <v>16</v>
      </c>
      <c r="B20" s="1" t="s">
        <v>168</v>
      </c>
      <c r="C20" s="1">
        <v>16</v>
      </c>
      <c r="D20" s="1" t="str">
        <f>VLOOKUP(E20,可选条件!A:B,2,FALSE)</f>
        <v>升级指定X英雄X次</v>
      </c>
      <c r="E20" s="1">
        <v>108</v>
      </c>
      <c r="F20" s="23" t="s">
        <v>154</v>
      </c>
      <c r="G20" s="1" t="s">
        <v>56</v>
      </c>
      <c r="H20" s="1">
        <v>16</v>
      </c>
    </row>
    <row r="21" spans="1:8">
      <c r="A21" s="1">
        <v>17</v>
      </c>
      <c r="B21" s="1" t="s">
        <v>169</v>
      </c>
      <c r="C21" s="1">
        <v>17</v>
      </c>
      <c r="D21" s="1" t="str">
        <f>VLOOKUP(E21,可选条件!A:B,2,FALSE)</f>
        <v>解锁上阵位</v>
      </c>
      <c r="E21" s="1">
        <v>127</v>
      </c>
      <c r="F21" s="11">
        <v>2</v>
      </c>
      <c r="G21" s="1" t="s">
        <v>56</v>
      </c>
      <c r="H21" s="1">
        <v>17</v>
      </c>
    </row>
    <row r="22" ht="12.75" customHeight="1" spans="1:8">
      <c r="A22" s="9">
        <v>18</v>
      </c>
      <c r="B22" s="1" t="str">
        <f>"杀死"&amp;F22&amp;"个怪物"</f>
        <v>杀死20个怪物</v>
      </c>
      <c r="C22" s="1">
        <v>18</v>
      </c>
      <c r="D22" s="1" t="str">
        <f>VLOOKUP(E22,可选条件!A:B,2,FALSE)</f>
        <v>杀死X个怪物</v>
      </c>
      <c r="E22" s="1">
        <v>101</v>
      </c>
      <c r="F22" s="23">
        <v>20</v>
      </c>
      <c r="G22" s="1" t="s">
        <v>148</v>
      </c>
      <c r="H22" s="9">
        <v>18</v>
      </c>
    </row>
    <row r="23" s="2" customFormat="1" spans="1:8">
      <c r="A23" s="1">
        <v>19</v>
      </c>
      <c r="B23" s="1" t="str">
        <f>"击杀"&amp;F23&amp;"个BOSS"</f>
        <v>击杀3个BOSS</v>
      </c>
      <c r="C23" s="1">
        <v>19</v>
      </c>
      <c r="D23" s="1" t="str">
        <f>VLOOKUP(E23,可选条件!A:B,2,FALSE)</f>
        <v>击败X个BOSS</v>
      </c>
      <c r="E23" s="1">
        <v>102</v>
      </c>
      <c r="F23" s="23">
        <v>3</v>
      </c>
      <c r="G23" s="1" t="s">
        <v>56</v>
      </c>
      <c r="H23" s="1">
        <v>19</v>
      </c>
    </row>
    <row r="24" spans="1:8">
      <c r="A24" s="1">
        <v>20</v>
      </c>
      <c r="B24" s="1" t="s">
        <v>170</v>
      </c>
      <c r="C24" s="1">
        <v>20</v>
      </c>
      <c r="D24" s="1" t="str">
        <f>VLOOKUP(E24,可选条件!A:B,2,FALSE)</f>
        <v>通关第X关</v>
      </c>
      <c r="E24" s="1">
        <v>104</v>
      </c>
      <c r="F24" s="23" t="s">
        <v>171</v>
      </c>
      <c r="G24" s="1" t="s">
        <v>56</v>
      </c>
      <c r="H24" s="1">
        <v>20</v>
      </c>
    </row>
    <row r="25" spans="1:8">
      <c r="A25" s="9">
        <v>21</v>
      </c>
      <c r="B25" s="1" t="str">
        <f>"升级防守塔属性"&amp;F25&amp;"次"</f>
        <v>升级防守塔属性1次</v>
      </c>
      <c r="C25" s="1">
        <v>21</v>
      </c>
      <c r="D25" s="1" t="str">
        <f>VLOOKUP(E25,可选条件!A:B,2,FALSE)</f>
        <v>升级防守塔属性X次</v>
      </c>
      <c r="E25" s="1">
        <v>125</v>
      </c>
      <c r="F25" s="23">
        <v>1</v>
      </c>
      <c r="G25" s="1" t="s">
        <v>56</v>
      </c>
      <c r="H25" s="9">
        <v>21</v>
      </c>
    </row>
    <row r="26" s="2" customFormat="1" ht="12.75" customHeight="1" spans="1:8">
      <c r="A26" s="1">
        <v>22</v>
      </c>
      <c r="B26" s="1" t="str">
        <f>"升级英雄属性"&amp;F26&amp;"次"</f>
        <v>升级英雄属性1次</v>
      </c>
      <c r="C26" s="1">
        <v>22</v>
      </c>
      <c r="D26" s="1" t="str">
        <f>VLOOKUP(E26,可选条件!A:B,2,FALSE)</f>
        <v>升级英雄属性X次</v>
      </c>
      <c r="E26" s="1">
        <v>114</v>
      </c>
      <c r="F26" s="23">
        <v>1</v>
      </c>
      <c r="G26" s="1" t="s">
        <v>56</v>
      </c>
      <c r="H26" s="1">
        <v>22</v>
      </c>
    </row>
    <row r="27" ht="12.75" customHeight="1" spans="1:8">
      <c r="A27" s="1">
        <v>23</v>
      </c>
      <c r="B27" s="1" t="str">
        <f>"杀死"&amp;F27&amp;"个怪物"</f>
        <v>杀死20个怪物</v>
      </c>
      <c r="C27" s="1">
        <v>23</v>
      </c>
      <c r="D27" s="1" t="str">
        <f>VLOOKUP(E27,可选条件!A:B,2,FALSE)</f>
        <v>杀死X个怪物</v>
      </c>
      <c r="E27" s="1">
        <v>101</v>
      </c>
      <c r="F27" s="23">
        <v>20</v>
      </c>
      <c r="G27" s="1" t="s">
        <v>148</v>
      </c>
      <c r="H27" s="1">
        <v>23</v>
      </c>
    </row>
    <row r="28" s="2" customFormat="1" spans="1:8">
      <c r="A28" s="9">
        <v>24</v>
      </c>
      <c r="B28" s="1" t="str">
        <f>"击杀"&amp;F28&amp;"个BOSS"</f>
        <v>击杀3个BOSS</v>
      </c>
      <c r="C28" s="1">
        <v>24</v>
      </c>
      <c r="D28" s="1" t="str">
        <f>VLOOKUP(E28,可选条件!A:B,2,FALSE)</f>
        <v>击败X个BOSS</v>
      </c>
      <c r="E28" s="1">
        <v>102</v>
      </c>
      <c r="F28" s="23">
        <v>3</v>
      </c>
      <c r="G28" s="1" t="s">
        <v>56</v>
      </c>
      <c r="H28" s="9">
        <v>24</v>
      </c>
    </row>
    <row r="29" s="2" customFormat="1" spans="1:8">
      <c r="A29" s="1">
        <v>25</v>
      </c>
      <c r="B29" s="1" t="str">
        <f>"使用"&amp;F29&amp;"次英雄技能"</f>
        <v>使用10次英雄技能</v>
      </c>
      <c r="C29" s="1">
        <v>25</v>
      </c>
      <c r="D29" s="1" t="str">
        <f>VLOOKUP(E29,可选条件!A:B,2,FALSE)</f>
        <v>使用X次英雄技能</v>
      </c>
      <c r="E29" s="1">
        <v>113</v>
      </c>
      <c r="F29" s="23">
        <v>10</v>
      </c>
      <c r="G29" s="1" t="s">
        <v>56</v>
      </c>
      <c r="H29" s="1">
        <v>25</v>
      </c>
    </row>
    <row r="30" ht="12.75" customHeight="1" spans="1:8">
      <c r="A30" s="1">
        <v>26</v>
      </c>
      <c r="B30" s="1" t="s">
        <v>172</v>
      </c>
      <c r="C30" s="1">
        <v>26</v>
      </c>
      <c r="D30" s="1" t="str">
        <f>VLOOKUP(E30,可选条件!A:B,2,FALSE)</f>
        <v>通关第X关</v>
      </c>
      <c r="E30" s="1">
        <v>104</v>
      </c>
      <c r="F30" s="23" t="s">
        <v>173</v>
      </c>
      <c r="G30" s="1" t="s">
        <v>56</v>
      </c>
      <c r="H30" s="1">
        <v>26</v>
      </c>
    </row>
    <row r="31" spans="1:8">
      <c r="A31" s="9">
        <v>27</v>
      </c>
      <c r="B31" s="1" t="s">
        <v>174</v>
      </c>
      <c r="C31" s="1">
        <v>27</v>
      </c>
      <c r="D31" s="1" t="str">
        <f>VLOOKUP(E31,可选条件!A:B,2,FALSE)</f>
        <v>拥有指定X塔</v>
      </c>
      <c r="E31" s="1">
        <v>109</v>
      </c>
      <c r="F31" s="23">
        <v>5</v>
      </c>
      <c r="G31" s="1" t="s">
        <v>56</v>
      </c>
      <c r="H31" s="9">
        <v>27</v>
      </c>
    </row>
    <row r="32" spans="1:8">
      <c r="A32" s="1">
        <v>28</v>
      </c>
      <c r="B32" s="1" t="s">
        <v>175</v>
      </c>
      <c r="C32" s="1">
        <v>28</v>
      </c>
      <c r="D32" s="1" t="str">
        <f>VLOOKUP(E32,可选条件!A:B,2,FALSE)</f>
        <v>升级X塔X次</v>
      </c>
      <c r="E32" s="1">
        <v>112</v>
      </c>
      <c r="F32" s="23" t="s">
        <v>176</v>
      </c>
      <c r="G32" s="1" t="s">
        <v>56</v>
      </c>
      <c r="H32" s="1">
        <v>28</v>
      </c>
    </row>
    <row r="33" spans="1:8">
      <c r="A33" s="1">
        <v>29</v>
      </c>
      <c r="B33" s="1" t="str">
        <f>"升级防守塔属性"&amp;F33&amp;"次"</f>
        <v>升级防守塔属性1次</v>
      </c>
      <c r="C33" s="1">
        <v>29</v>
      </c>
      <c r="D33" s="1" t="str">
        <f>VLOOKUP(E33,可选条件!A:B,2,FALSE)</f>
        <v>升级防守塔属性X次</v>
      </c>
      <c r="E33" s="1">
        <v>125</v>
      </c>
      <c r="F33" s="23">
        <v>1</v>
      </c>
      <c r="G33" s="1" t="s">
        <v>56</v>
      </c>
      <c r="H33" s="1">
        <v>29</v>
      </c>
    </row>
    <row r="34" ht="12.75" customHeight="1" spans="1:8">
      <c r="A34" s="9">
        <v>30</v>
      </c>
      <c r="B34" s="1" t="str">
        <f>"杀死"&amp;F34&amp;"个怪物"</f>
        <v>杀死50个怪物</v>
      </c>
      <c r="C34" s="1">
        <v>30</v>
      </c>
      <c r="D34" s="1" t="str">
        <f>VLOOKUP(E34,可选条件!A:B,2,FALSE)</f>
        <v>杀死X个怪物</v>
      </c>
      <c r="E34" s="1">
        <v>101</v>
      </c>
      <c r="F34" s="23">
        <v>50</v>
      </c>
      <c r="G34" s="1" t="s">
        <v>148</v>
      </c>
      <c r="H34" s="9">
        <v>30</v>
      </c>
    </row>
    <row r="35" s="2" customFormat="1" spans="1:8">
      <c r="A35" s="1">
        <v>31</v>
      </c>
      <c r="B35" s="1" t="str">
        <f>"击杀"&amp;F35&amp;"个BOSS"</f>
        <v>击杀5个BOSS</v>
      </c>
      <c r="C35" s="1">
        <v>31</v>
      </c>
      <c r="D35" s="1" t="str">
        <f>VLOOKUP(E35,可选条件!A:B,2,FALSE)</f>
        <v>击败X个BOSS</v>
      </c>
      <c r="E35" s="1">
        <v>102</v>
      </c>
      <c r="F35" s="23">
        <v>5</v>
      </c>
      <c r="G35" s="1" t="s">
        <v>56</v>
      </c>
      <c r="H35" s="1">
        <v>31</v>
      </c>
    </row>
    <row r="36" s="2" customFormat="1" spans="1:8">
      <c r="A36" s="1">
        <v>32</v>
      </c>
      <c r="B36" s="1" t="str">
        <f>"使用"&amp;F36&amp;"次英雄技能"</f>
        <v>使用30次英雄技能</v>
      </c>
      <c r="C36" s="1">
        <v>32</v>
      </c>
      <c r="D36" s="1" t="str">
        <f>VLOOKUP(E36,可选条件!A:B,2,FALSE)</f>
        <v>使用X次英雄技能</v>
      </c>
      <c r="E36" s="1">
        <v>113</v>
      </c>
      <c r="F36" s="23">
        <v>30</v>
      </c>
      <c r="G36" s="1" t="s">
        <v>56</v>
      </c>
      <c r="H36" s="1">
        <v>32</v>
      </c>
    </row>
    <row r="37" ht="12.75" customHeight="1" spans="1:8">
      <c r="A37" s="9">
        <v>33</v>
      </c>
      <c r="B37" s="1" t="s">
        <v>177</v>
      </c>
      <c r="C37" s="1">
        <v>33</v>
      </c>
      <c r="D37" s="1" t="str">
        <f>VLOOKUP(E37,可选条件!A:B,2,FALSE)</f>
        <v>通关第X关</v>
      </c>
      <c r="E37" s="1">
        <v>104</v>
      </c>
      <c r="F37" s="23" t="s">
        <v>178</v>
      </c>
      <c r="G37" s="1" t="s">
        <v>56</v>
      </c>
      <c r="H37" s="9">
        <v>33</v>
      </c>
    </row>
    <row r="38" spans="1:8">
      <c r="A38" s="1">
        <v>34</v>
      </c>
      <c r="B38" s="1" t="s">
        <v>179</v>
      </c>
      <c r="C38" s="1">
        <v>34</v>
      </c>
      <c r="D38" s="1" t="str">
        <f>VLOOKUP(E38,可选条件!A:B,2,FALSE)</f>
        <v>拥有指定X英雄</v>
      </c>
      <c r="E38" s="1">
        <v>105</v>
      </c>
      <c r="F38" s="23">
        <v>4</v>
      </c>
      <c r="G38" s="1" t="s">
        <v>167</v>
      </c>
      <c r="H38" s="1">
        <v>34</v>
      </c>
    </row>
    <row r="39" spans="1:8">
      <c r="A39" s="1">
        <v>35</v>
      </c>
      <c r="B39" s="1" t="s">
        <v>180</v>
      </c>
      <c r="C39" s="1">
        <v>35</v>
      </c>
      <c r="D39" s="1" t="str">
        <f>VLOOKUP(E39,可选条件!A:B,2,FALSE)</f>
        <v>升级指定X英雄X次</v>
      </c>
      <c r="E39" s="1">
        <v>108</v>
      </c>
      <c r="F39" s="23" t="s">
        <v>165</v>
      </c>
      <c r="G39" s="1" t="s">
        <v>56</v>
      </c>
      <c r="H39" s="1">
        <v>35</v>
      </c>
    </row>
    <row r="40" s="2" customFormat="1" ht="12.75" customHeight="1" spans="1:8">
      <c r="A40" s="9">
        <v>36</v>
      </c>
      <c r="B40" s="1" t="str">
        <f>"升级英雄属性"&amp;F40&amp;"次"</f>
        <v>升级英雄属性1次</v>
      </c>
      <c r="C40" s="1">
        <v>36</v>
      </c>
      <c r="D40" s="1" t="str">
        <f>VLOOKUP(E40,可选条件!A:B,2,FALSE)</f>
        <v>升级英雄属性X次</v>
      </c>
      <c r="E40" s="1">
        <v>114</v>
      </c>
      <c r="F40" s="23">
        <v>1</v>
      </c>
      <c r="G40" s="1" t="s">
        <v>56</v>
      </c>
      <c r="H40" s="9">
        <v>36</v>
      </c>
    </row>
    <row r="41" spans="1:8">
      <c r="A41" s="1">
        <v>37</v>
      </c>
      <c r="B41" s="1" t="str">
        <f>"合成符文"&amp;F41&amp;"次"</f>
        <v>合成符文1次</v>
      </c>
      <c r="C41" s="1">
        <v>37</v>
      </c>
      <c r="D41" s="1" t="str">
        <f>VLOOKUP(E41,可选条件!A:B,2,FALSE)</f>
        <v>合成符文X次</v>
      </c>
      <c r="E41" s="1">
        <v>124</v>
      </c>
      <c r="F41" s="23">
        <v>1</v>
      </c>
      <c r="G41" s="1" t="s">
        <v>56</v>
      </c>
      <c r="H41" s="1">
        <v>37</v>
      </c>
    </row>
    <row r="42" spans="1:8">
      <c r="A42" s="1">
        <v>38</v>
      </c>
      <c r="B42" s="1" t="str">
        <f>"镶嵌"&amp;F42&amp;"个符文"</f>
        <v>镶嵌1个符文</v>
      </c>
      <c r="C42" s="1">
        <v>38</v>
      </c>
      <c r="D42" s="1" t="str">
        <f>VLOOKUP(E42,可选条件!A:B,2,FALSE)</f>
        <v>镶嵌X个符文</v>
      </c>
      <c r="E42" s="3">
        <v>126</v>
      </c>
      <c r="F42" s="24">
        <v>1</v>
      </c>
      <c r="G42" s="1" t="s">
        <v>56</v>
      </c>
      <c r="H42" s="1">
        <v>38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G25" sqref="G25"/>
    </sheetView>
  </sheetViews>
  <sheetFormatPr defaultColWidth="9" defaultRowHeight="13.5" outlineLevelCol="3"/>
  <cols>
    <col min="2" max="2" width="20.375" customWidth="1"/>
  </cols>
  <sheetData>
    <row r="1" spans="1:2">
      <c r="A1">
        <v>101</v>
      </c>
      <c r="B1" t="s">
        <v>181</v>
      </c>
    </row>
    <row r="2" spans="1:2">
      <c r="A2">
        <v>102</v>
      </c>
      <c r="B2" t="s">
        <v>182</v>
      </c>
    </row>
    <row r="3" spans="1:2">
      <c r="A3">
        <v>103</v>
      </c>
      <c r="B3" t="s">
        <v>183</v>
      </c>
    </row>
    <row r="4" spans="1:3">
      <c r="A4">
        <v>104</v>
      </c>
      <c r="B4" t="s">
        <v>184</v>
      </c>
      <c r="C4" s="4" t="s">
        <v>185</v>
      </c>
    </row>
    <row r="5" spans="1:2">
      <c r="A5">
        <v>105</v>
      </c>
      <c r="B5" t="s">
        <v>186</v>
      </c>
    </row>
    <row r="6" spans="1:2">
      <c r="A6">
        <v>106</v>
      </c>
      <c r="B6" t="s">
        <v>187</v>
      </c>
    </row>
    <row r="7" spans="1:2">
      <c r="A7">
        <v>107</v>
      </c>
      <c r="B7" t="s">
        <v>188</v>
      </c>
    </row>
    <row r="8" spans="1:3">
      <c r="A8">
        <v>108</v>
      </c>
      <c r="B8" t="s">
        <v>189</v>
      </c>
      <c r="C8" s="4" t="s">
        <v>190</v>
      </c>
    </row>
    <row r="9" spans="1:2">
      <c r="A9">
        <v>109</v>
      </c>
      <c r="B9" t="s">
        <v>191</v>
      </c>
    </row>
    <row r="10" spans="1:2">
      <c r="A10">
        <v>110</v>
      </c>
      <c r="B10" t="s">
        <v>192</v>
      </c>
    </row>
    <row r="11" spans="1:2">
      <c r="A11">
        <v>111</v>
      </c>
      <c r="B11" t="s">
        <v>193</v>
      </c>
    </row>
    <row r="12" spans="1:3">
      <c r="A12">
        <v>112</v>
      </c>
      <c r="B12" t="s">
        <v>194</v>
      </c>
      <c r="C12" s="4" t="s">
        <v>195</v>
      </c>
    </row>
    <row r="13" spans="1:4">
      <c r="A13">
        <v>113</v>
      </c>
      <c r="B13" t="s">
        <v>196</v>
      </c>
      <c r="D13" s="4"/>
    </row>
    <row r="14" spans="1:2">
      <c r="A14">
        <v>114</v>
      </c>
      <c r="B14" t="s">
        <v>197</v>
      </c>
    </row>
    <row r="15" spans="1:2">
      <c r="A15">
        <v>115</v>
      </c>
      <c r="B15" t="s">
        <v>198</v>
      </c>
    </row>
    <row r="16" spans="1:2">
      <c r="A16">
        <v>116</v>
      </c>
      <c r="B16" t="s">
        <v>199</v>
      </c>
    </row>
    <row r="17" spans="1:4">
      <c r="A17">
        <v>117</v>
      </c>
      <c r="B17" t="s">
        <v>200</v>
      </c>
      <c r="D17" s="4"/>
    </row>
    <row r="18" spans="1:2">
      <c r="A18">
        <v>118</v>
      </c>
      <c r="B18" t="s">
        <v>201</v>
      </c>
    </row>
    <row r="19" spans="1:2">
      <c r="A19">
        <v>119</v>
      </c>
      <c r="B19" t="s">
        <v>202</v>
      </c>
    </row>
    <row r="20" spans="1:2">
      <c r="A20">
        <v>120</v>
      </c>
      <c r="B20" t="s">
        <v>203</v>
      </c>
    </row>
    <row r="21" spans="1:2">
      <c r="A21">
        <v>121</v>
      </c>
      <c r="B21" t="s">
        <v>204</v>
      </c>
    </row>
    <row r="22" spans="1:2">
      <c r="A22">
        <v>122</v>
      </c>
      <c r="B22" t="s">
        <v>205</v>
      </c>
    </row>
    <row r="23" spans="1:2">
      <c r="A23">
        <v>123</v>
      </c>
      <c r="B23" t="s">
        <v>206</v>
      </c>
    </row>
    <row r="24" spans="1:2">
      <c r="A24">
        <v>124</v>
      </c>
      <c r="B24" t="s">
        <v>207</v>
      </c>
    </row>
    <row r="25" spans="1:2">
      <c r="A25" s="5">
        <v>125</v>
      </c>
      <c r="B25" s="6" t="s">
        <v>208</v>
      </c>
    </row>
    <row r="26" spans="1:2">
      <c r="A26" s="5">
        <v>126</v>
      </c>
      <c r="B26" s="6" t="s">
        <v>209</v>
      </c>
    </row>
    <row r="27" spans="1:2">
      <c r="A27" s="5">
        <v>127</v>
      </c>
      <c r="B27" s="6" t="s">
        <v>210</v>
      </c>
    </row>
    <row r="28" spans="1:2">
      <c r="A28" s="7">
        <v>128</v>
      </c>
      <c r="B28" s="8" t="s">
        <v>211</v>
      </c>
    </row>
    <row r="29" spans="1:2">
      <c r="A29" s="7">
        <v>129</v>
      </c>
      <c r="B29" s="8" t="s">
        <v>212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H30"/>
  <sheetViews>
    <sheetView workbookViewId="0">
      <selection activeCell="F35" sqref="F35"/>
    </sheetView>
  </sheetViews>
  <sheetFormatPr defaultColWidth="9" defaultRowHeight="13.5" outlineLevelCol="7"/>
  <cols>
    <col min="1" max="7" width="23.5" customWidth="1"/>
  </cols>
  <sheetData>
    <row r="4" spans="1:8">
      <c r="A4" s="1"/>
      <c r="B4" s="1"/>
      <c r="C4" s="1"/>
      <c r="D4" s="1"/>
      <c r="E4" s="1"/>
      <c r="F4" s="1"/>
      <c r="G4" s="1"/>
      <c r="H4" s="2"/>
    </row>
    <row r="5" spans="1:8">
      <c r="A5" s="1">
        <v>1</v>
      </c>
      <c r="B5" s="1" t="str">
        <f>"杀死"&amp;F5&amp;"个怪物"</f>
        <v>杀死10个怪物</v>
      </c>
      <c r="C5" s="1">
        <v>1</v>
      </c>
      <c r="D5" s="1" t="str">
        <f>VLOOKUP(E5,可选条件!A:B,2,FALSE)</f>
        <v>杀死X个怪物</v>
      </c>
      <c r="E5" s="1">
        <v>101</v>
      </c>
      <c r="F5" s="1">
        <v>10</v>
      </c>
      <c r="G5" s="1" t="s">
        <v>213</v>
      </c>
      <c r="H5" s="2"/>
    </row>
    <row r="6" spans="1:8">
      <c r="A6" s="1">
        <v>2</v>
      </c>
      <c r="B6" s="1" t="str">
        <f>"击杀"&amp;F6&amp;"个BOSS"</f>
        <v>击杀7500个BOSS</v>
      </c>
      <c r="C6" s="1">
        <v>2</v>
      </c>
      <c r="D6" s="1" t="str">
        <f>VLOOKUP(E6,可选条件!A:B,2,FALSE)</f>
        <v>击败X个BOSS</v>
      </c>
      <c r="E6" s="1">
        <v>102</v>
      </c>
      <c r="F6" s="1">
        <v>7500</v>
      </c>
      <c r="G6" s="1" t="s">
        <v>56</v>
      </c>
      <c r="H6" s="2"/>
    </row>
    <row r="7" spans="1:8">
      <c r="A7" s="1">
        <v>3</v>
      </c>
      <c r="B7" s="1" t="str">
        <f>"获得"&amp;F7&amp;"金币"</f>
        <v>获得5金币</v>
      </c>
      <c r="C7" s="1">
        <v>3</v>
      </c>
      <c r="D7" s="1" t="str">
        <f>VLOOKUP(E7,可选条件!A:B,2,FALSE)</f>
        <v>累积获得X金币</v>
      </c>
      <c r="E7" s="1">
        <v>103</v>
      </c>
      <c r="F7" s="1">
        <v>5</v>
      </c>
      <c r="G7" s="1" t="s">
        <v>214</v>
      </c>
      <c r="H7" s="2"/>
    </row>
    <row r="8" spans="1:8">
      <c r="A8" s="1">
        <v>4</v>
      </c>
      <c r="B8" s="1" t="str">
        <f>"通过第"&amp;F8&amp;"关"</f>
        <v>通过第1关</v>
      </c>
      <c r="C8" s="1">
        <v>4</v>
      </c>
      <c r="D8" s="1" t="str">
        <f>VLOOKUP(E8,可选条件!A:B,2,FALSE)</f>
        <v>通关第X关</v>
      </c>
      <c r="E8" s="1">
        <v>104</v>
      </c>
      <c r="F8" s="1">
        <v>1</v>
      </c>
      <c r="G8" s="1" t="s">
        <v>56</v>
      </c>
      <c r="H8" s="2"/>
    </row>
    <row r="9" spans="1:8">
      <c r="A9" s="1">
        <v>5</v>
      </c>
      <c r="B9" s="1" t="str">
        <f>"拥有英雄"&amp;F9</f>
        <v>拥有英雄30000</v>
      </c>
      <c r="C9" s="1">
        <v>5</v>
      </c>
      <c r="D9" s="1" t="str">
        <f>VLOOKUP(E9,可选条件!A:B,2,FALSE)</f>
        <v>拥有指定X英雄</v>
      </c>
      <c r="E9" s="1">
        <v>105</v>
      </c>
      <c r="F9" s="1">
        <v>30000</v>
      </c>
      <c r="G9" s="1" t="s">
        <v>167</v>
      </c>
      <c r="H9" s="2"/>
    </row>
    <row r="10" spans="1:8">
      <c r="A10" s="1">
        <v>6</v>
      </c>
      <c r="B10" s="1" t="str">
        <f>"拥有"&amp;F10&amp;"名英雄"</f>
        <v>拥有3名英雄</v>
      </c>
      <c r="C10" s="1">
        <v>6</v>
      </c>
      <c r="D10" s="1" t="str">
        <f>VLOOKUP(E10,可选条件!A:B,2,FALSE)</f>
        <v>拥有X名英雄</v>
      </c>
      <c r="E10" s="1">
        <v>106</v>
      </c>
      <c r="F10" s="1">
        <v>3</v>
      </c>
      <c r="G10" s="1" t="s">
        <v>59</v>
      </c>
      <c r="H10" s="2"/>
    </row>
    <row r="11" spans="1:8">
      <c r="A11" s="1">
        <v>7</v>
      </c>
      <c r="B11" s="1" t="str">
        <f>"升级英雄"&amp;F11&amp;"次"</f>
        <v>升级英雄25次</v>
      </c>
      <c r="C11" s="1">
        <v>7</v>
      </c>
      <c r="D11" s="1" t="str">
        <f>VLOOKUP(E11,可选条件!A:B,2,FALSE)</f>
        <v>升级英雄X次</v>
      </c>
      <c r="E11" s="1">
        <v>107</v>
      </c>
      <c r="F11" s="1">
        <v>25</v>
      </c>
      <c r="G11" s="1" t="s">
        <v>56</v>
      </c>
      <c r="H11" s="2"/>
    </row>
    <row r="12" spans="1:8">
      <c r="A12" s="1">
        <v>8</v>
      </c>
      <c r="B12" s="1" t="str">
        <f>"升级"&amp;F12&amp;"X"&amp;"次"</f>
        <v>升级[1,1]X次</v>
      </c>
      <c r="C12" s="1">
        <v>8</v>
      </c>
      <c r="D12" s="1" t="str">
        <f>VLOOKUP(E12,可选条件!A:B,2,FALSE)</f>
        <v>升级指定X英雄X次</v>
      </c>
      <c r="E12" s="1">
        <v>108</v>
      </c>
      <c r="F12" s="1" t="s">
        <v>215</v>
      </c>
      <c r="G12" s="1" t="s">
        <v>56</v>
      </c>
      <c r="H12" s="2"/>
    </row>
    <row r="13" spans="1:8">
      <c r="A13" s="1">
        <v>9</v>
      </c>
      <c r="B13" s="1" t="str">
        <f>"拥有塔"&amp;F13</f>
        <v>拥有塔15</v>
      </c>
      <c r="C13" s="1">
        <v>9</v>
      </c>
      <c r="D13" s="1" t="str">
        <f>VLOOKUP(E13,可选条件!A:B,2,FALSE)</f>
        <v>拥有指定X塔</v>
      </c>
      <c r="E13" s="1">
        <v>109</v>
      </c>
      <c r="F13" s="1">
        <v>15</v>
      </c>
      <c r="G13" s="1" t="s">
        <v>56</v>
      </c>
      <c r="H13" s="2"/>
    </row>
    <row r="14" spans="1:8">
      <c r="A14" s="1">
        <v>10</v>
      </c>
      <c r="B14" s="1" t="str">
        <f>"拥有"&amp;F14&amp;"个塔"</f>
        <v>拥有50个塔</v>
      </c>
      <c r="C14" s="1">
        <v>10</v>
      </c>
      <c r="D14" s="1" t="str">
        <f>VLOOKUP(E14,可选条件!A:B,2,FALSE)</f>
        <v>拥有X个塔</v>
      </c>
      <c r="E14" s="1">
        <v>110</v>
      </c>
      <c r="F14" s="1">
        <v>50</v>
      </c>
      <c r="G14" s="1" t="s">
        <v>167</v>
      </c>
      <c r="H14" s="2"/>
    </row>
    <row r="15" spans="1:8">
      <c r="A15" s="1">
        <v>11</v>
      </c>
      <c r="B15" s="1" t="str">
        <f>"升级防守塔"&amp;F15&amp;"次"</f>
        <v>升级防守塔300次</v>
      </c>
      <c r="C15" s="1">
        <v>11</v>
      </c>
      <c r="D15" s="1" t="str">
        <f>VLOOKUP(E15,可选条件!A:B,2,FALSE)</f>
        <v>升级塔X次</v>
      </c>
      <c r="E15" s="1">
        <v>111</v>
      </c>
      <c r="F15" s="1">
        <v>300</v>
      </c>
      <c r="G15" s="1" t="s">
        <v>214</v>
      </c>
      <c r="H15" s="2"/>
    </row>
    <row r="16" spans="1:8">
      <c r="A16" s="1">
        <v>12</v>
      </c>
      <c r="B16" s="1" t="str">
        <f>"升级"&amp;F16&amp;"X"&amp;"次"</f>
        <v>升级[1,1]X次</v>
      </c>
      <c r="C16" s="1">
        <v>12</v>
      </c>
      <c r="D16" s="1" t="str">
        <f>VLOOKUP(E16,可选条件!A:B,2,FALSE)</f>
        <v>升级X塔X次</v>
      </c>
      <c r="E16" s="1">
        <v>112</v>
      </c>
      <c r="F16" s="1" t="s">
        <v>215</v>
      </c>
      <c r="G16" s="1" t="s">
        <v>216</v>
      </c>
      <c r="H16" s="2"/>
    </row>
    <row r="17" spans="1:8">
      <c r="A17" s="1">
        <v>13</v>
      </c>
      <c r="B17" s="1" t="str">
        <f>"使用"&amp;F17&amp;"次英雄技能"</f>
        <v>使用2000次英雄技能</v>
      </c>
      <c r="C17" s="1">
        <v>13</v>
      </c>
      <c r="D17" s="1" t="str">
        <f>VLOOKUP(E17,可选条件!A:B,2,FALSE)</f>
        <v>使用X次英雄技能</v>
      </c>
      <c r="E17" s="1">
        <v>113</v>
      </c>
      <c r="F17" s="1">
        <v>2000</v>
      </c>
      <c r="G17" s="1" t="s">
        <v>56</v>
      </c>
      <c r="H17" s="2"/>
    </row>
    <row r="18" spans="1:8">
      <c r="A18" s="1">
        <v>14</v>
      </c>
      <c r="B18" s="1" t="str">
        <f>"升级英雄属性"&amp;F18&amp;"次"</f>
        <v>升级英雄属性100000次</v>
      </c>
      <c r="C18" s="1">
        <v>14</v>
      </c>
      <c r="D18" s="1" t="str">
        <f>VLOOKUP(E18,可选条件!A:B,2,FALSE)</f>
        <v>升级英雄属性X次</v>
      </c>
      <c r="E18" s="1">
        <v>114</v>
      </c>
      <c r="F18" s="1">
        <v>100000</v>
      </c>
      <c r="G18" s="1" t="s">
        <v>56</v>
      </c>
      <c r="H18" s="2"/>
    </row>
    <row r="19" spans="1:8">
      <c r="A19" s="1">
        <v>15</v>
      </c>
      <c r="B19" s="1" t="str">
        <f>"暴击达到"&amp;F19&amp;"次"</f>
        <v>暴击达到10000次</v>
      </c>
      <c r="C19" s="1">
        <v>15</v>
      </c>
      <c r="D19" s="1" t="str">
        <f>VLOOKUP(E19,可选条件!A:B,2,FALSE)</f>
        <v>暴击多少次</v>
      </c>
      <c r="E19" s="1">
        <v>115</v>
      </c>
      <c r="F19" s="1">
        <v>10000</v>
      </c>
      <c r="G19" s="1" t="s">
        <v>56</v>
      </c>
      <c r="H19" s="2"/>
    </row>
    <row r="20" spans="1:8">
      <c r="A20" s="1">
        <v>16</v>
      </c>
      <c r="B20" s="1" t="str">
        <f>"防守塔杀死"&amp;F20&amp;"个怪物"</f>
        <v>防守塔杀死15个怪物</v>
      </c>
      <c r="C20" s="1">
        <v>16</v>
      </c>
      <c r="D20" s="1" t="str">
        <f>VLOOKUP(E20,可选条件!A:B,2,FALSE)</f>
        <v>塔杀死X个怪物</v>
      </c>
      <c r="E20" s="1">
        <v>116</v>
      </c>
      <c r="F20" s="1">
        <v>15</v>
      </c>
      <c r="G20" s="1" t="s">
        <v>148</v>
      </c>
      <c r="H20" s="2"/>
    </row>
    <row r="21" spans="1:8">
      <c r="A21" s="1">
        <v>17</v>
      </c>
      <c r="B21" s="1" t="str">
        <f>"英雄造成"&amp;F21&amp;"伤害"</f>
        <v>英雄造成25伤害</v>
      </c>
      <c r="C21" s="1">
        <v>17</v>
      </c>
      <c r="D21" s="1" t="str">
        <f>VLOOKUP(E21,可选条件!A:B,2,FALSE)</f>
        <v>英雄累积造成X的伤害</v>
      </c>
      <c r="E21" s="1">
        <v>117</v>
      </c>
      <c r="F21" s="1">
        <v>25</v>
      </c>
      <c r="G21" s="1" t="s">
        <v>56</v>
      </c>
      <c r="H21" s="2"/>
    </row>
    <row r="22" spans="1:7">
      <c r="A22" s="1">
        <v>18</v>
      </c>
      <c r="B22" s="1" t="str">
        <f>"防守塔造成"&amp;F22&amp;"伤害"</f>
        <v>防守塔造成100伤害</v>
      </c>
      <c r="C22" s="1">
        <v>18</v>
      </c>
      <c r="D22" s="1" t="str">
        <f>VLOOKUP(E22,可选条件!A:B,2,FALSE)</f>
        <v>塔累积造成X的伤害</v>
      </c>
      <c r="E22" s="1">
        <v>118</v>
      </c>
      <c r="F22" s="1">
        <v>100</v>
      </c>
      <c r="G22" s="1" t="s">
        <v>56</v>
      </c>
    </row>
    <row r="23" spans="1:7">
      <c r="A23" s="1">
        <v>19</v>
      </c>
      <c r="B23" s="1" t="str">
        <f>"观看视频兑换钻石"&amp;F23&amp;"次"</f>
        <v>观看视频兑换钻石1次</v>
      </c>
      <c r="C23" s="1">
        <v>19</v>
      </c>
      <c r="D23" s="1" t="str">
        <f>VLOOKUP(E23,可选条件!A:B,2,FALSE)</f>
        <v>兑换钻石X次</v>
      </c>
      <c r="E23" s="1">
        <v>119</v>
      </c>
      <c r="F23" s="1">
        <v>1</v>
      </c>
      <c r="G23" s="1" t="s">
        <v>56</v>
      </c>
    </row>
    <row r="24" spans="1:7">
      <c r="A24" s="1">
        <v>20</v>
      </c>
      <c r="B24" s="1" t="str">
        <f>"使用钻石购买金币"&amp;F24&amp;"次"</f>
        <v>使用钻石购买金币1次</v>
      </c>
      <c r="C24" s="1">
        <v>20</v>
      </c>
      <c r="D24" s="1" t="str">
        <f>VLOOKUP(E24,可选条件!A:B,2,FALSE)</f>
        <v>购买金币X次</v>
      </c>
      <c r="E24" s="1">
        <v>120</v>
      </c>
      <c r="F24" s="1">
        <v>1</v>
      </c>
      <c r="G24" s="1" t="s">
        <v>56</v>
      </c>
    </row>
    <row r="25" spans="1:7">
      <c r="A25" s="1">
        <v>21</v>
      </c>
      <c r="B25" s="1" t="str">
        <f>"领取"&amp;F25&amp;"次在线奖励"</f>
        <v>领取1次在线奖励</v>
      </c>
      <c r="C25" s="1">
        <v>21</v>
      </c>
      <c r="D25" s="1" t="str">
        <f>VLOOKUP(E25,可选条件!A:B,2,FALSE)</f>
        <v>领取X次在线奖励</v>
      </c>
      <c r="E25" s="1">
        <v>121</v>
      </c>
      <c r="F25" s="1">
        <v>1</v>
      </c>
      <c r="G25" s="1" t="s">
        <v>56</v>
      </c>
    </row>
    <row r="26" spans="1:7">
      <c r="A26" s="1">
        <v>22</v>
      </c>
      <c r="B26" s="1" t="str">
        <f>"使用抽奖功能"&amp;F26&amp;"次"</f>
        <v>使用抽奖功能2次</v>
      </c>
      <c r="C26" s="1">
        <v>22</v>
      </c>
      <c r="D26" s="1" t="str">
        <f>VLOOKUP(E26,可选条件!A:B,2,FALSE)</f>
        <v>抽奖X次</v>
      </c>
      <c r="E26" s="1">
        <v>122</v>
      </c>
      <c r="F26" s="1">
        <v>2</v>
      </c>
      <c r="G26" s="1" t="s">
        <v>56</v>
      </c>
    </row>
    <row r="27" spans="1:7">
      <c r="A27" s="1">
        <v>23</v>
      </c>
      <c r="B27" s="1" t="str">
        <f>"完成签到"&amp;F27&amp;"次"</f>
        <v>完成签到1次</v>
      </c>
      <c r="C27" s="1">
        <v>23</v>
      </c>
      <c r="D27" s="1" t="str">
        <f>VLOOKUP(E27,可选条件!A:B,2,FALSE)</f>
        <v>签到X次</v>
      </c>
      <c r="E27" s="1">
        <v>123</v>
      </c>
      <c r="F27" s="1">
        <v>1</v>
      </c>
      <c r="G27" s="1" t="s">
        <v>56</v>
      </c>
    </row>
    <row r="28" spans="1:7">
      <c r="A28" s="1">
        <v>24</v>
      </c>
      <c r="B28" s="1" t="str">
        <f>"合成符文"&amp;F28&amp;"次"</f>
        <v>合成符文1次</v>
      </c>
      <c r="C28" s="1">
        <v>24</v>
      </c>
      <c r="D28" s="1" t="str">
        <f>VLOOKUP(E28,可选条件!A:B,2,FALSE)</f>
        <v>合成符文X次</v>
      </c>
      <c r="E28" s="1">
        <v>124</v>
      </c>
      <c r="F28" s="1">
        <v>1</v>
      </c>
      <c r="G28" s="1" t="s">
        <v>56</v>
      </c>
    </row>
    <row r="29" spans="1:7">
      <c r="A29" s="1">
        <v>25</v>
      </c>
      <c r="B29" s="1" t="str">
        <f>"升级防守塔属性"&amp;F29&amp;"次"</f>
        <v>升级防守塔属性25次</v>
      </c>
      <c r="C29" s="1">
        <v>25</v>
      </c>
      <c r="D29" s="1" t="str">
        <f>VLOOKUP(E29,可选条件!A:B,2,FALSE)</f>
        <v>升级防守塔属性X次</v>
      </c>
      <c r="E29" s="1">
        <v>125</v>
      </c>
      <c r="F29" s="1">
        <v>25</v>
      </c>
      <c r="G29" s="1" t="s">
        <v>56</v>
      </c>
    </row>
    <row r="30" spans="1:7">
      <c r="A30" s="1">
        <v>26</v>
      </c>
      <c r="B30" s="1" t="str">
        <f>"镶嵌"&amp;F30&amp;"个符文"</f>
        <v>镶嵌1个符文</v>
      </c>
      <c r="C30" s="3">
        <v>26</v>
      </c>
      <c r="D30" s="1" t="str">
        <f>VLOOKUP(E30,可选条件!A:B,2,FALSE)</f>
        <v>镶嵌X个符文</v>
      </c>
      <c r="E30" s="3">
        <v>126</v>
      </c>
      <c r="F30" s="3">
        <v>1</v>
      </c>
      <c r="G30" s="1" t="s">
        <v>56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__data__</vt:lpstr>
      <vt:lpstr>achievement</vt:lpstr>
      <vt:lpstr>dailyQuest</vt:lpstr>
      <vt:lpstr>mainQuest</vt:lpstr>
      <vt:lpstr>可选条件</vt:lpstr>
      <vt:lpstr>主线任务公式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2018-11-27T08:54:07Z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  <property fmtid="{D5CDD505-2E9C-101B-9397-08002B2CF9AE}" pid="3" name="WorkbookGuid">
    <vt:lpwstr>ddd537a4-1c7f-498b-9bad-05ab5dc2e04b</vt:lpwstr>
  </property>
</Properties>
</file>