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activeTab="3"/>
  </bookViews>
  <sheets>
    <sheet name="目录" sheetId="1" r:id="rId1"/>
    <sheet name="装备强化" sheetId="2" r:id="rId2"/>
    <sheet name="容斥原理" sheetId="3" r:id="rId3"/>
    <sheet name="排列组合" sheetId="4" r:id="rId4"/>
    <sheet name="正态分布" sheetId="5" r:id="rId5"/>
  </sheets>
  <definedNames>
    <definedName name="ref_2" localSheetId="4">正态分布!#REF!</definedName>
  </definedNames>
  <calcPr calcId="152511"/>
</workbook>
</file>

<file path=xl/calcChain.xml><?xml version="1.0" encoding="utf-8"?>
<calcChain xmlns="http://schemas.openxmlformats.org/spreadsheetml/2006/main">
  <c r="G39" i="5" l="1"/>
  <c r="G40" i="5"/>
  <c r="I40" i="5"/>
  <c r="I41" i="5" s="1"/>
  <c r="G41" i="5"/>
  <c r="G42" i="5"/>
  <c r="G43" i="5"/>
  <c r="I42" i="5" l="1"/>
  <c r="I43" i="5"/>
  <c r="I44" i="5" s="1"/>
  <c r="D40" i="2"/>
  <c r="H29" i="2"/>
  <c r="G30" i="2"/>
  <c r="G29" i="2"/>
  <c r="G31" i="2" l="1"/>
  <c r="H30" i="2"/>
  <c r="B18" i="3"/>
  <c r="B14" i="3"/>
  <c r="K23" i="2"/>
  <c r="H23" i="2" s="1"/>
  <c r="G23" i="2" s="1"/>
  <c r="K22" i="2" s="1"/>
  <c r="I22" i="2"/>
  <c r="L7" i="2"/>
  <c r="G7" i="2"/>
  <c r="H6" i="2"/>
  <c r="G6" i="2"/>
  <c r="G32" i="2" l="1"/>
  <c r="H31" i="2"/>
  <c r="H32" i="2"/>
  <c r="I21" i="2"/>
  <c r="H22" i="2"/>
  <c r="G22" i="2" s="1"/>
  <c r="K21" i="2" s="1"/>
  <c r="L8" i="2"/>
  <c r="M8" i="2"/>
  <c r="H7" i="2"/>
  <c r="G33" i="2" l="1"/>
  <c r="G8" i="2"/>
  <c r="N9" i="2" s="1"/>
  <c r="I20" i="2"/>
  <c r="H21" i="2"/>
  <c r="G21" i="2" s="1"/>
  <c r="K20" i="2" s="1"/>
  <c r="L9" i="2" l="1"/>
  <c r="G9" i="2" s="1"/>
  <c r="H8" i="2"/>
  <c r="G34" i="2"/>
  <c r="H33" i="2"/>
  <c r="H34" i="2"/>
  <c r="M9" i="2"/>
  <c r="H20" i="2"/>
  <c r="G20" i="2" s="1"/>
  <c r="K19" i="2" s="1"/>
  <c r="I19" i="2"/>
  <c r="N10" i="2"/>
  <c r="H9" i="2"/>
  <c r="L10" i="2"/>
  <c r="O10" i="2"/>
  <c r="M10" i="2"/>
  <c r="G35" i="2" l="1"/>
  <c r="H35" i="2" s="1"/>
  <c r="G10" i="2"/>
  <c r="L11" i="2" s="1"/>
  <c r="I18" i="2"/>
  <c r="H19" i="2"/>
  <c r="G19" i="2"/>
  <c r="K18" i="2" s="1"/>
  <c r="H46" i="2" l="1"/>
  <c r="G36" i="2"/>
  <c r="G37" i="2" s="1"/>
  <c r="G38" i="2" s="1"/>
  <c r="G39" i="2" s="1"/>
  <c r="G40" i="2" s="1"/>
  <c r="G41" i="2" s="1"/>
  <c r="G42" i="2" s="1"/>
  <c r="G43" i="2" s="1"/>
  <c r="G44" i="2" s="1"/>
  <c r="G45" i="2" s="1"/>
  <c r="G46" i="2" s="1"/>
  <c r="G47" i="2" s="1"/>
  <c r="G48" i="2" s="1"/>
  <c r="G49" i="2" s="1"/>
  <c r="G50" i="2" s="1"/>
  <c r="G51" i="2" s="1"/>
  <c r="G52" i="2" s="1"/>
  <c r="G53" i="2" s="1"/>
  <c r="G54" i="2" s="1"/>
  <c r="H51" i="2"/>
  <c r="H50" i="2"/>
  <c r="H44" i="2"/>
  <c r="H49" i="2"/>
  <c r="H45" i="2"/>
  <c r="H39" i="2"/>
  <c r="H47" i="2"/>
  <c r="H36" i="2"/>
  <c r="H38" i="2"/>
  <c r="H53" i="2"/>
  <c r="H37" i="2"/>
  <c r="H41" i="2"/>
  <c r="H43" i="2"/>
  <c r="H42" i="2"/>
  <c r="H52" i="2"/>
  <c r="H54" i="2"/>
  <c r="O11" i="2"/>
  <c r="H10" i="2"/>
  <c r="P11" i="2"/>
  <c r="G11" i="2" s="1"/>
  <c r="N11" i="2"/>
  <c r="M11" i="2"/>
  <c r="I17" i="2"/>
  <c r="H18" i="2"/>
  <c r="G18" i="2" s="1"/>
  <c r="K17" i="2" s="1"/>
  <c r="J17" i="2"/>
  <c r="H40" i="2" l="1"/>
  <c r="H48" i="2"/>
  <c r="M12" i="2"/>
  <c r="H11" i="2"/>
  <c r="N12" i="2"/>
  <c r="L12" i="2"/>
  <c r="G12" i="2" s="1"/>
  <c r="H12" i="2" s="1"/>
  <c r="Q12" i="2"/>
  <c r="P12" i="2"/>
  <c r="O12" i="2"/>
  <c r="H17" i="2"/>
  <c r="G17" i="2"/>
  <c r="L17" i="2"/>
  <c r="L18" i="2" s="1"/>
  <c r="L19" i="2" s="1"/>
  <c r="L20" i="2" s="1"/>
  <c r="L21" i="2" s="1"/>
  <c r="L22" i="2" s="1"/>
  <c r="L23" i="2" s="1"/>
</calcChain>
</file>

<file path=xl/sharedStrings.xml><?xml version="1.0" encoding="utf-8"?>
<sst xmlns="http://schemas.openxmlformats.org/spreadsheetml/2006/main" count="296" uniqueCount="275">
  <si>
    <t>序号</t>
    <phoneticPr fontId="1" type="noConversion"/>
  </si>
  <si>
    <t>公式名</t>
    <phoneticPr fontId="1" type="noConversion"/>
  </si>
  <si>
    <t>适用功能</t>
    <phoneticPr fontId="1" type="noConversion"/>
  </si>
  <si>
    <t>链接</t>
    <phoneticPr fontId="1" type="noConversion"/>
  </si>
  <si>
    <t>马尔可夫链</t>
    <phoneticPr fontId="1" type="noConversion"/>
  </si>
  <si>
    <t>装备强化</t>
    <phoneticPr fontId="1" type="noConversion"/>
  </si>
  <si>
    <t>期望</t>
    <phoneticPr fontId="2" type="noConversion"/>
  </si>
  <si>
    <t>成功率</t>
    <phoneticPr fontId="2" type="noConversion"/>
  </si>
  <si>
    <t>失败率</t>
    <phoneticPr fontId="2" type="noConversion"/>
  </si>
  <si>
    <t>降级率</t>
    <phoneticPr fontId="2" type="noConversion"/>
  </si>
  <si>
    <t>p(n)</t>
    <phoneticPr fontId="2" type="noConversion"/>
  </si>
  <si>
    <t>p(s)</t>
    <phoneticPr fontId="2" type="noConversion"/>
  </si>
  <si>
    <t>p(f)</t>
    <phoneticPr fontId="2" type="noConversion"/>
  </si>
  <si>
    <t>p(d)</t>
    <phoneticPr fontId="2" type="noConversion"/>
  </si>
  <si>
    <t>等级</t>
    <phoneticPr fontId="4" type="noConversion"/>
  </si>
  <si>
    <t>升级（+1）</t>
    <phoneticPr fontId="4" type="noConversion"/>
  </si>
  <si>
    <t>不变（+0）</t>
    <phoneticPr fontId="4" type="noConversion"/>
  </si>
  <si>
    <t>降级（-1）</t>
    <phoneticPr fontId="4" type="noConversion"/>
  </si>
  <si>
    <t>归零（→0）</t>
    <phoneticPr fontId="4" type="noConversion"/>
  </si>
  <si>
    <t>爆掉（→0）</t>
    <phoneticPr fontId="4" type="noConversion"/>
  </si>
  <si>
    <t>次数</t>
    <phoneticPr fontId="1" type="noConversion"/>
  </si>
  <si>
    <t>总次数</t>
    <phoneticPr fontId="1" type="noConversion"/>
  </si>
  <si>
    <t>低级成功</t>
    <phoneticPr fontId="4" type="noConversion"/>
  </si>
  <si>
    <t>不变</t>
    <phoneticPr fontId="4" type="noConversion"/>
  </si>
  <si>
    <t>高级降级</t>
    <phoneticPr fontId="1" type="noConversion"/>
  </si>
  <si>
    <t>高级归零</t>
    <phoneticPr fontId="4" type="noConversion"/>
  </si>
  <si>
    <t>各级分布</t>
    <phoneticPr fontId="4" type="noConversion"/>
  </si>
  <si>
    <t>汇总</t>
    <phoneticPr fontId="4" type="noConversion"/>
  </si>
  <si>
    <t>期望计算公式</t>
    <phoneticPr fontId="2" type="noConversion"/>
  </si>
  <si>
    <t>p(n)=(1+p(d)*(p(n-1)+p(n-2)...))/p(s)</t>
    <phoneticPr fontId="2" type="noConversion"/>
  </si>
  <si>
    <t xml:space="preserve">   降级等级
强化等级</t>
    <phoneticPr fontId="2" type="noConversion"/>
  </si>
  <si>
    <t>更符合实际分布的期望</t>
    <phoneticPr fontId="1" type="noConversion"/>
  </si>
  <si>
    <t>超链接</t>
    <phoneticPr fontId="1" type="noConversion"/>
  </si>
  <si>
    <t>容斥原理</t>
    <phoneticPr fontId="1" type="noConversion"/>
  </si>
  <si>
    <t>兰彻斯特方程</t>
    <phoneticPr fontId="1" type="noConversion"/>
  </si>
  <si>
    <t>套装掉落</t>
    <phoneticPr fontId="1" type="noConversion"/>
  </si>
  <si>
    <t>两个集合的容斥关系公式：A∪B =|A∪B| = |A|+|B| - |A∩B |(∩：重合的部分）</t>
  </si>
  <si>
    <t>三个集合的容斥关系公式：|A∪B∪C| = |A|+|B|+|C| - |A∩B| - |B∩C| - |C∩A| + |A∩B∩C|</t>
  </si>
  <si>
    <t>示例1：BOSS掉落A、B、C三件装备，A、B、C的掉落几率都是1/3，但是BOSS每次只掉1件装备。为了凑齐A、B、C三件装备，期望需要打多少次？</t>
    <phoneticPr fontId="1" type="noConversion"/>
  </si>
  <si>
    <t>p = 1 + 1/(2/3) + 1/(1/3)</t>
    <phoneticPr fontId="1" type="noConversion"/>
  </si>
  <si>
    <t>计算</t>
    <phoneticPr fontId="1" type="noConversion"/>
  </si>
  <si>
    <t xml:space="preserve">p = </t>
    <phoneticPr fontId="1" type="noConversion"/>
  </si>
  <si>
    <t>p = 1/(1/3) + 1/(1/3) + 1/(1/3) - 1/(1/3+1/3) - 1/(1/3+1/3) - 1/(1/3+1/3) + 1/(1/3 + 1/3 + 1/3)</t>
    <phoneticPr fontId="1" type="noConversion"/>
  </si>
  <si>
    <t>四个集合的容斥关系公式：|A∪B∪C∪D| = |A|+|B|+|C|+|D| - |A∩B| - |A∩C| - |A∩D| - |B∩C| - |B∩D| - |C∩D| + |A∩B∩C|+ |A∩B∩D|+ |A∩C∩D|+ |B∩C∩D| - |A∩B∩C∩D|</t>
    <phoneticPr fontId="1" type="noConversion"/>
  </si>
  <si>
    <t>排列组合</t>
    <phoneticPr fontId="1" type="noConversion"/>
  </si>
  <si>
    <t>概率计算</t>
    <phoneticPr fontId="1" type="noConversion"/>
  </si>
  <si>
    <t>排列的定义：从n个不同元素中，任取m(m≤n,m与n均为自然数,下同）个元素按照一定的顺序排成一列，叫做从n个不同元素中取出m个元素的一个排列；从n个不同元素中取出m(m≤n）个元素的所有排列的个数，叫做从n个不同元素中取出m个元素的排列数，用符号 A(n,m）表示。</t>
  </si>
  <si>
    <t>计算公式：</t>
  </si>
  <si>
    <t>组合的定义：从n个不同元素中，任取m(m≤n）个元素并成一组，叫做从n个不同元素中取出m个元素的一个组合；从n个不同元素中取出m(m≤n）个元素的所有组合的个数，叫做从n个不同元素中取出m个元素的组合数。用符号 C(n,m) 表示。</t>
  </si>
  <si>
    <t>基本计数原理</t>
  </si>
  <si>
    <t>⑴加法原理和分类计数法</t>
  </si>
  <si>
    <t>⒉第一类办法的方法属于集合A1，第二类办法的方法属于集合A2，……，第n类办法的方法属于集合An，那么完成这件事的方法属于集合A1UA2U…UAn。</t>
  </si>
  <si>
    <t>⒊分类的要求 ：每一类中的每一种方法都可以独立地完成此任务；两类不同办法中的具体方法，互不相同（即分类不重）；完成此任务的任何一种方法，都属于某一类（即分类不漏）。</t>
  </si>
  <si>
    <t>⑵乘法原理和分步计数法</t>
  </si>
  <si>
    <t>⒉合理分步的要求</t>
  </si>
  <si>
    <t>任何一步的一种方法都不能完成此任务，必须且只须连续完成这n步才能完成此任务；各步计数相互独立；只要有一步中所采取的方法不同，则对应的完成此事的方法也不同。</t>
  </si>
  <si>
    <t>3.与后来的离散型随机变量也有密切相关。</t>
  </si>
  <si>
    <t>⒈加法原理：做一件事，完成它可以有n类办法，在第一类办法中有m1种不同的方法，在第二类办法中有m2种不同的方法，……，在第n类办法中有mn种不同的方法，那么完成这件事共有N=m1+m2+m3+…+mn种不同方法。</t>
    <phoneticPr fontId="1" type="noConversion"/>
  </si>
  <si>
    <t>正态分布</t>
    <phoneticPr fontId="1" type="noConversion"/>
  </si>
  <si>
    <t>区间随机算法</t>
    <phoneticPr fontId="1" type="noConversion"/>
  </si>
  <si>
    <t>容斥原理公式：</t>
    <phoneticPr fontId="1" type="noConversion"/>
  </si>
  <si>
    <t>⒈ 乘法原理：做一件事，完成它需要分成n个步骤，做第一步有m1种不同的方法，做第二步有m2种不同的方法，……，做第n步有mn种不同的方法，那么完成这件事共有N=m1×m2×m3×…×mn种不同的方法。</t>
  </si>
  <si>
    <t>品质</t>
    <phoneticPr fontId="1" type="noConversion"/>
  </si>
  <si>
    <t>刷出概率</t>
    <phoneticPr fontId="1" type="noConversion"/>
  </si>
  <si>
    <t>白</t>
    <phoneticPr fontId="1" type="noConversion"/>
  </si>
  <si>
    <t>绿</t>
    <phoneticPr fontId="1" type="noConversion"/>
  </si>
  <si>
    <t>蓝</t>
    <phoneticPr fontId="1" type="noConversion"/>
  </si>
  <si>
    <t>紫</t>
    <phoneticPr fontId="1" type="noConversion"/>
  </si>
  <si>
    <t>白</t>
    <phoneticPr fontId="1" type="noConversion"/>
  </si>
  <si>
    <t>绿</t>
    <phoneticPr fontId="1" type="noConversion"/>
  </si>
  <si>
    <t>紫</t>
    <phoneticPr fontId="1" type="noConversion"/>
  </si>
  <si>
    <t>金</t>
    <phoneticPr fontId="1" type="noConversion"/>
  </si>
  <si>
    <t>金</t>
    <phoneticPr fontId="1" type="noConversion"/>
  </si>
  <si>
    <t>例：悬赏栏任务对应的品质与概率如下，求刷出金的期望,初始任务品质为白</t>
    <phoneticPr fontId="1" type="noConversion"/>
  </si>
  <si>
    <t>http://gad.qq.com/article/detail/22636</t>
    <phoneticPr fontId="1" type="noConversion"/>
  </si>
  <si>
    <t>装备强化目标等级</t>
    <phoneticPr fontId="1" type="noConversion"/>
  </si>
  <si>
    <t>成功率</t>
    <phoneticPr fontId="1" type="noConversion"/>
  </si>
  <si>
    <t>失败增加成功率</t>
    <phoneticPr fontId="1" type="noConversion"/>
  </si>
  <si>
    <t>期望次数</t>
    <phoneticPr fontId="1" type="noConversion"/>
  </si>
  <si>
    <t>强化次数</t>
    <phoneticPr fontId="1" type="noConversion"/>
  </si>
  <si>
    <t>强化概率</t>
    <phoneticPr fontId="1" type="noConversion"/>
  </si>
  <si>
    <t>强化失败增加固定成功率的期望计算</t>
    <phoneticPr fontId="1" type="noConversion"/>
  </si>
  <si>
    <t>强化成功概率</t>
    <phoneticPr fontId="1" type="noConversion"/>
  </si>
  <si>
    <t>进阶到此品质概率</t>
    <phoneticPr fontId="1" type="noConversion"/>
  </si>
  <si>
    <t>刷金期望</t>
    <phoneticPr fontId="1" type="noConversion"/>
  </si>
  <si>
    <t>如果随机变量只取得有限个值或无穷能按一定次序一一列出，其值域为一个或若干个有限或无限区间，这样的随机变量称为离散型随机变量。</t>
  </si>
  <si>
    <t>例子</t>
  </si>
  <si>
    <t>某城市有10万个家庭，没有孩子的家庭有1000个，有一个孩子的家庭有9万个，有两个孩子的家庭有6000个，有3个孩子的家庭有3000个。</t>
  </si>
  <si>
    <t>则此城市中任一个家庭中孩子的数目是一个随机变量，记为X。它可取值0，1，2，3。</t>
  </si>
  <si>
    <t>其中，X取0的概率为0.01，取1的概率为0.9，取2的概率为0.06，取3的概率为0.03。</t>
  </si>
  <si>
    <t>则，它的数学期望</t>
  </si>
  <si>
    <t>，即此城市一个家庭平均有小孩1.11个，当然人不可能用1.11个来算，约等于2个。</t>
  </si>
  <si>
    <t>期望</t>
    <phoneticPr fontId="1" type="noConversion"/>
  </si>
  <si>
    <t>在统计描述中，方差用来计算每一个变量（观察值）与总体均数之间的差异。为避免出现离均差总和为零，离均差平方和受样本含量的影响，统计学采用平均离均差平方和来描述变量的变异程度。总体方差计算公式：</t>
  </si>
  <si>
    <t>为总体方差，</t>
  </si>
  <si>
    <t>为变量，</t>
  </si>
  <si>
    <t>为总体均值，</t>
  </si>
  <si>
    <t>为总体例数。</t>
  </si>
  <si>
    <t>方差</t>
    <phoneticPr fontId="1" type="noConversion"/>
  </si>
  <si>
    <t>正态分布</t>
    <phoneticPr fontId="1" type="noConversion"/>
  </si>
  <si>
    <t>表达式</t>
  </si>
  <si>
    <t>参数定义</t>
  </si>
  <si>
    <r>
      <t>正态分布具有两个参数μ和σ^2的</t>
    </r>
    <r>
      <rPr>
        <sz val="8"/>
        <color rgb="FF136EC2"/>
        <rFont val="Arial"/>
        <family val="2"/>
      </rPr>
      <t>连续型随机变量</t>
    </r>
    <r>
      <rPr>
        <sz val="8"/>
        <color rgb="FF333333"/>
        <rFont val="Arial"/>
        <family val="2"/>
      </rPr>
      <t>的分布，第一参数μ是服从正态分布的随机变量的</t>
    </r>
    <r>
      <rPr>
        <sz val="8"/>
        <color rgb="FF136EC2"/>
        <rFont val="Arial"/>
        <family val="2"/>
      </rPr>
      <t>均值</t>
    </r>
    <r>
      <rPr>
        <sz val="8"/>
        <color rgb="FF333333"/>
        <rFont val="Arial"/>
        <family val="2"/>
      </rPr>
      <t>，第二个参数σ^2是此随机变量的</t>
    </r>
    <r>
      <rPr>
        <sz val="8"/>
        <color rgb="FF136EC2"/>
        <rFont val="Arial"/>
        <family val="2"/>
      </rPr>
      <t>方差</t>
    </r>
    <r>
      <rPr>
        <sz val="8"/>
        <color rgb="FF333333"/>
        <rFont val="Arial"/>
        <family val="2"/>
      </rPr>
      <t>，所以正态分布记作N(μ,σ</t>
    </r>
    <r>
      <rPr>
        <sz val="6"/>
        <color rgb="FF333333"/>
        <rFont val="Arial"/>
        <family val="2"/>
      </rPr>
      <t>2</t>
    </r>
    <r>
      <rPr>
        <sz val="8"/>
        <color rgb="FF333333"/>
        <rFont val="Arial"/>
        <family val="2"/>
      </rPr>
      <t>)。</t>
    </r>
  </si>
  <si>
    <r>
      <t>μ是正态分布的位置参数，描述正态分布的</t>
    </r>
    <r>
      <rPr>
        <sz val="8"/>
        <color rgb="FF136EC2"/>
        <rFont val="Arial"/>
        <family val="2"/>
      </rPr>
      <t>集中趋势</t>
    </r>
    <r>
      <rPr>
        <sz val="8"/>
        <color rgb="FF333333"/>
        <rFont val="Arial"/>
        <family val="2"/>
      </rPr>
      <t>位置。概率规律为取与μ邻近的值的概率大，而取离μ越远的值的概率越小。正态分布以X=μ为</t>
    </r>
    <r>
      <rPr>
        <sz val="8"/>
        <color rgb="FF136EC2"/>
        <rFont val="Arial"/>
        <family val="2"/>
      </rPr>
      <t>对称轴</t>
    </r>
    <r>
      <rPr>
        <sz val="8"/>
        <color rgb="FF333333"/>
        <rFont val="Arial"/>
        <family val="2"/>
      </rPr>
      <t>，左右完全对称。正态分布的期望、</t>
    </r>
    <r>
      <rPr>
        <sz val="8"/>
        <color rgb="FF136EC2"/>
        <rFont val="Arial"/>
        <family val="2"/>
      </rPr>
      <t>均数</t>
    </r>
    <r>
      <rPr>
        <sz val="8"/>
        <color rgb="FF333333"/>
        <rFont val="Arial"/>
        <family val="2"/>
      </rPr>
      <t>、</t>
    </r>
    <r>
      <rPr>
        <sz val="8"/>
        <color rgb="FF136EC2"/>
        <rFont val="Arial"/>
        <family val="2"/>
      </rPr>
      <t>中位数</t>
    </r>
    <r>
      <rPr>
        <sz val="8"/>
        <color rgb="FF333333"/>
        <rFont val="Arial"/>
        <family val="2"/>
      </rPr>
      <t>、众数相同，均等于μ。</t>
    </r>
  </si>
  <si>
    <t>σ描述正态分布资料数据分布的离散程度，σ越大，数据分布越分散，σ越小，数据分布越集中。也称为是正态分布的形状参数，σ越大，曲线越扁平，反之，σ越小，曲线越瘦高。</t>
  </si>
  <si>
    <r>
      <t>正态分布表达式中有两个参数，即</t>
    </r>
    <r>
      <rPr>
        <sz val="11"/>
        <color theme="1"/>
        <rFont val="宋体"/>
        <family val="2"/>
        <scheme val="minor"/>
      </rPr>
      <t>期望（均数）μ和标准差σ，σ2为方差。</t>
    </r>
  </si>
  <si>
    <t>例：装备随机出来的时候，最大攻和最小攻区间的分布可以使用正态分布，保证随机到的大攻和小攻在中间偏大攻位置，会有更好的随机体验</t>
    <phoneticPr fontId="1" type="noConversion"/>
  </si>
  <si>
    <r>
      <t>【例6】</t>
    </r>
    <r>
      <rPr>
        <sz val="8"/>
        <color rgb="FF333333"/>
        <rFont val="Arial"/>
        <family val="2"/>
      </rPr>
      <t>在11名工人中，有5人只能当钳工，4人只能当车工，另外2人能当钳工也能当车工。现从11人中选出4人当钳工，4人当车工，问共有多少种不同的选法?</t>
    </r>
  </si>
  <si>
    <t>分析：采用加法原理首先要做到分类不重不漏，如何做到这一点？分类的标准必须前后统一。</t>
  </si>
  <si>
    <t>以两个全能的工人为分类的对象，考虑以他们当中有几个去当钳工为分类标准。</t>
  </si>
  <si>
    <t>第一类：这两个人都去当钳工，C（2,2）×C（5,2）×C（4,4）=10种；</t>
  </si>
  <si>
    <t>第二类：这两个人都去当车工，C（5,4）×C（2,2）×C（4,2）=30种；</t>
  </si>
  <si>
    <t>第三类：这两人既不去当钳工，也不去当车工C（5,4）×C（4,4）=5种。</t>
  </si>
  <si>
    <t>第四类：这两个人一个去当钳工、一个去当车工，C（2,1）×C（5,3）×C（4,3）=80种；</t>
  </si>
  <si>
    <t>第五类：这两个人一个去当钳工、另一个不去当车工，C（2,1）×C（5,3）×C（4,4）=20种；</t>
  </si>
  <si>
    <t>第六类：这两个人一个去当车工、另一个不去当钳工，C（5,4）×C（2,1）×C（4,3）=40种；</t>
  </si>
  <si>
    <t>因而共有185种。</t>
  </si>
  <si>
    <r>
      <t>【例10】</t>
    </r>
    <r>
      <rPr>
        <sz val="8"/>
        <color rgb="FF333333"/>
        <rFont val="Arial"/>
        <family val="2"/>
      </rPr>
      <t>对某件产品的6件不同正品和4件不同次品进行一一测试，至区分出所有次品为止。若所有次品恰好在第五次测试时被全部发现，则这样的测试方法有多少种可能?</t>
    </r>
  </si>
  <si>
    <t>分析：本题意指第五次测试的产品一定是次品，并且是最后一个次品，因而第五次测试应算是特殊位置了，分步完成。</t>
  </si>
  <si>
    <t>第一步：第五次测试的有C（4,1）种可能；</t>
  </si>
  <si>
    <t>第二步：前四次有一件正品有C（6,1）中可能。</t>
  </si>
  <si>
    <t>第三步：前四次有A（4,4）种可能。</t>
  </si>
  <si>
    <t>∴ 共有576种可能。</t>
  </si>
  <si>
    <r>
      <t>【例11】</t>
    </r>
    <r>
      <rPr>
        <sz val="8"/>
        <color rgb="FF333333"/>
        <rFont val="Arial"/>
        <family val="2"/>
      </rPr>
      <t>8人排成一队</t>
    </r>
  </si>
  <si>
    <t>⑴甲乙必须相邻</t>
  </si>
  <si>
    <t>⑵甲乙不相邻</t>
  </si>
  <si>
    <t>⑶甲乙必须相邻且与丙不相邻</t>
  </si>
  <si>
    <t>⑷甲乙必须相邻，丙丁必须相邻</t>
  </si>
  <si>
    <t>⑸甲乙不相邻，丙丁不相邻</t>
  </si>
  <si>
    <t>分析：⑴甲乙必须相邻，就是把甲乙 捆绑（甲乙可交换） 和7人排列A（7,7）×A（2，2）</t>
  </si>
  <si>
    <t>⑵甲乙不相邻，A（8,8）-A（7,7）×2。或A（6,6）×A(7,2)</t>
  </si>
  <si>
    <t>⑶甲乙必须相邻且与丙不相邻，先求甲乙必须相邻且与丙相邻A（6,6）×2×2</t>
  </si>
  <si>
    <t>甲乙必须相邻且与丙不相邻A（7,7）×2-A（6,6）×2×2</t>
  </si>
  <si>
    <t>⑷甲乙必须相邻，丙丁必须相邻A（6,6）×2×2</t>
  </si>
  <si>
    <t>⑸甲乙不相邻，丙丁不相邻，A（8,8）-A（7,7）×2×2+A（6,6）×2×2</t>
  </si>
  <si>
    <r>
      <t>【例19】</t>
    </r>
    <r>
      <rPr>
        <sz val="8"/>
        <color rgb="FF333333"/>
        <rFont val="Arial"/>
        <family val="2"/>
      </rPr>
      <t> 三个相同的红球和两个不同的白球排成一行，共有多少种不同的方法?</t>
    </r>
  </si>
  <si>
    <t>分析：先认为三个红球互不相同，共A（5,5）=120种方法。</t>
  </si>
  <si>
    <t>而由于三个红球所占位置相同的情况下，共A（3,3）=6变化，因而共A（5,5）/A（3,3）=20种。</t>
  </si>
  <si>
    <t>额外简化方法：只排列白球，红球自然形成，A(5,2)=20种</t>
  </si>
  <si>
    <t>公式P是指排列，从N个元素取R个进行排列（即排序）。（P是旧用法，教材上多用A，Arrangement)</t>
  </si>
  <si>
    <t>公式C是指组合，从N个元素取R个，不进行排列（即不排序）。</t>
  </si>
  <si>
    <t>例题</t>
  </si>
  <si>
    <t>分析：首先要把复杂的生活背景或其它数学背景转化为一个明确的排列组合问题。</t>
  </si>
  <si>
    <t>设a,b,c成等差，∴ 2b=a+c，可知b由a,c决定，</t>
  </si>
  <si>
    <t>又∵ 2b是偶数，∴ a,c同奇或同偶，即：分别从1，3，5，……，19或2，4，6，8，……，20这十个数中选出两个数进行排列，由此就可确定等差数列，A（10,2）*2=90*2，因而本题为180。</t>
  </si>
  <si>
    <r>
      <t>【例2】</t>
    </r>
    <r>
      <rPr>
        <sz val="8"/>
        <color rgb="FF333333"/>
        <rFont val="Arial"/>
        <family val="2"/>
      </rPr>
      <t> 某城市有4条东西街道和6条南北的街道，街道之间的间距相同，若规定只能向东或向北两个方向沿图中路线前进，则从M到N有多少种不同的走法?</t>
    </r>
  </si>
  <si>
    <t>分析：对实际背景的分析可以逐层深入：</t>
  </si>
  <si>
    <t>（一）从M到N必须向上走三步，向右走五步，共走八步；</t>
  </si>
  <si>
    <t>（二）每一步是向上还是向右，决定了不同的走法；</t>
  </si>
  <si>
    <t>（三）事实上，当把向上的步骤决定后，剩下的步骤只能向右；</t>
  </si>
  <si>
    <t>从而，任务可叙述为：从八个步骤中选出哪三步是向上走，就可以确定走法数。</t>
  </si>
  <si>
    <t>∴ 本题答案为：C（8,3）=56。</t>
  </si>
  <si>
    <t>分析</t>
  </si>
  <si>
    <t>分析是分类还是分步，是排列还是组合</t>
  </si>
  <si>
    <t>注意加法原理与乘法原理的特点，分析是分类还是分步，是排列还是组合。</t>
  </si>
  <si>
    <r>
      <t>【例3】</t>
    </r>
    <r>
      <rPr>
        <sz val="8"/>
        <color rgb="FF333333"/>
        <rFont val="Arial"/>
        <family val="2"/>
      </rPr>
      <t>在一块并排的10垄田地中，选择二垄分别种植A，B两种作物，每种种植一垄，为有利于作物生长，要求A，B两种作物的间隔不少于6垄，不同的选法共有多少种？</t>
    </r>
  </si>
  <si>
    <t>分析：条件中“要求A、B两种作物的间隔不少于6垄”这个条件不容易用一个包含排列数，组合数的式子表示，因而采取分类的方法。</t>
  </si>
  <si>
    <t>第一类：A在第一垄，B有3种选择；{此处应为4中选择，题干中说明为不少于6，所以，应为大于等于6}</t>
  </si>
  <si>
    <t>第二类：A在第二垄，B有2种选择；{此处应为3种选择，理由同上}</t>
  </si>
  <si>
    <t>第三类：A在第三垄，B有1种选择，{此处应为2中选择，理由同上}</t>
  </si>
  <si>
    <t>{还有第四类：A在第四垄，B有一种选择。}</t>
  </si>
  <si>
    <t>同理A、B位置互换 ，共12种。{所以，答案应为（4+3+2+1）*2=20种）}</t>
  </si>
  <si>
    <t>第二种分类方法：</t>
  </si>
  <si>
    <t>第一类：中间间隔6胧：假设抽出六垄田地，则只剩下四垄。在四垄任选两垄都可以满足要求，但又可以交换位子所以选择是A（4，2）</t>
  </si>
  <si>
    <t>第二类：中间间隔7垄：同理可得，在三垄中抽两个来排序，所以是A（3，2）</t>
  </si>
  <si>
    <t>第三类：中间间隔8垄，则为A（2，2）</t>
  </si>
  <si>
    <t>因此共有A（4，2）+A（3，2）+A（2，2）=20种</t>
  </si>
  <si>
    <r>
      <t>【例4】</t>
    </r>
    <r>
      <rPr>
        <sz val="8"/>
        <color rgb="FF333333"/>
        <rFont val="Arial"/>
        <family val="2"/>
      </rPr>
      <t>从6双不同颜色的手套中任取4只，其中恰好有一双同色的取法有多少种？</t>
    </r>
  </si>
  <si>
    <t>（A)240 (B)180 (C)120 (D)60</t>
  </si>
  <si>
    <t>分析：显然本题应分步解决。</t>
  </si>
  <si>
    <t>（一）从6双中选出一双同色的手套，有6种方法；</t>
  </si>
  <si>
    <t>（二）从剩下的十只手套中任选一只，有10种方法。</t>
  </si>
  <si>
    <t>（三）从除前所涉及的两双手套之外的八只手套中任选一只，有8种方法；</t>
  </si>
  <si>
    <t>（四）由于选取与顺序无关，因（二）（三）中的选法重复一次，因而共240种。</t>
  </si>
  <si>
    <t>或分步</t>
  </si>
  <si>
    <t>⑴从6双中选出一双同色的手套，有C（6,1）=6种方法</t>
  </si>
  <si>
    <t>⑵从剩下的5双手套中任选两双，有C（5,2）=10种方法</t>
  </si>
  <si>
    <t>⑶从两双中手套中分别各拿一只手套，有C（2,1）×C（2,1）=4种方法。</t>
  </si>
  <si>
    <t>同样得出共⑴×⑵×⑶=240种。</t>
  </si>
  <si>
    <r>
      <t>【例5】</t>
    </r>
    <r>
      <rPr>
        <sz val="8"/>
        <color rgb="FF333333"/>
        <rFont val="Arial"/>
        <family val="2"/>
      </rPr>
      <t>．身高互不相同的6个人排成2横行3纵列，在第一行的每一个人都比他同列的身后的人个子矮，则所有不同的排法种数为_______。</t>
    </r>
  </si>
  <si>
    <t>分析：每一纵列中的两人只要选定，则他们只有一种站位方法，因而每一纵列的排队方法只与人的选法有关系，共有三纵列，从而有C（6,2）×C（4,2）×C（2,2）=90种。</t>
  </si>
  <si>
    <r>
      <t>【例7】</t>
    </r>
    <r>
      <rPr>
        <sz val="8"/>
        <color rgb="FF333333"/>
        <rFont val="Arial"/>
        <family val="2"/>
      </rPr>
      <t>现有印着0，1，3，5，7，9的六张卡片，如果允许9可以作6用，那么从中任意抽出三张可以组成多少个不同的三位数?</t>
    </r>
  </si>
  <si>
    <t>分析：有同学认为只要把0，1，3，5，7，9的排法数乘以2即为所求，但实际上抽出的三个数中有9的话才可能用6替换，因而必须分类。</t>
  </si>
  <si>
    <t>抽出的三数含0，含9，有32种方法；</t>
  </si>
  <si>
    <t>抽出的三数含0不含9，有24种方法；</t>
  </si>
  <si>
    <t>抽出的三数含9不含0，有72种方法；</t>
  </si>
  <si>
    <t>抽出的三数不含9也不含0，有24种方法。</t>
  </si>
  <si>
    <t>因此共有32+24+72+24=152种方法。</t>
  </si>
  <si>
    <r>
      <t>【例8】</t>
    </r>
    <r>
      <rPr>
        <sz val="8"/>
        <color rgb="FF333333"/>
        <rFont val="Arial"/>
        <family val="2"/>
      </rPr>
      <t>停车场划一排12个停车位置，今有8辆车需要停放，要求空车位连在一起，不同的停车方法有多少种?</t>
    </r>
  </si>
  <si>
    <t>分析：把空车位看成一个元素，和8辆车共九个元素排列，因而共有A（9,9）=362880种停车方法。</t>
  </si>
  <si>
    <t>特殊优先</t>
  </si>
  <si>
    <t>特殊元素，优先处理；特殊位置，优先考虑。</t>
  </si>
  <si>
    <r>
      <t>【</t>
    </r>
    <r>
      <rPr>
        <b/>
        <sz val="8"/>
        <color rgb="FF333333"/>
        <rFont val="Arial"/>
        <family val="2"/>
      </rPr>
      <t>例9</t>
    </r>
    <r>
      <rPr>
        <sz val="8"/>
        <color rgb="FF333333"/>
        <rFont val="Arial"/>
        <family val="2"/>
      </rPr>
      <t>】六人站成一排，求</t>
    </r>
  </si>
  <si>
    <t>⑴甲、乙既不在排头也不在排尾的排法数</t>
  </si>
  <si>
    <t>⑵甲不在排头，乙不在排尾，且甲乙不相邻的排法数</t>
  </si>
  <si>
    <t>分析：⑴按照先排出首位和末尾再排中间四位分步计数</t>
  </si>
  <si>
    <t>第一步：排出首位和末尾、因为甲乙不在首位和末尾，那么首位和末尾实在其它四位数选出两位进行排列、一共有A（4,2）=12种；</t>
  </si>
  <si>
    <t>第二步：由于六个元素中已经有两位排在首位和末尾，因此中间四位是把剩下的四位元素进行顺序排列，</t>
  </si>
  <si>
    <t>共A（4,4）=24种；</t>
  </si>
  <si>
    <t>根据乘法原理得即不再排头也不在排尾数共12×24=288种。</t>
  </si>
  <si>
    <t>⑵第一类：甲在排尾，乙在排头，有A（4,4）种方法。</t>
  </si>
  <si>
    <t>第二类：甲在排尾，乙不在排头，有3×A（4,4）种方法。</t>
  </si>
  <si>
    <t>第三类：乙在排头，甲不在排尾，有3×A（4,4）种方法。</t>
  </si>
  <si>
    <t>第四类：甲不在排尾也不在排头，乙不在排头也不在排尾，有6×A（4,4）种方法（排除相邻）。</t>
  </si>
  <si>
    <t>共A（4,4）+3×A（4,4）+3×A（4,4）+6×A（4,4）=312种。</t>
  </si>
  <si>
    <t>捆绑与插空</t>
  </si>
  <si>
    <r>
      <t>【例12】</t>
    </r>
    <r>
      <rPr>
        <sz val="8"/>
        <color rgb="FF333333"/>
        <rFont val="Arial"/>
        <family val="2"/>
      </rPr>
      <t>某人射击8枪，命中4枪，恰好有三枪连续命中，有多少种不同的情况?</t>
    </r>
  </si>
  <si>
    <t>分析：∵ 连续命中的三枪与单独命中的一枪不能相邻，因而这是一个插空问题。另外没有命中的之间没有区别，不必计数。即在四发空枪之间形成的5个空中选出2个的排列，即A（5,2）。</t>
  </si>
  <si>
    <r>
      <t>【例13】 </t>
    </r>
    <r>
      <rPr>
        <sz val="8"/>
        <color rgb="FF333333"/>
        <rFont val="Arial"/>
        <family val="2"/>
      </rPr>
      <t>马路上有编号为l，2，3，……，10 十个路灯，为节约用电又看清路面，可以把其中的三只灯关掉，但不能同时关掉相邻的两只或三只，在两端的灯也不能关掉的情况下，求满足条件的关灯方法共有多少种?</t>
    </r>
  </si>
  <si>
    <t>分析：即关掉的灯不能相邻，也不能在两端。又因为灯与灯之间没有区别，因而问题为在7盏亮着的灯形成的不包含两端的6个空中选出3个空放置熄灭的灯。∴ 共C（6,3）=20种方法。</t>
  </si>
  <si>
    <t>方法二：</t>
  </si>
  <si>
    <t>把其中的3只灯关掉总情况有C（8，3)种</t>
  </si>
  <si>
    <t>关掉相邻的三只有C（6，1)种</t>
  </si>
  <si>
    <t>关掉相邻的两只有2*C（7，2)-12种</t>
  </si>
  <si>
    <t>　　所以满足条件的关灯方法有:</t>
  </si>
  <si>
    <t>　　C（8，3)-C（6，1)-[2*C（7，2)-12]</t>
  </si>
  <si>
    <t>　　=56-6-(42-12)</t>
  </si>
  <si>
    <t>　　=20种</t>
  </si>
  <si>
    <t>间接计数法</t>
  </si>
  <si>
    <t>⑴排除法</t>
  </si>
  <si>
    <r>
      <t>【例14】</t>
    </r>
    <r>
      <rPr>
        <sz val="8"/>
        <color rgb="FF333333"/>
        <rFont val="Arial"/>
        <family val="2"/>
      </rPr>
      <t>三行三列共九个点，以这些点为顶点可组成多少个三角形?</t>
    </r>
  </si>
  <si>
    <t>分析：有些问题正面求解有一定困难，可以采用间接法。</t>
  </si>
  <si>
    <t>所求问题的方法数=任意三个点的组合数-共线三点的方法数，</t>
  </si>
  <si>
    <t>∴ 共76种。</t>
  </si>
  <si>
    <t>分析：所求问题的方法数=任意选四点的组合数-共面四点的方法数，</t>
  </si>
  <si>
    <t>∴ 共C（8,4）-12=70-12=58个。</t>
  </si>
  <si>
    <t>分析：由于底数不能为1。</t>
  </si>
  <si>
    <t>⑴当1选上时，1必为真数，∴ 有一种情况。</t>
  </si>
  <si>
    <t>⑵当不选1时，从2--9中任取两个分别作为底数，真数，共A（8,2）=56，其中log2为底4=log3为底9，log4为底2=log9为底3,log2为底3=log4为底9,log3为底2=log9为底4.</t>
  </si>
  <si>
    <t>因而一共有56-4+1=53个。</t>
  </si>
  <si>
    <r>
      <t>【例17】</t>
    </r>
    <r>
      <rPr>
        <sz val="8"/>
        <color rgb="FF333333"/>
        <rFont val="Arial"/>
        <family val="2"/>
      </rPr>
      <t> 六人排成一排，要求甲在乙的前面，（不一定相邻），共有多少种不同的方法? 如果要求甲乙丙按从左到右依次排列呢?</t>
    </r>
  </si>
  <si>
    <t>分析：（一）实际上，甲在乙的前面和甲在乙的后面两种情况对称，具有相同的排法数。因而有A(6，6)/2=360种。</t>
  </si>
  <si>
    <t>（二）先考虑六人全排列A(6,6)种；其次甲乙丙三人实际上只能按照一种顺序站位，因而前面的排法数重复了A(3,3)种， ∴ 有A(6，6)/A(3,3)=120种。</t>
  </si>
  <si>
    <r>
      <t>【例18</t>
    </r>
    <r>
      <rPr>
        <sz val="8"/>
        <color rgb="FF333333"/>
        <rFont val="Arial"/>
        <family val="2"/>
      </rPr>
      <t>】5男4女排成一排，要求男生必须按从高到矮的顺序，共有多少种不同的方法?</t>
    </r>
  </si>
  <si>
    <t>分析：（一）首先不考虑男生的站位要求，共A（9,9）种；男生从左至右按从高到矮的顺序，只有一种站法，因而上述站法重复了A(5,5)次。因而有A(9,9,)/A(5,5,)=9×8×7×6=3024种</t>
  </si>
  <si>
    <t>若男生从右至左按从高到矮的顺序，只有一种站法， 同理也有3024种，综上，有6048种。</t>
  </si>
  <si>
    <t>（二）按照插空的方式进行思考。</t>
  </si>
  <si>
    <t>第一步：4个女生先在9个位置中选择4个，为A(9,4)种方式；</t>
  </si>
  <si>
    <t>第二步：男生站剩下的位置，因为必须从高到矮的顺序，没有规定方向，所以有2种；</t>
  </si>
  <si>
    <t>综上，总的站法数有A(9,4)×2=6048种。</t>
  </si>
  <si>
    <t>挡板的使用</t>
  </si>
  <si>
    <r>
      <t>【例20】</t>
    </r>
    <r>
      <rPr>
        <sz val="8"/>
        <color rgb="FF333333"/>
        <rFont val="Arial"/>
        <family val="2"/>
      </rPr>
      <t>10个名额分配到八个班，每班至少一个名额，问有多少种不同的分配方法?</t>
    </r>
  </si>
  <si>
    <t>分析：把10个名额看成十个元素，在这十个元素之间形成的九个空中，选出七个位置放置档板，则每一种放置方式就相当于一种分配方式。因而共36种。</t>
  </si>
  <si>
    <t>区别与联系</t>
  </si>
  <si>
    <t>所有的排列都可以看作是先取组合，再做全排列；同样，组合如补充一个阶段（排序）可转化为排列问题。</t>
  </si>
  <si>
    <r>
      <t>【例21】</t>
    </r>
    <r>
      <rPr>
        <sz val="8"/>
        <color rgb="FF333333"/>
        <rFont val="Arial"/>
        <family val="2"/>
      </rPr>
      <t>用数字0，1，2，3，4，5组成没有重复数字的四位数，</t>
    </r>
  </si>
  <si>
    <t>⑴可组成多少个不同的四位数?</t>
  </si>
  <si>
    <t>⑶可组成多少个能被3整除的四位数?</t>
  </si>
  <si>
    <t>分析：⑴有A（6,4）-A（5,3）=300个。</t>
  </si>
  <si>
    <t>⑵分为两类：0在末位，则有A（5,3）=60种：0不在末位，则有C（2,1）×A（5,3）-C（2,1）×A（4,2）=96种。</t>
  </si>
  <si>
    <t>∴ 共60+96=156种。</t>
  </si>
  <si>
    <t>⑶先把四个相加能被3整除的四个数从小到大列举出来，即先选</t>
  </si>
  <si>
    <t>0，1，2，3</t>
  </si>
  <si>
    <t>0，1，3，5</t>
  </si>
  <si>
    <t>0，2，3，4</t>
  </si>
  <si>
    <t>0，3，4，5</t>
  </si>
  <si>
    <t>1，2，4，5</t>
  </si>
  <si>
    <t>它们排列出来的数一定可以被3整除，再排列，有：4×[A（4,4）-A（3,3）]+A（4,4）=96种。</t>
  </si>
  <si>
    <t>分组问题</t>
  </si>
  <si>
    <r>
      <t>【例22】</t>
    </r>
    <r>
      <rPr>
        <sz val="8"/>
        <color rgb="FF333333"/>
        <rFont val="Arial"/>
        <family val="2"/>
      </rPr>
      <t> 5名学生分配到4个不同的科技小组参加活动，每个科技小组至少有一名学生参加，则分配方法共有多少种？</t>
    </r>
  </si>
  <si>
    <t>分析：（一）先把5个学生分成二人，一人，一人，一人各一组。</t>
  </si>
  <si>
    <t>（二）再考虑分配到四个不同的科技小组，有A（4,4）=24种，</t>
  </si>
  <si>
    <t>由（一）（二）可知，共10×24=240种。</t>
  </si>
  <si>
    <t>几何问题</t>
  </si>
  <si>
    <r>
      <t>【</t>
    </r>
    <r>
      <rPr>
        <b/>
        <sz val="8"/>
        <color rgb="FF333333"/>
        <rFont val="Arial"/>
        <family val="2"/>
      </rPr>
      <t>例23</t>
    </r>
    <r>
      <rPr>
        <sz val="8"/>
        <color rgb="FF333333"/>
        <rFont val="Arial"/>
        <family val="2"/>
      </rPr>
      <t>】某区有7条南北向街道，5条东西向街道（如右图）</t>
    </r>
  </si>
  <si>
    <t>⑴图中共有多少个矩形？</t>
  </si>
  <si>
    <t>⑵从A点到B点最近的走法有多少种？</t>
  </si>
  <si>
    <t>分析：⑴在7条竖线中任选2条，5条横线中任选2条，这样4条线</t>
  </si>
  <si>
    <t>可组成1个矩形，故可组成矩形C（7,2）·C（5,2）=210个</t>
  </si>
  <si>
    <t>⑵每条东西向的街道被分成4段，每条南北向的街道被分成6段，从A到B最短的走法，无论怎样走，一定包括10段，其中6段方向相同，另外4段方向相同，每种走法，即是从10段中选出6段，这6段是走东西方向的，共有C（10,6）=C（10,4）=210种走法（同样可以从10段中选出4段走南北方向，每一种选法即是1种走法）。所以共有210种走法。</t>
  </si>
  <si>
    <r>
      <t>【例1】</t>
    </r>
    <r>
      <rPr>
        <sz val="11"/>
        <color theme="1"/>
        <rFont val="宋体"/>
        <family val="2"/>
        <scheme val="minor"/>
      </rPr>
      <t> 从1、2、3、……、20这二十个数中任取三个不同的数组成等差数列，这样的不同等差数列有多少个？</t>
    </r>
  </si>
  <si>
    <r>
      <t>【例15】</t>
    </r>
    <r>
      <rPr>
        <sz val="11"/>
        <color theme="1"/>
        <rFont val="宋体"/>
        <family val="2"/>
        <scheme val="minor"/>
      </rPr>
      <t>正方体8个顶点中取出4个，可组成多少个四面体?</t>
    </r>
  </si>
  <si>
    <r>
      <t>【例16】</t>
    </r>
    <r>
      <rPr>
        <sz val="11"/>
        <color theme="1"/>
        <rFont val="宋体"/>
        <family val="2"/>
        <scheme val="minor"/>
      </rPr>
      <t>1，2，3，……，9中取出两个分别作为对数的底数和真数，可组成多少个不同数值的对数?</t>
    </r>
  </si>
  <si>
    <r>
      <t>⑵可组成多少个不同的四位</t>
    </r>
    <r>
      <rPr>
        <sz val="11"/>
        <color theme="1"/>
        <rFont val="宋体"/>
        <family val="2"/>
        <scheme val="minor"/>
      </rPr>
      <t>偶数</t>
    </r>
  </si>
  <si>
    <r>
      <t>其中涉及到平均分成三组，有C（5,3）=10种分组方法。可以看成4个板三个板不空的</t>
    </r>
    <r>
      <rPr>
        <sz val="11"/>
        <color theme="1"/>
        <rFont val="宋体"/>
        <family val="2"/>
        <scheme val="minor"/>
      </rPr>
      <t>隔板法。</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</si>
</sst>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0_ "/>
    <numFmt numFmtId="177" formatCode="0_ "/>
    <numFmt numFmtId="178" formatCode="0.000%"/>
    <numFmt numFmtId="179" formatCode="0.00000%"/>
  </numFmts>
  <fonts count="20" x14ac:knownFonts="1">
    <font>
      <sz val="11"/>
      <color theme="1"/>
      <name val="宋体"/>
      <family val="2"/>
      <scheme val="minor"/>
    </font>
    <font>
      <sz val="9"/>
      <name val="宋体"/>
      <family val="3"/>
      <charset val="134"/>
      <scheme val="minor"/>
    </font>
    <font>
      <sz val="9"/>
      <name val="宋体"/>
      <family val="2"/>
      <charset val="134"/>
      <scheme val="minor"/>
    </font>
    <font>
      <sz val="9"/>
      <color theme="0"/>
      <name val="微软雅黑"/>
      <family val="2"/>
      <charset val="134"/>
    </font>
    <font>
      <sz val="9"/>
      <name val="微软雅黑"/>
      <family val="2"/>
      <charset val="134"/>
    </font>
    <font>
      <sz val="9"/>
      <color rgb="FFFF0000"/>
      <name val="微软雅黑"/>
      <family val="2"/>
      <charset val="134"/>
    </font>
    <font>
      <sz val="11"/>
      <color theme="1"/>
      <name val="宋体"/>
      <family val="3"/>
      <charset val="134"/>
      <scheme val="minor"/>
    </font>
    <font>
      <sz val="9"/>
      <color theme="1"/>
      <name val="宋体"/>
      <family val="2"/>
      <scheme val="minor"/>
    </font>
    <font>
      <u/>
      <sz val="11"/>
      <color theme="10"/>
      <name val="宋体"/>
      <family val="2"/>
      <scheme val="minor"/>
    </font>
    <font>
      <sz val="11"/>
      <color rgb="FF333333"/>
      <name val="Arial"/>
      <family val="2"/>
    </font>
    <font>
      <sz val="11"/>
      <color rgb="FF333333"/>
      <name val="宋体"/>
      <family val="3"/>
      <charset val="134"/>
    </font>
    <font>
      <sz val="11"/>
      <color rgb="FF333333"/>
      <name val="宋体"/>
      <family val="3"/>
      <charset val="134"/>
      <scheme val="minor"/>
    </font>
    <font>
      <b/>
      <sz val="11"/>
      <color rgb="FF333333"/>
      <name val="宋体"/>
      <family val="3"/>
      <charset val="134"/>
      <scheme val="minor"/>
    </font>
    <font>
      <sz val="8"/>
      <color rgb="FF333333"/>
      <name val="Arial"/>
      <family val="2"/>
    </font>
    <font>
      <sz val="8"/>
      <color rgb="FF136EC2"/>
      <name val="Arial"/>
      <family val="2"/>
    </font>
    <font>
      <sz val="11"/>
      <color rgb="FF333333"/>
      <name val="Verdana"/>
      <family val="2"/>
    </font>
    <font>
      <sz val="6"/>
      <color rgb="FF333333"/>
      <name val="Arial"/>
      <family val="2"/>
    </font>
    <font>
      <b/>
      <sz val="14"/>
      <color rgb="FF333333"/>
      <name val="宋体"/>
      <family val="3"/>
      <charset val="134"/>
    </font>
    <font>
      <b/>
      <sz val="14"/>
      <color theme="1"/>
      <name val="宋体"/>
      <family val="3"/>
      <charset val="134"/>
      <scheme val="minor"/>
    </font>
    <font>
      <b/>
      <sz val="8"/>
      <color rgb="FF333333"/>
      <name val="Arial"/>
      <family val="2"/>
    </font>
  </fonts>
  <fills count="6">
    <fill>
      <patternFill patternType="none"/>
    </fill>
    <fill>
      <patternFill patternType="gray125"/>
    </fill>
    <fill>
      <patternFill patternType="solid">
        <fgColor theme="1"/>
        <bgColor indexed="64"/>
      </patternFill>
    </fill>
    <fill>
      <patternFill patternType="solid">
        <fgColor theme="6" tint="0.79998168889431442"/>
        <bgColor indexed="64"/>
      </patternFill>
    </fill>
    <fill>
      <patternFill patternType="solid">
        <fgColor rgb="FFFFC000"/>
        <bgColor indexed="64"/>
      </patternFill>
    </fill>
    <fill>
      <patternFill patternType="solid">
        <fgColor rgb="FFFFFFFF"/>
        <bgColor indexed="64"/>
      </patternFill>
    </fill>
  </fills>
  <borders count="11">
    <border>
      <left/>
      <right/>
      <top/>
      <bottom/>
      <diagonal/>
    </border>
    <border>
      <left/>
      <right style="hair">
        <color indexed="64"/>
      </right>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auto="1"/>
      </left>
      <right style="thin">
        <color auto="1"/>
      </right>
      <top style="thin">
        <color auto="1"/>
      </top>
      <bottom style="thin">
        <color auto="1"/>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bottom style="hair">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diagonalDown="1">
      <left style="thin">
        <color auto="1"/>
      </left>
      <right style="thin">
        <color auto="1"/>
      </right>
      <top style="thin">
        <color auto="1"/>
      </top>
      <bottom style="thin">
        <color auto="1"/>
      </bottom>
      <diagonal style="thin">
        <color auto="1"/>
      </diagonal>
    </border>
    <border>
      <left style="medium">
        <color rgb="FFE0E0E0"/>
      </left>
      <right style="medium">
        <color rgb="FFE0E0E0"/>
      </right>
      <top style="medium">
        <color rgb="FFE0E0E0"/>
      </top>
      <bottom style="medium">
        <color rgb="FFE0E0E0"/>
      </bottom>
      <diagonal/>
    </border>
  </borders>
  <cellStyleXfs count="2">
    <xf numFmtId="0" fontId="0" fillId="0" borderId="0"/>
    <xf numFmtId="0" fontId="8" fillId="0" borderId="0" applyNumberFormat="0" applyFill="0" applyBorder="0" applyAlignment="0" applyProtection="0"/>
  </cellStyleXfs>
  <cellXfs count="38">
    <xf numFmtId="0" fontId="0" fillId="0" borderId="0" xfId="0"/>
    <xf numFmtId="0" fontId="0" fillId="0" borderId="0" xfId="0" applyAlignment="1">
      <alignment horizontal="left"/>
    </xf>
    <xf numFmtId="0" fontId="0" fillId="0" borderId="0" xfId="0" applyNumberFormat="1" applyAlignment="1" applyProtection="1">
      <alignment horizontal="left" vertical="center"/>
      <protection locked="0"/>
    </xf>
    <xf numFmtId="0" fontId="0" fillId="0" borderId="0" xfId="0" applyNumberFormat="1" applyAlignment="1" applyProtection="1">
      <alignment horizontal="left"/>
      <protection locked="0"/>
    </xf>
    <xf numFmtId="0" fontId="0" fillId="0" borderId="0" xfId="0" applyNumberFormat="1" applyAlignment="1" applyProtection="1">
      <alignment horizontal="left"/>
    </xf>
    <xf numFmtId="0" fontId="3" fillId="2" borderId="1" xfId="0" applyNumberFormat="1" applyFont="1" applyFill="1" applyBorder="1" applyAlignment="1" applyProtection="1">
      <alignment horizontal="left" vertical="center"/>
      <protection locked="0"/>
    </xf>
    <xf numFmtId="0" fontId="3" fillId="2" borderId="2" xfId="0" applyNumberFormat="1" applyFont="1" applyFill="1" applyBorder="1" applyAlignment="1" applyProtection="1">
      <alignment horizontal="left" vertical="center"/>
      <protection locked="0"/>
    </xf>
    <xf numFmtId="0" fontId="3" fillId="2" borderId="3" xfId="0" applyNumberFormat="1" applyFont="1" applyFill="1" applyBorder="1" applyAlignment="1" applyProtection="1">
      <alignment horizontal="left" vertical="center"/>
      <protection locked="0"/>
    </xf>
    <xf numFmtId="176" fontId="0" fillId="0" borderId="4" xfId="0" applyNumberFormat="1" applyBorder="1" applyAlignment="1" applyProtection="1">
      <alignment horizontal="left" vertical="center"/>
    </xf>
    <xf numFmtId="10" fontId="0" fillId="3" borderId="5" xfId="0" applyNumberFormat="1" applyFont="1" applyFill="1" applyBorder="1" applyAlignment="1" applyProtection="1">
      <alignment horizontal="left" vertical="center"/>
      <protection locked="0"/>
    </xf>
    <xf numFmtId="10" fontId="5" fillId="3" borderId="6" xfId="0" applyNumberFormat="1" applyFont="1" applyFill="1" applyBorder="1" applyAlignment="1" applyProtection="1">
      <alignment horizontal="left" vertical="center"/>
      <protection locked="0"/>
    </xf>
    <xf numFmtId="10" fontId="5" fillId="3" borderId="7" xfId="0" applyNumberFormat="1" applyFont="1" applyFill="1" applyBorder="1" applyAlignment="1" applyProtection="1">
      <alignment horizontal="left" vertical="center"/>
      <protection locked="0"/>
    </xf>
    <xf numFmtId="176" fontId="0" fillId="0" borderId="0" xfId="0" applyNumberFormat="1" applyAlignment="1" applyProtection="1">
      <alignment horizontal="left"/>
    </xf>
    <xf numFmtId="10" fontId="0" fillId="4" borderId="5" xfId="0" applyNumberFormat="1" applyFont="1" applyFill="1" applyBorder="1" applyAlignment="1" applyProtection="1">
      <alignment horizontal="left" vertical="center"/>
      <protection locked="0"/>
    </xf>
    <xf numFmtId="0" fontId="3" fillId="2" borderId="0" xfId="0" applyNumberFormat="1" applyFont="1" applyFill="1" applyAlignment="1" applyProtection="1">
      <alignment horizontal="left" vertical="center"/>
      <protection locked="0"/>
    </xf>
    <xf numFmtId="0" fontId="3" fillId="2" borderId="0" xfId="0" applyNumberFormat="1" applyFont="1" applyFill="1" applyBorder="1" applyAlignment="1" applyProtection="1">
      <alignment horizontal="left" vertical="center"/>
      <protection locked="0"/>
    </xf>
    <xf numFmtId="0" fontId="6" fillId="0" borderId="8" xfId="0" applyFont="1" applyBorder="1" applyAlignment="1" applyProtection="1">
      <alignment horizontal="left" vertical="center"/>
      <protection locked="0"/>
    </xf>
    <xf numFmtId="177" fontId="0" fillId="0" borderId="4" xfId="0" applyNumberFormat="1" applyBorder="1" applyAlignment="1" applyProtection="1">
      <alignment horizontal="left" vertical="center"/>
    </xf>
    <xf numFmtId="176" fontId="7" fillId="0" borderId="9" xfId="0" applyNumberFormat="1" applyFont="1" applyBorder="1" applyAlignment="1" applyProtection="1">
      <alignment horizontal="left" vertical="center" wrapText="1"/>
    </xf>
    <xf numFmtId="0" fontId="8" fillId="0" borderId="0" xfId="1" applyAlignment="1">
      <alignment horizontal="left"/>
    </xf>
    <xf numFmtId="0" fontId="9" fillId="0" borderId="0" xfId="0" applyFont="1"/>
    <xf numFmtId="0" fontId="10" fillId="0" borderId="0" xfId="0" applyFont="1"/>
    <xf numFmtId="0" fontId="11" fillId="0" borderId="0" xfId="0" applyFont="1" applyAlignment="1">
      <alignment horizontal="left" vertical="center"/>
    </xf>
    <xf numFmtId="0" fontId="6" fillId="0" borderId="0" xfId="0" applyFont="1" applyAlignment="1">
      <alignment horizontal="left"/>
    </xf>
    <xf numFmtId="0" fontId="6" fillId="5" borderId="0" xfId="0" applyFont="1" applyFill="1" applyAlignment="1">
      <alignment horizontal="left" vertical="center"/>
    </xf>
    <xf numFmtId="0" fontId="12" fillId="0" borderId="0" xfId="0" applyFont="1" applyAlignment="1">
      <alignment horizontal="left" vertical="center"/>
    </xf>
    <xf numFmtId="10" fontId="0" fillId="0" borderId="0" xfId="0" applyNumberFormat="1" applyAlignment="1">
      <alignment horizontal="left"/>
    </xf>
    <xf numFmtId="178" fontId="0" fillId="0" borderId="0" xfId="0" applyNumberFormat="1" applyAlignment="1">
      <alignment horizontal="left"/>
    </xf>
    <xf numFmtId="179" fontId="0" fillId="0" borderId="0" xfId="0" applyNumberFormat="1" applyAlignment="1">
      <alignment horizontal="left"/>
    </xf>
    <xf numFmtId="0" fontId="13" fillId="0" borderId="0" xfId="0" applyFont="1" applyAlignment="1">
      <alignment vertical="center"/>
    </xf>
    <xf numFmtId="0" fontId="13" fillId="5" borderId="0" xfId="0" applyFont="1" applyFill="1" applyAlignment="1">
      <alignment vertical="center"/>
    </xf>
    <xf numFmtId="0" fontId="15" fillId="0" borderId="0" xfId="0" applyFont="1" applyAlignment="1">
      <alignment vertical="center"/>
    </xf>
    <xf numFmtId="0" fontId="13" fillId="0" borderId="0" xfId="0" applyFont="1" applyAlignment="1">
      <alignment horizontal="center" vertical="center"/>
    </xf>
    <xf numFmtId="0" fontId="0" fillId="0" borderId="0" xfId="0" applyAlignment="1">
      <alignment vertical="center"/>
    </xf>
    <xf numFmtId="0" fontId="17" fillId="0" borderId="0" xfId="0" applyFont="1" applyAlignment="1">
      <alignment vertical="center"/>
    </xf>
    <xf numFmtId="0" fontId="18" fillId="0" borderId="0" xfId="0" applyFont="1"/>
    <xf numFmtId="0" fontId="19" fillId="0" borderId="0" xfId="0" applyFont="1" applyAlignment="1">
      <alignment vertical="center"/>
    </xf>
    <xf numFmtId="0" fontId="14" fillId="0" borderId="10" xfId="0" applyFont="1" applyBorder="1" applyAlignment="1">
      <alignment vertical="center"/>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jpeg"/></Relationships>
</file>

<file path=xl/drawings/_rels/drawing4.xml.rels><?xml version="1.0" encoding="UTF-8" standalone="yes"?>
<Relationships xmlns="http://schemas.openxmlformats.org/package/2006/relationships"><Relationship Id="rId8" Type="http://schemas.openxmlformats.org/officeDocument/2006/relationships/image" Target="../media/image14.png"/><Relationship Id="rId3" Type="http://schemas.openxmlformats.org/officeDocument/2006/relationships/image" Target="../media/image9.png"/><Relationship Id="rId7" Type="http://schemas.openxmlformats.org/officeDocument/2006/relationships/image" Target="../media/image13.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8</xdr:col>
      <xdr:colOff>114300</xdr:colOff>
      <xdr:row>27</xdr:row>
      <xdr:rowOff>30480</xdr:rowOff>
    </xdr:from>
    <xdr:to>
      <xdr:col>20</xdr:col>
      <xdr:colOff>38100</xdr:colOff>
      <xdr:row>44</xdr:row>
      <xdr:rowOff>169139</xdr:rowOff>
    </xdr:to>
    <xdr:pic>
      <xdr:nvPicPr>
        <xdr:cNvPr id="2" name="图片 1"/>
        <xdr:cNvPicPr>
          <a:picLocks noChangeAspect="1"/>
        </xdr:cNvPicPr>
      </xdr:nvPicPr>
      <xdr:blipFill>
        <a:blip xmlns:r="http://schemas.openxmlformats.org/officeDocument/2006/relationships" r:embed="rId1"/>
        <a:stretch>
          <a:fillRect/>
        </a:stretch>
      </xdr:blipFill>
      <xdr:spPr>
        <a:xfrm>
          <a:off x="6576060" y="5173980"/>
          <a:ext cx="7330440" cy="32476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45720</xdr:rowOff>
    </xdr:from>
    <xdr:to>
      <xdr:col>12</xdr:col>
      <xdr:colOff>541020</xdr:colOff>
      <xdr:row>6</xdr:row>
      <xdr:rowOff>121919</xdr:rowOff>
    </xdr:to>
    <xdr:pic>
      <xdr:nvPicPr>
        <xdr:cNvPr id="3" name="图片 2"/>
        <xdr:cNvPicPr>
          <a:picLocks noChangeAspect="1"/>
        </xdr:cNvPicPr>
      </xdr:nvPicPr>
      <xdr:blipFill>
        <a:blip xmlns:r="http://schemas.openxmlformats.org/officeDocument/2006/relationships" r:embed="rId1"/>
        <a:stretch>
          <a:fillRect/>
        </a:stretch>
      </xdr:blipFill>
      <xdr:spPr>
        <a:xfrm>
          <a:off x="0" y="228600"/>
          <a:ext cx="7856220" cy="9905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60960</xdr:colOff>
      <xdr:row>3</xdr:row>
      <xdr:rowOff>0</xdr:rowOff>
    </xdr:from>
    <xdr:to>
      <xdr:col>4</xdr:col>
      <xdr:colOff>68580</xdr:colOff>
      <xdr:row>3</xdr:row>
      <xdr:rowOff>175260</xdr:rowOff>
    </xdr:to>
    <xdr:pic>
      <xdr:nvPicPr>
        <xdr:cNvPr id="2" name="图片 1" descr="https://gss2.bdstatic.com/9fo3dSag_xI4khGkpoWK1HF6hhy/baike/s%3D257/sign=97158a763df33a879a6d071ff15d1018/2e2eb9389b504fc2974eb943e2dde71190ef6d66.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 y="548640"/>
          <a:ext cx="244602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144780</xdr:colOff>
      <xdr:row>2</xdr:row>
      <xdr:rowOff>76200</xdr:rowOff>
    </xdr:from>
    <xdr:to>
      <xdr:col>5</xdr:col>
      <xdr:colOff>205740</xdr:colOff>
      <xdr:row>4</xdr:row>
      <xdr:rowOff>91440</xdr:rowOff>
    </xdr:to>
    <xdr:pic>
      <xdr:nvPicPr>
        <xdr:cNvPr id="3" name="图片 2" descr="https://gss0.bdstatic.com/94o3dSag_xI4khGkpoWK1HF6hhy/baike/s%3D70/sign=c20e5a5165d0f703e2b297dc09fa9dc2/4ec2d5628535e5ddaf0ca99971c6a7efce1b6257.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83180" y="441960"/>
          <a:ext cx="67056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137160</xdr:colOff>
      <xdr:row>7</xdr:row>
      <xdr:rowOff>76200</xdr:rowOff>
    </xdr:from>
    <xdr:to>
      <xdr:col>2</xdr:col>
      <xdr:colOff>464820</xdr:colOff>
      <xdr:row>9</xdr:row>
      <xdr:rowOff>99060</xdr:rowOff>
    </xdr:to>
    <xdr:pic>
      <xdr:nvPicPr>
        <xdr:cNvPr id="4" name="图片 3" descr="https://gss3.bdstatic.com/-Po3dSag_xI4khGkpoWK1HF6hhy/baike/s%3D162/sign=f68c65f4b5b7d0a27fc9009bf9ee760d/5d6034a85edf8db190ab75220e23dd54574e74ea.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160" y="1356360"/>
          <a:ext cx="1546860" cy="388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579120</xdr:colOff>
      <xdr:row>182</xdr:row>
      <xdr:rowOff>83820</xdr:rowOff>
    </xdr:from>
    <xdr:to>
      <xdr:col>10</xdr:col>
      <xdr:colOff>236220</xdr:colOff>
      <xdr:row>189</xdr:row>
      <xdr:rowOff>129540</xdr:rowOff>
    </xdr:to>
    <xdr:pic>
      <xdr:nvPicPr>
        <xdr:cNvPr id="5" name="图片 4" descr="https://gss0.bdstatic.com/94o3dSag_xI4khGkpoWK1HF6hhy/baike/s%3D220/sign=f29a8784ebc4b7453094b014fffd1e78/a8ec8a13632762d00fcca512a0ec08fa503dc6a9.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236720" y="33367980"/>
          <a:ext cx="2095500" cy="1341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76200</xdr:colOff>
      <xdr:row>3</xdr:row>
      <xdr:rowOff>22860</xdr:rowOff>
    </xdr:from>
    <xdr:to>
      <xdr:col>9</xdr:col>
      <xdr:colOff>38100</xdr:colOff>
      <xdr:row>4</xdr:row>
      <xdr:rowOff>15240</xdr:rowOff>
    </xdr:to>
    <xdr:pic>
      <xdr:nvPicPr>
        <xdr:cNvPr id="9" name="图片 8" descr="https://gss1.bdstatic.com/-vo3dSag_xI4khGkpoWK1HF6hhy/baike/s%3D572/sign=c97a20aae1f81a4c2232eccee52b6029/caef76094b36acafeb94042276d98d1000e99cfc.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388620"/>
          <a:ext cx="544830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60960</xdr:colOff>
      <xdr:row>10</xdr:row>
      <xdr:rowOff>53340</xdr:rowOff>
    </xdr:from>
    <xdr:to>
      <xdr:col>5</xdr:col>
      <xdr:colOff>472440</xdr:colOff>
      <xdr:row>11</xdr:row>
      <xdr:rowOff>45720</xdr:rowOff>
    </xdr:to>
    <xdr:pic>
      <xdr:nvPicPr>
        <xdr:cNvPr id="11" name="图片 10" descr="https://gss1.bdstatic.com/-vo3dSag_xI4khGkpoWK1HF6hhy/baike/s%3D363/sign=e91339cd9ddda144de096ab481b5d009/95eef01f3a292df5053a31cbb6315c6035a87377.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 y="1699260"/>
          <a:ext cx="345948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327660</xdr:colOff>
      <xdr:row>16</xdr:row>
      <xdr:rowOff>0</xdr:rowOff>
    </xdr:from>
    <xdr:to>
      <xdr:col>2</xdr:col>
      <xdr:colOff>182880</xdr:colOff>
      <xdr:row>18</xdr:row>
      <xdr:rowOff>0</xdr:rowOff>
    </xdr:to>
    <xdr:pic>
      <xdr:nvPicPr>
        <xdr:cNvPr id="12" name="图片 11" descr="https://gss2.bdstatic.com/9fo3dSag_xI4khGkpoWK1HF6hhy/baike/s%3D113/sign=c388d5738013632711edc632a28ea056/023b5bb5c9ea15cee484a9a6bc003af33a87b233.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7660" y="2926080"/>
          <a:ext cx="1074420" cy="365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91440</xdr:colOff>
      <xdr:row>17</xdr:row>
      <xdr:rowOff>175260</xdr:rowOff>
    </xdr:from>
    <xdr:to>
      <xdr:col>0</xdr:col>
      <xdr:colOff>266700</xdr:colOff>
      <xdr:row>18</xdr:row>
      <xdr:rowOff>144780</xdr:rowOff>
    </xdr:to>
    <xdr:pic>
      <xdr:nvPicPr>
        <xdr:cNvPr id="13" name="图片 12" descr="https://gss0.bdstatic.com/-4o3dSag_xI4khGkpoWK1HF6hhy/baike/s%3D18/sign=cbff73bb48a7d933bba8e07bac4b41a2/f7246b600c3387442fb466d35b0fd9f9d72aa028.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1440" y="3284220"/>
          <a:ext cx="17526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53340</xdr:colOff>
      <xdr:row>19</xdr:row>
      <xdr:rowOff>15240</xdr:rowOff>
    </xdr:from>
    <xdr:to>
      <xdr:col>0</xdr:col>
      <xdr:colOff>205740</xdr:colOff>
      <xdr:row>19</xdr:row>
      <xdr:rowOff>167640</xdr:rowOff>
    </xdr:to>
    <xdr:pic>
      <xdr:nvPicPr>
        <xdr:cNvPr id="14" name="图片 13" descr="https://gss1.bdstatic.com/9vo3dSag_xI4khGkpoWK1HF6hhy/baike/s%3D12/sign=19a04804093b5bb5bad724fc37d3f460/4034970a304e251fa45ead57ad86c9177e3e53f7.j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3340" y="348996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83820</xdr:colOff>
      <xdr:row>20</xdr:row>
      <xdr:rowOff>53340</xdr:rowOff>
    </xdr:from>
    <xdr:to>
      <xdr:col>0</xdr:col>
      <xdr:colOff>182880</xdr:colOff>
      <xdr:row>20</xdr:row>
      <xdr:rowOff>175260</xdr:rowOff>
    </xdr:to>
    <xdr:pic>
      <xdr:nvPicPr>
        <xdr:cNvPr id="15" name="图片 14" descr="https://gss1.bdstatic.com/9vo3dSag_xI4khGkpoWK1HF6hhy/baike/s%3D13/sign=18b6d1d4db1373f0f13f6b9ca60f5cc6/1b4c510fd9f9d72aa9ac59b2de2a2834359bbb51.jpg"/>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3820" y="3710940"/>
          <a:ext cx="99060" cy="12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76200</xdr:colOff>
      <xdr:row>21</xdr:row>
      <xdr:rowOff>30480</xdr:rowOff>
    </xdr:from>
    <xdr:to>
      <xdr:col>0</xdr:col>
      <xdr:colOff>213360</xdr:colOff>
      <xdr:row>21</xdr:row>
      <xdr:rowOff>144780</xdr:rowOff>
    </xdr:to>
    <xdr:pic>
      <xdr:nvPicPr>
        <xdr:cNvPr id="16" name="图片 15" descr="https://gss1.bdstatic.com/9vo3dSag_xI4khGkpoWK1HF6hhy/baike/s%3D14/sign=198a4804093b5bb5bad724fa37d3f40c/4034970a304e251fa474ad57ad86c9177e3e5399.jpg"/>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6200" y="3870960"/>
          <a:ext cx="13716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144780</xdr:colOff>
      <xdr:row>25</xdr:row>
      <xdr:rowOff>15240</xdr:rowOff>
    </xdr:from>
    <xdr:to>
      <xdr:col>3</xdr:col>
      <xdr:colOff>335280</xdr:colOff>
      <xdr:row>27</xdr:row>
      <xdr:rowOff>114300</xdr:rowOff>
    </xdr:to>
    <xdr:pic>
      <xdr:nvPicPr>
        <xdr:cNvPr id="17" name="图片 16" descr="https://gss1.bdstatic.com/-vo3dSag_xI4khGkpoWK1HF6hhy/baike/s%3D212/sign=2a1990a68e35e5dd942ca2de44c4a7f5/a9d3fd1f4134970a559560db9ecad1c8a6865d5b.jpg"/>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4780" y="4587240"/>
          <a:ext cx="2019300" cy="464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6" sqref="D6"/>
    </sheetView>
  </sheetViews>
  <sheetFormatPr defaultColWidth="9" defaultRowHeight="14.4" x14ac:dyDescent="0.25"/>
  <cols>
    <col min="1" max="1" width="9" style="1"/>
    <col min="2" max="2" width="21.6640625" style="1" customWidth="1"/>
    <col min="3" max="3" width="16.109375" style="1" customWidth="1"/>
    <col min="4" max="4" width="12.6640625" style="1" customWidth="1"/>
    <col min="5" max="16384" width="9" style="1"/>
  </cols>
  <sheetData>
    <row r="1" spans="1:4" x14ac:dyDescent="0.25">
      <c r="A1" s="1" t="s">
        <v>0</v>
      </c>
      <c r="B1" s="1" t="s">
        <v>1</v>
      </c>
      <c r="C1" s="1" t="s">
        <v>2</v>
      </c>
      <c r="D1" s="1" t="s">
        <v>3</v>
      </c>
    </row>
    <row r="2" spans="1:4" x14ac:dyDescent="0.25">
      <c r="A2" s="1">
        <v>1</v>
      </c>
      <c r="B2" s="1" t="s">
        <v>4</v>
      </c>
      <c r="C2" s="1" t="s">
        <v>5</v>
      </c>
      <c r="D2" s="19" t="s">
        <v>32</v>
      </c>
    </row>
    <row r="3" spans="1:4" x14ac:dyDescent="0.25">
      <c r="A3" s="1">
        <v>2</v>
      </c>
      <c r="B3" s="1" t="s">
        <v>33</v>
      </c>
      <c r="C3" s="1" t="s">
        <v>35</v>
      </c>
      <c r="D3" s="19" t="s">
        <v>32</v>
      </c>
    </row>
    <row r="4" spans="1:4" x14ac:dyDescent="0.25">
      <c r="A4" s="1">
        <v>3</v>
      </c>
      <c r="B4" s="1" t="s">
        <v>34</v>
      </c>
      <c r="D4" s="19" t="s">
        <v>32</v>
      </c>
    </row>
    <row r="5" spans="1:4" x14ac:dyDescent="0.25">
      <c r="A5" s="1">
        <v>4</v>
      </c>
      <c r="B5" s="1" t="s">
        <v>44</v>
      </c>
      <c r="C5" s="1" t="s">
        <v>45</v>
      </c>
      <c r="D5" s="19" t="s">
        <v>32</v>
      </c>
    </row>
    <row r="6" spans="1:4" x14ac:dyDescent="0.25">
      <c r="A6" s="1">
        <v>5</v>
      </c>
      <c r="B6" s="1" t="s">
        <v>58</v>
      </c>
      <c r="C6" s="1" t="s">
        <v>59</v>
      </c>
      <c r="D6" s="19" t="s">
        <v>32</v>
      </c>
    </row>
    <row r="7" spans="1:4" x14ac:dyDescent="0.25">
      <c r="A7" s="1">
        <v>6</v>
      </c>
    </row>
    <row r="8" spans="1:4" x14ac:dyDescent="0.25">
      <c r="A8" s="1">
        <v>7</v>
      </c>
    </row>
    <row r="9" spans="1:4" x14ac:dyDescent="0.25">
      <c r="A9" s="1">
        <v>8</v>
      </c>
    </row>
    <row r="10" spans="1:4" x14ac:dyDescent="0.25">
      <c r="A10" s="1">
        <v>9</v>
      </c>
    </row>
    <row r="11" spans="1:4" x14ac:dyDescent="0.25">
      <c r="A11" s="1">
        <v>10</v>
      </c>
    </row>
    <row r="12" spans="1:4" x14ac:dyDescent="0.25">
      <c r="A12" s="1">
        <v>11</v>
      </c>
    </row>
  </sheetData>
  <phoneticPr fontId="1" type="noConversion"/>
  <hyperlinks>
    <hyperlink ref="D2" location="装备强化!A1" display="超链接"/>
    <hyperlink ref="D3" location="装备强化!A1" display="超链接"/>
    <hyperlink ref="D4" location="装备强化!A1" display="超链接"/>
    <hyperlink ref="D5" location="排列组合!A1" display="超链接"/>
    <hyperlink ref="D6" location="排列组合!A1" display="超链接"/>
  </hyperlink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8"/>
  <sheetViews>
    <sheetView topLeftCell="A4" workbookViewId="0">
      <selection activeCell="H54" sqref="H54"/>
    </sheetView>
  </sheetViews>
  <sheetFormatPr defaultColWidth="9" defaultRowHeight="14.4" x14ac:dyDescent="0.25"/>
  <cols>
    <col min="1" max="1" width="17.6640625" style="1" customWidth="1"/>
    <col min="2" max="2" width="9" style="1"/>
    <col min="3" max="3" width="16.109375" style="1" bestFit="1" customWidth="1"/>
    <col min="4" max="6" width="9" style="1"/>
    <col min="7" max="7" width="11.6640625" style="1" bestFit="1" customWidth="1"/>
    <col min="8" max="8" width="12.77734375" style="1" bestFit="1" customWidth="1"/>
    <col min="9" max="16384" width="9" style="1"/>
  </cols>
  <sheetData>
    <row r="1" spans="1:17" x14ac:dyDescent="0.25">
      <c r="A1" s="2" t="s">
        <v>6</v>
      </c>
      <c r="B1" s="2" t="s">
        <v>7</v>
      </c>
      <c r="C1" s="2" t="s">
        <v>8</v>
      </c>
      <c r="D1" s="2" t="s">
        <v>9</v>
      </c>
      <c r="E1" s="3"/>
      <c r="F1" s="3"/>
      <c r="G1" s="3"/>
      <c r="H1" s="3"/>
      <c r="I1" s="3"/>
      <c r="J1" s="3"/>
      <c r="K1" s="3"/>
      <c r="L1" s="3"/>
      <c r="M1" s="3"/>
      <c r="N1" s="3"/>
      <c r="O1" s="3"/>
      <c r="P1" s="3"/>
      <c r="Q1" s="3"/>
    </row>
    <row r="2" spans="1:17" x14ac:dyDescent="0.25">
      <c r="A2" s="2" t="s">
        <v>10</v>
      </c>
      <c r="B2" s="2" t="s">
        <v>11</v>
      </c>
      <c r="C2" s="2" t="s">
        <v>12</v>
      </c>
      <c r="D2" s="2" t="s">
        <v>13</v>
      </c>
      <c r="E2" s="3"/>
      <c r="F2" s="3"/>
      <c r="G2" s="3"/>
      <c r="H2" s="3"/>
      <c r="I2" s="3"/>
      <c r="J2" s="3"/>
      <c r="K2" s="3"/>
      <c r="L2" s="3"/>
      <c r="M2" s="3"/>
      <c r="N2" s="3"/>
      <c r="O2" s="3"/>
      <c r="P2" s="3"/>
      <c r="Q2" s="3"/>
    </row>
    <row r="3" spans="1:17" ht="12.75" customHeight="1" x14ac:dyDescent="0.25">
      <c r="A3" s="2" t="s">
        <v>28</v>
      </c>
      <c r="B3" s="2" t="s">
        <v>29</v>
      </c>
      <c r="C3" s="2"/>
      <c r="D3" s="2"/>
      <c r="E3" s="3"/>
      <c r="F3" s="3"/>
      <c r="G3" s="3"/>
      <c r="H3" s="3"/>
      <c r="I3" s="3"/>
      <c r="J3" s="3"/>
      <c r="K3" s="3"/>
      <c r="L3" s="3"/>
      <c r="M3" s="3"/>
      <c r="N3" s="3"/>
      <c r="O3" s="3"/>
      <c r="P3" s="3"/>
      <c r="Q3" s="3"/>
    </row>
    <row r="4" spans="1:17" x14ac:dyDescent="0.25">
      <c r="A4" s="3"/>
      <c r="B4" s="3"/>
      <c r="C4" s="3"/>
      <c r="D4" s="3"/>
      <c r="E4" s="3"/>
      <c r="F4" s="3"/>
      <c r="G4" s="3"/>
      <c r="H4" s="3"/>
      <c r="I4" s="3"/>
      <c r="J4" s="4"/>
      <c r="K4" s="3"/>
      <c r="L4" s="3"/>
      <c r="M4" s="3"/>
      <c r="N4" s="3"/>
      <c r="O4" s="3"/>
      <c r="P4" s="3"/>
      <c r="Q4" s="3"/>
    </row>
    <row r="5" spans="1:17" ht="32.4" x14ac:dyDescent="0.25">
      <c r="A5" s="5" t="s">
        <v>14</v>
      </c>
      <c r="B5" s="5" t="s">
        <v>15</v>
      </c>
      <c r="C5" s="5" t="s">
        <v>16</v>
      </c>
      <c r="D5" s="5" t="s">
        <v>17</v>
      </c>
      <c r="E5" s="6" t="s">
        <v>18</v>
      </c>
      <c r="F5" s="7" t="s">
        <v>19</v>
      </c>
      <c r="G5" s="5" t="s">
        <v>20</v>
      </c>
      <c r="H5" s="5" t="s">
        <v>21</v>
      </c>
      <c r="I5" s="3"/>
      <c r="J5" s="18" t="s">
        <v>30</v>
      </c>
      <c r="K5" s="17">
        <v>0</v>
      </c>
      <c r="L5" s="17">
        <v>1</v>
      </c>
      <c r="M5" s="17">
        <v>2</v>
      </c>
      <c r="N5" s="17">
        <v>3</v>
      </c>
      <c r="O5" s="17">
        <v>4</v>
      </c>
      <c r="P5" s="17">
        <v>5</v>
      </c>
      <c r="Q5" s="17">
        <v>6</v>
      </c>
    </row>
    <row r="6" spans="1:17" x14ac:dyDescent="0.25">
      <c r="A6" s="3">
        <v>1</v>
      </c>
      <c r="B6" s="9">
        <v>0.99</v>
      </c>
      <c r="C6" s="9">
        <v>0.01</v>
      </c>
      <c r="D6" s="10">
        <v>0</v>
      </c>
      <c r="E6" s="10">
        <v>0</v>
      </c>
      <c r="F6" s="11">
        <v>0</v>
      </c>
      <c r="G6" s="12">
        <f>(1+D6*0+E6*0+F6*0)/B6</f>
        <v>1.0101010101010102</v>
      </c>
      <c r="H6" s="12">
        <f>G6</f>
        <v>1.0101010101010102</v>
      </c>
      <c r="I6" s="3"/>
      <c r="J6" s="17">
        <v>0</v>
      </c>
      <c r="K6" s="8">
        <v>0</v>
      </c>
      <c r="L6" s="8">
        <v>0</v>
      </c>
      <c r="M6" s="8">
        <v>0</v>
      </c>
      <c r="N6" s="8">
        <v>0</v>
      </c>
      <c r="O6" s="8">
        <v>0</v>
      </c>
      <c r="P6" s="8">
        <v>0</v>
      </c>
      <c r="Q6" s="8">
        <v>0</v>
      </c>
    </row>
    <row r="7" spans="1:17" x14ac:dyDescent="0.25">
      <c r="A7" s="3">
        <v>2</v>
      </c>
      <c r="B7" s="9">
        <v>0.85</v>
      </c>
      <c r="C7" s="9">
        <v>0.15</v>
      </c>
      <c r="D7" s="9">
        <v>0</v>
      </c>
      <c r="E7" s="9">
        <v>0</v>
      </c>
      <c r="F7" s="9">
        <v>0</v>
      </c>
      <c r="G7" s="12">
        <f t="shared" ref="G7:G12" si="0">(1+D7*VLOOKUP($J7,$J$5:$Q$12,MATCH(1,$J$5:$Q$5,0),FALSE)+E7*VLOOKUP($J7,$J$5:$Q$12,MATCH($J7,$J$5:$Q$5,0),FALSE)+F7*VLOOKUP(J7,$J$5:$Q$12,MATCH(J7,$J$5:$Q$5,0),FALSE))/B7</f>
        <v>1.1764705882352942</v>
      </c>
      <c r="H7" s="12">
        <f>G7+H6</f>
        <v>2.1865715983363043</v>
      </c>
      <c r="I7" s="3"/>
      <c r="J7" s="17">
        <v>1</v>
      </c>
      <c r="K7" s="8">
        <v>0</v>
      </c>
      <c r="L7" s="8">
        <f t="shared" ref="L7:L12" si="1">G6</f>
        <v>1.0101010101010102</v>
      </c>
      <c r="M7" s="8">
        <v>0</v>
      </c>
      <c r="N7" s="8">
        <v>0</v>
      </c>
      <c r="O7" s="8">
        <v>0</v>
      </c>
      <c r="P7" s="8">
        <v>0</v>
      </c>
      <c r="Q7" s="8">
        <v>0</v>
      </c>
    </row>
    <row r="8" spans="1:17" x14ac:dyDescent="0.25">
      <c r="A8" s="3">
        <v>3</v>
      </c>
      <c r="B8" s="9">
        <v>0.73</v>
      </c>
      <c r="C8" s="9">
        <v>0.27</v>
      </c>
      <c r="D8" s="9">
        <v>0</v>
      </c>
      <c r="E8" s="9">
        <v>0</v>
      </c>
      <c r="F8" s="9">
        <v>0</v>
      </c>
      <c r="G8" s="12">
        <f t="shared" si="0"/>
        <v>1.3698630136986301</v>
      </c>
      <c r="H8" s="12">
        <f t="shared" ref="H8:H12" si="2">G8+H7</f>
        <v>3.5564346120349342</v>
      </c>
      <c r="I8" s="3"/>
      <c r="J8" s="17">
        <v>2</v>
      </c>
      <c r="K8" s="8">
        <v>0</v>
      </c>
      <c r="L8" s="8">
        <f t="shared" si="1"/>
        <v>1.1764705882352942</v>
      </c>
      <c r="M8" s="8">
        <f>SUM(G6:G7)</f>
        <v>2.1865715983363043</v>
      </c>
      <c r="N8" s="8">
        <v>0</v>
      </c>
      <c r="O8" s="8">
        <v>0</v>
      </c>
      <c r="P8" s="8">
        <v>0</v>
      </c>
      <c r="Q8" s="8">
        <v>0</v>
      </c>
    </row>
    <row r="9" spans="1:17" x14ac:dyDescent="0.25">
      <c r="A9" s="3">
        <v>4</v>
      </c>
      <c r="B9" s="9">
        <v>0.55000000000000004</v>
      </c>
      <c r="C9" s="9">
        <v>0.38</v>
      </c>
      <c r="D9" s="9">
        <v>7.0000000000000007E-2</v>
      </c>
      <c r="E9" s="9">
        <v>0</v>
      </c>
      <c r="F9" s="9">
        <v>0</v>
      </c>
      <c r="G9" s="12">
        <f t="shared" si="0"/>
        <v>1.9925280199252799</v>
      </c>
      <c r="H9" s="12">
        <f t="shared" si="2"/>
        <v>5.5489626319602143</v>
      </c>
      <c r="I9" s="3"/>
      <c r="J9" s="17">
        <v>3</v>
      </c>
      <c r="K9" s="8">
        <v>0</v>
      </c>
      <c r="L9" s="8">
        <f t="shared" si="1"/>
        <v>1.3698630136986301</v>
      </c>
      <c r="M9" s="8">
        <f>SUM(G7:G8)</f>
        <v>2.5463336019339242</v>
      </c>
      <c r="N9" s="8">
        <f>SUM(G6:G8)</f>
        <v>3.5564346120349342</v>
      </c>
      <c r="O9" s="8">
        <v>0</v>
      </c>
      <c r="P9" s="8">
        <v>0</v>
      </c>
      <c r="Q9" s="8">
        <v>0</v>
      </c>
    </row>
    <row r="10" spans="1:17" x14ac:dyDescent="0.25">
      <c r="A10" s="3">
        <v>5</v>
      </c>
      <c r="B10" s="9">
        <v>0.4</v>
      </c>
      <c r="C10" s="9">
        <v>0.46</v>
      </c>
      <c r="D10" s="9">
        <v>0.12</v>
      </c>
      <c r="E10" s="13">
        <v>0.01</v>
      </c>
      <c r="F10" s="13">
        <v>0.01</v>
      </c>
      <c r="G10" s="12">
        <f t="shared" si="0"/>
        <v>3.3752065375755946</v>
      </c>
      <c r="H10" s="12">
        <f t="shared" si="2"/>
        <v>8.9241691695358085</v>
      </c>
      <c r="I10" s="3"/>
      <c r="J10" s="17">
        <v>4</v>
      </c>
      <c r="K10" s="8">
        <v>0</v>
      </c>
      <c r="L10" s="8">
        <f t="shared" si="1"/>
        <v>1.9925280199252799</v>
      </c>
      <c r="M10" s="8">
        <f>SUM(G8:G9)</f>
        <v>3.36239103362391</v>
      </c>
      <c r="N10" s="8">
        <f>SUM(G7:G9)</f>
        <v>4.5388616218592039</v>
      </c>
      <c r="O10" s="8">
        <f>SUM(G6:G9)</f>
        <v>5.5489626319602143</v>
      </c>
      <c r="P10" s="8">
        <v>0</v>
      </c>
      <c r="Q10" s="8">
        <v>0</v>
      </c>
    </row>
    <row r="11" spans="1:17" x14ac:dyDescent="0.25">
      <c r="A11" s="3">
        <v>6</v>
      </c>
      <c r="B11" s="9">
        <v>0.3</v>
      </c>
      <c r="C11" s="9">
        <v>0.52</v>
      </c>
      <c r="D11" s="9">
        <v>0.16</v>
      </c>
      <c r="E11" s="9">
        <v>0.01</v>
      </c>
      <c r="F11" s="9">
        <v>0.01</v>
      </c>
      <c r="G11" s="12">
        <f t="shared" si="0"/>
        <v>5.7283880980093711</v>
      </c>
      <c r="H11" s="12">
        <f t="shared" si="2"/>
        <v>14.652557267545181</v>
      </c>
      <c r="I11" s="3"/>
      <c r="J11" s="17">
        <v>5</v>
      </c>
      <c r="K11" s="8">
        <v>0</v>
      </c>
      <c r="L11" s="8">
        <f t="shared" si="1"/>
        <v>3.3752065375755946</v>
      </c>
      <c r="M11" s="8">
        <f>SUM(G9:G10)</f>
        <v>5.3677345575008744</v>
      </c>
      <c r="N11" s="8">
        <f>SUM(G8:G10)</f>
        <v>6.7375975711995046</v>
      </c>
      <c r="O11" s="8">
        <f>SUM(G7:G10)</f>
        <v>7.9140681594347981</v>
      </c>
      <c r="P11" s="8">
        <f>SUM(G6:G10)</f>
        <v>8.9241691695358085</v>
      </c>
      <c r="Q11" s="8">
        <v>0</v>
      </c>
    </row>
    <row r="12" spans="1:17" x14ac:dyDescent="0.25">
      <c r="A12" s="3">
        <v>7</v>
      </c>
      <c r="B12" s="9">
        <v>0.15</v>
      </c>
      <c r="C12" s="9">
        <v>0.64</v>
      </c>
      <c r="D12" s="9">
        <v>0.19</v>
      </c>
      <c r="E12" s="9">
        <v>0.01</v>
      </c>
      <c r="F12" s="9">
        <v>0.01</v>
      </c>
      <c r="G12" s="12">
        <f t="shared" si="0"/>
        <v>15.876299226484564</v>
      </c>
      <c r="H12" s="12">
        <f t="shared" si="2"/>
        <v>30.528856494029746</v>
      </c>
      <c r="I12" s="3"/>
      <c r="J12" s="17">
        <v>6</v>
      </c>
      <c r="K12" s="8">
        <v>0</v>
      </c>
      <c r="L12" s="8">
        <f t="shared" si="1"/>
        <v>5.7283880980093711</v>
      </c>
      <c r="M12" s="8">
        <f>SUM(G10:G11)</f>
        <v>9.1035946355849653</v>
      </c>
      <c r="N12" s="8">
        <f>SUM(G9:G11)</f>
        <v>11.096122655510246</v>
      </c>
      <c r="O12" s="8">
        <f>SUM(G8:G11)</f>
        <v>12.465985669208877</v>
      </c>
      <c r="P12" s="8">
        <f>SUM(G7:G11)</f>
        <v>13.64245625744417</v>
      </c>
      <c r="Q12" s="8">
        <f>SUM(G6:G11)</f>
        <v>14.652557267545181</v>
      </c>
    </row>
    <row r="13" spans="1:17" x14ac:dyDescent="0.25">
      <c r="A13" s="3"/>
      <c r="B13" s="3"/>
      <c r="C13" s="3"/>
      <c r="D13" s="3"/>
      <c r="E13" s="3"/>
      <c r="F13" s="3"/>
      <c r="G13" s="3"/>
      <c r="H13" s="3"/>
      <c r="I13" s="3"/>
      <c r="J13" s="3"/>
      <c r="K13" s="3"/>
      <c r="L13" s="3"/>
      <c r="M13" s="3"/>
      <c r="N13" s="3"/>
      <c r="O13" s="3"/>
      <c r="P13" s="3"/>
      <c r="Q13" s="3"/>
    </row>
    <row r="14" spans="1:17" x14ac:dyDescent="0.25">
      <c r="A14" s="3"/>
      <c r="B14" s="3"/>
      <c r="C14" s="3"/>
      <c r="D14" s="3"/>
      <c r="E14" s="3"/>
      <c r="F14" s="3"/>
      <c r="G14" s="3"/>
      <c r="H14" s="3"/>
      <c r="I14" s="3"/>
      <c r="J14" s="3"/>
      <c r="K14" s="3"/>
      <c r="L14" s="3"/>
      <c r="M14" s="3"/>
      <c r="N14" s="3"/>
      <c r="O14" s="3"/>
      <c r="P14" s="3"/>
      <c r="Q14" s="3"/>
    </row>
    <row r="15" spans="1:17" x14ac:dyDescent="0.25">
      <c r="A15" s="3" t="s">
        <v>31</v>
      </c>
      <c r="B15" s="3"/>
      <c r="C15" s="3"/>
      <c r="D15" s="3"/>
      <c r="E15" s="3"/>
      <c r="F15" s="3"/>
      <c r="G15" s="3"/>
      <c r="H15" s="3"/>
      <c r="I15" s="3"/>
      <c r="J15" s="3"/>
      <c r="K15" s="3"/>
      <c r="L15" s="3"/>
      <c r="M15" s="3"/>
      <c r="N15" s="3"/>
      <c r="O15" s="3"/>
      <c r="P15" s="3"/>
      <c r="Q15" s="3"/>
    </row>
    <row r="16" spans="1:17" x14ac:dyDescent="0.25">
      <c r="A16" s="5" t="s">
        <v>14</v>
      </c>
      <c r="B16" s="5" t="s">
        <v>15</v>
      </c>
      <c r="C16" s="5" t="s">
        <v>16</v>
      </c>
      <c r="D16" s="5" t="s">
        <v>17</v>
      </c>
      <c r="E16" s="6" t="s">
        <v>18</v>
      </c>
      <c r="F16" s="7" t="s">
        <v>19</v>
      </c>
      <c r="G16" s="14" t="s">
        <v>22</v>
      </c>
      <c r="H16" s="14" t="s">
        <v>23</v>
      </c>
      <c r="I16" s="15" t="s">
        <v>24</v>
      </c>
      <c r="J16" s="14" t="s">
        <v>25</v>
      </c>
      <c r="K16" s="14" t="s">
        <v>26</v>
      </c>
      <c r="L16" s="14" t="s">
        <v>27</v>
      </c>
      <c r="M16" s="3"/>
      <c r="N16" s="3"/>
      <c r="O16" s="3"/>
      <c r="P16" s="3"/>
      <c r="Q16" s="3"/>
    </row>
    <row r="17" spans="1:17" x14ac:dyDescent="0.25">
      <c r="A17" s="3">
        <v>1</v>
      </c>
      <c r="B17" s="9">
        <v>0.99</v>
      </c>
      <c r="C17" s="9">
        <v>0.01</v>
      </c>
      <c r="D17" s="10">
        <v>0</v>
      </c>
      <c r="E17" s="10">
        <v>0</v>
      </c>
      <c r="F17" s="11">
        <v>0</v>
      </c>
      <c r="G17" s="12">
        <f t="shared" ref="G17:G23" si="3">K17-H17-I17-J17</f>
        <v>1.0000000000000004</v>
      </c>
      <c r="H17" s="12">
        <f t="shared" ref="H17:H21" si="4">K17*C17</f>
        <v>1.436363636363637E-2</v>
      </c>
      <c r="I17" s="12">
        <f>K18*D18</f>
        <v>0</v>
      </c>
      <c r="J17" s="12">
        <f>SUMPRODUCT(E18:E23*K18:K23)+SUMPRODUCT(F18:F23*K18:K23)</f>
        <v>0.42200000000000004</v>
      </c>
      <c r="K17" s="12">
        <f t="shared" ref="K17:K22" si="5">G18/B17</f>
        <v>1.436363636363637</v>
      </c>
      <c r="L17" s="12">
        <f>K17</f>
        <v>1.436363636363637</v>
      </c>
      <c r="M17" s="3"/>
      <c r="N17" s="3"/>
      <c r="O17" s="3"/>
      <c r="P17" s="3"/>
      <c r="Q17" s="3"/>
    </row>
    <row r="18" spans="1:17" x14ac:dyDescent="0.25">
      <c r="A18" s="3">
        <v>2</v>
      </c>
      <c r="B18" s="9">
        <v>0.85</v>
      </c>
      <c r="C18" s="9">
        <v>0.15</v>
      </c>
      <c r="D18" s="9">
        <v>0</v>
      </c>
      <c r="E18" s="9">
        <v>0</v>
      </c>
      <c r="F18" s="9">
        <v>0</v>
      </c>
      <c r="G18" s="12">
        <f t="shared" si="3"/>
        <v>1.4220000000000006</v>
      </c>
      <c r="H18" s="12">
        <f t="shared" si="4"/>
        <v>0.25094117647058833</v>
      </c>
      <c r="I18" s="12">
        <f t="shared" ref="I18:I21" si="6">K19*D19</f>
        <v>0</v>
      </c>
      <c r="J18" s="12"/>
      <c r="K18" s="12">
        <f t="shared" si="5"/>
        <v>1.672941176470589</v>
      </c>
      <c r="L18" s="12">
        <f>K18+L17</f>
        <v>3.109304812834226</v>
      </c>
      <c r="M18" s="3"/>
      <c r="N18" s="3"/>
      <c r="O18" s="3"/>
      <c r="P18" s="3"/>
      <c r="Q18" s="3"/>
    </row>
    <row r="19" spans="1:17" x14ac:dyDescent="0.25">
      <c r="A19" s="3">
        <v>3</v>
      </c>
      <c r="B19" s="9">
        <v>0.73</v>
      </c>
      <c r="C19" s="9">
        <v>0.27</v>
      </c>
      <c r="D19" s="9">
        <v>0</v>
      </c>
      <c r="E19" s="9">
        <v>0</v>
      </c>
      <c r="F19" s="9">
        <v>0</v>
      </c>
      <c r="G19" s="12">
        <f t="shared" si="3"/>
        <v>1.4220000000000006</v>
      </c>
      <c r="H19" s="12">
        <f t="shared" si="4"/>
        <v>0.62922440846824435</v>
      </c>
      <c r="I19" s="12">
        <f t="shared" si="6"/>
        <v>0.27923636363636373</v>
      </c>
      <c r="J19" s="12"/>
      <c r="K19" s="12">
        <f t="shared" si="5"/>
        <v>2.3304607721046087</v>
      </c>
      <c r="L19" s="12">
        <f t="shared" ref="L19:L23" si="7">K19+L18</f>
        <v>5.4397655849388347</v>
      </c>
      <c r="M19" s="3"/>
      <c r="N19" s="3"/>
      <c r="O19" s="3"/>
      <c r="P19" s="3"/>
      <c r="Q19" s="3"/>
    </row>
    <row r="20" spans="1:17" x14ac:dyDescent="0.25">
      <c r="A20" s="3">
        <v>4</v>
      </c>
      <c r="B20" s="9">
        <v>0.55000000000000004</v>
      </c>
      <c r="C20" s="9">
        <v>0.38</v>
      </c>
      <c r="D20" s="9">
        <v>7.0000000000000007E-2</v>
      </c>
      <c r="E20" s="9">
        <v>0</v>
      </c>
      <c r="F20" s="9">
        <v>0</v>
      </c>
      <c r="G20" s="12">
        <f t="shared" si="3"/>
        <v>1.7012363636363643</v>
      </c>
      <c r="H20" s="12">
        <f t="shared" si="4"/>
        <v>1.5158545454545458</v>
      </c>
      <c r="I20" s="12">
        <f t="shared" si="6"/>
        <v>0.77200000000000024</v>
      </c>
      <c r="J20" s="12"/>
      <c r="K20" s="12">
        <f t="shared" si="5"/>
        <v>3.9890909090909101</v>
      </c>
      <c r="L20" s="12">
        <f t="shared" si="7"/>
        <v>9.4288564940297448</v>
      </c>
      <c r="M20" s="3"/>
      <c r="N20" s="3"/>
      <c r="O20" s="3"/>
      <c r="P20" s="3"/>
      <c r="Q20" s="3"/>
    </row>
    <row r="21" spans="1:17" x14ac:dyDescent="0.25">
      <c r="A21" s="3">
        <v>5</v>
      </c>
      <c r="B21" s="9">
        <v>0.4</v>
      </c>
      <c r="C21" s="9">
        <v>0.46</v>
      </c>
      <c r="D21" s="9">
        <v>0.12</v>
      </c>
      <c r="E21" s="9">
        <v>0.01</v>
      </c>
      <c r="F21" s="9">
        <v>0.01</v>
      </c>
      <c r="G21" s="12">
        <f t="shared" si="3"/>
        <v>2.1940000000000008</v>
      </c>
      <c r="H21" s="12">
        <f t="shared" si="4"/>
        <v>2.9593333333333343</v>
      </c>
      <c r="I21" s="12">
        <f t="shared" si="6"/>
        <v>1.2800000000000002</v>
      </c>
      <c r="J21" s="12"/>
      <c r="K21" s="12">
        <f t="shared" si="5"/>
        <v>6.4333333333333353</v>
      </c>
      <c r="L21" s="12">
        <f t="shared" si="7"/>
        <v>15.86218982736308</v>
      </c>
      <c r="M21" s="3"/>
      <c r="N21" s="3"/>
      <c r="O21" s="3"/>
      <c r="P21" s="3"/>
      <c r="Q21" s="16"/>
    </row>
    <row r="22" spans="1:17" x14ac:dyDescent="0.25">
      <c r="A22" s="3">
        <v>6</v>
      </c>
      <c r="B22" s="9">
        <v>0.3</v>
      </c>
      <c r="C22" s="9">
        <v>0.52</v>
      </c>
      <c r="D22" s="9">
        <v>0.16</v>
      </c>
      <c r="E22" s="9">
        <v>0.01</v>
      </c>
      <c r="F22" s="9">
        <v>0.01</v>
      </c>
      <c r="G22" s="12">
        <f t="shared" si="3"/>
        <v>2.5733333333333341</v>
      </c>
      <c r="H22" s="12">
        <f>K22*C22</f>
        <v>4.160000000000001</v>
      </c>
      <c r="I22" s="12">
        <f>K23*D23</f>
        <v>1.2666666666666668</v>
      </c>
      <c r="J22" s="12"/>
      <c r="K22" s="12">
        <f t="shared" si="5"/>
        <v>8.0000000000000018</v>
      </c>
      <c r="L22" s="12">
        <f t="shared" si="7"/>
        <v>23.862189827363082</v>
      </c>
      <c r="M22" s="3"/>
      <c r="N22" s="3"/>
      <c r="O22" s="3"/>
      <c r="P22" s="3"/>
      <c r="Q22" s="16"/>
    </row>
    <row r="23" spans="1:17" x14ac:dyDescent="0.25">
      <c r="A23" s="3">
        <v>7</v>
      </c>
      <c r="B23" s="9">
        <v>0.15</v>
      </c>
      <c r="C23" s="9">
        <v>0.64</v>
      </c>
      <c r="D23" s="9">
        <v>0.19</v>
      </c>
      <c r="E23" s="9">
        <v>0.01</v>
      </c>
      <c r="F23" s="9">
        <v>0.01</v>
      </c>
      <c r="G23" s="12">
        <f t="shared" si="3"/>
        <v>2.4000000000000004</v>
      </c>
      <c r="H23" s="12">
        <f>K23*C23</f>
        <v>4.2666666666666666</v>
      </c>
      <c r="I23" s="12"/>
      <c r="J23" s="12"/>
      <c r="K23" s="12">
        <f>1/B23</f>
        <v>6.666666666666667</v>
      </c>
      <c r="L23" s="12">
        <f t="shared" si="7"/>
        <v>30.52885649402975</v>
      </c>
      <c r="M23" s="3"/>
      <c r="N23" s="3"/>
      <c r="O23" s="3"/>
      <c r="P23" s="3"/>
      <c r="Q23" s="16"/>
    </row>
    <row r="25" spans="1:17" x14ac:dyDescent="0.25">
      <c r="A25" t="s">
        <v>74</v>
      </c>
    </row>
    <row r="27" spans="1:17" x14ac:dyDescent="0.25">
      <c r="A27" s="1" t="s">
        <v>81</v>
      </c>
    </row>
    <row r="28" spans="1:17" x14ac:dyDescent="0.25">
      <c r="A28" s="1" t="s">
        <v>75</v>
      </c>
      <c r="B28" s="1" t="s">
        <v>76</v>
      </c>
      <c r="C28" s="1" t="s">
        <v>77</v>
      </c>
      <c r="D28" s="1" t="s">
        <v>78</v>
      </c>
      <c r="F28" s="1" t="s">
        <v>79</v>
      </c>
      <c r="G28" s="1" t="s">
        <v>80</v>
      </c>
      <c r="H28" s="1" t="s">
        <v>82</v>
      </c>
    </row>
    <row r="29" spans="1:17" x14ac:dyDescent="0.25">
      <c r="A29" s="1">
        <v>1</v>
      </c>
      <c r="B29" s="26">
        <v>1</v>
      </c>
      <c r="C29" s="27">
        <v>4.0189999999999997E-2</v>
      </c>
      <c r="F29" s="1">
        <v>1</v>
      </c>
      <c r="G29" s="26">
        <f>B40</f>
        <v>0.01</v>
      </c>
      <c r="H29" s="1">
        <f>1*G29</f>
        <v>0.01</v>
      </c>
    </row>
    <row r="30" spans="1:17" x14ac:dyDescent="0.25">
      <c r="A30" s="1">
        <v>2</v>
      </c>
      <c r="B30" s="26">
        <v>0.94740000000000002</v>
      </c>
      <c r="C30" s="27">
        <v>4.0189999999999997E-2</v>
      </c>
      <c r="F30" s="1">
        <v>2</v>
      </c>
      <c r="G30" s="28">
        <f>G29+$C$40</f>
        <v>5.0189999999999999E-2</v>
      </c>
      <c r="H30" s="1">
        <f>1*(1-G29)*G30</f>
        <v>4.9688099999999999E-2</v>
      </c>
    </row>
    <row r="31" spans="1:17" x14ac:dyDescent="0.25">
      <c r="A31" s="1">
        <v>3</v>
      </c>
      <c r="B31" s="26">
        <v>0.88890000000000002</v>
      </c>
      <c r="C31" s="27">
        <v>4.0189999999999997E-2</v>
      </c>
      <c r="F31" s="1">
        <v>3</v>
      </c>
      <c r="G31" s="28">
        <f t="shared" ref="G31:G53" si="8">G30+$C$40</f>
        <v>9.0379999999999988E-2</v>
      </c>
      <c r="H31" s="1">
        <f>1*(1-$G$29)*(1-$G$30)*G31</f>
        <v>8.4985389521999993E-2</v>
      </c>
    </row>
    <row r="32" spans="1:17" x14ac:dyDescent="0.25">
      <c r="A32" s="1">
        <v>4</v>
      </c>
      <c r="B32" s="26">
        <v>0.82850000000000001</v>
      </c>
      <c r="C32" s="27">
        <v>4.0189999999999997E-2</v>
      </c>
      <c r="F32" s="1">
        <v>4</v>
      </c>
      <c r="G32" s="28">
        <f t="shared" si="8"/>
        <v>0.13056999999999999</v>
      </c>
      <c r="H32" s="1">
        <f>1*(1-$G$29)*(1-$G$30)*(1-$G$31)*G32</f>
        <v>0.11167998247311245</v>
      </c>
    </row>
    <row r="33" spans="1:8" x14ac:dyDescent="0.25">
      <c r="A33" s="1">
        <v>5</v>
      </c>
      <c r="B33" s="26">
        <v>0.57150000000000001</v>
      </c>
      <c r="C33" s="27">
        <v>4.0189999999999997E-2</v>
      </c>
      <c r="F33" s="1">
        <v>5</v>
      </c>
      <c r="G33" s="28">
        <f t="shared" si="8"/>
        <v>0.17076</v>
      </c>
      <c r="H33" s="1">
        <f>1*(1-$G$29)*(1-$G$30)*(1-$G$31)*(1-$G$32)*G33</f>
        <v>0.1269850811221146</v>
      </c>
    </row>
    <row r="34" spans="1:8" x14ac:dyDescent="0.25">
      <c r="A34" s="1">
        <v>6</v>
      </c>
      <c r="B34" s="26">
        <v>0.46650000000000003</v>
      </c>
      <c r="C34" s="27">
        <v>4.0189999999999997E-2</v>
      </c>
      <c r="F34" s="1">
        <v>6</v>
      </c>
      <c r="G34" s="28">
        <f t="shared" si="8"/>
        <v>0.21095</v>
      </c>
      <c r="H34" s="1">
        <f>1*(1-$G$29)*(1-$G$30)*(1-$G$31)*(1-$G$32)*(1-$G$33)*G34</f>
        <v>0.13008473221992098</v>
      </c>
    </row>
    <row r="35" spans="1:8" x14ac:dyDescent="0.25">
      <c r="A35" s="1">
        <v>7</v>
      </c>
      <c r="B35" s="26">
        <v>0.38200000000000001</v>
      </c>
      <c r="C35" s="27">
        <v>4.0189999999999997E-2</v>
      </c>
      <c r="F35" s="1">
        <v>7</v>
      </c>
      <c r="G35" s="28">
        <f t="shared" si="8"/>
        <v>0.25113999999999997</v>
      </c>
      <c r="H35" s="1">
        <f>1*(1-$G$29)*(1-$G$30)*(1-$G$31)*(1-$G$32)*(1-$G$33)*(1-$G$34)*G35</f>
        <v>0.12219887612042865</v>
      </c>
    </row>
    <row r="36" spans="1:8" x14ac:dyDescent="0.25">
      <c r="A36" s="1">
        <v>8</v>
      </c>
      <c r="B36" s="26">
        <v>0.30859999999999999</v>
      </c>
      <c r="C36" s="27">
        <v>4.0189999999999997E-2</v>
      </c>
      <c r="F36" s="1">
        <v>8</v>
      </c>
      <c r="G36" s="28">
        <f t="shared" si="8"/>
        <v>0.29132999999999998</v>
      </c>
      <c r="H36" s="1">
        <f>1*(1-$G$29)*(1-$G$30)*(1-$G$31)*(1-$G$32)*(1-$G$33)*(1-$G$34)*(1-$G$35)*G36</f>
        <v>0.10615419570256422</v>
      </c>
    </row>
    <row r="37" spans="1:8" x14ac:dyDescent="0.25">
      <c r="A37" s="1">
        <v>9</v>
      </c>
      <c r="B37" s="26">
        <v>0.20430000000000001</v>
      </c>
      <c r="C37" s="27">
        <v>4.0189999999999997E-2</v>
      </c>
      <c r="F37" s="1">
        <v>9</v>
      </c>
      <c r="G37" s="28">
        <f t="shared" si="8"/>
        <v>0.33151999999999998</v>
      </c>
      <c r="H37" s="1">
        <f>1*(1-$G$29)*(1-$G$30)*(1-$G$31)*(1-$G$32)*(1-$G$33)*(1-$G$34)*(1-$G$35)*(1-$G$36)*G37</f>
        <v>8.5606302074270127E-2</v>
      </c>
    </row>
    <row r="38" spans="1:8" x14ac:dyDescent="0.25">
      <c r="A38" s="1">
        <v>10</v>
      </c>
      <c r="B38" s="26">
        <v>0.19550000000000001</v>
      </c>
      <c r="C38" s="27">
        <v>4.0189999999999997E-2</v>
      </c>
      <c r="F38" s="1">
        <v>10</v>
      </c>
      <c r="G38" s="28">
        <f t="shared" si="8"/>
        <v>0.37170999999999998</v>
      </c>
      <c r="H38" s="1">
        <f>1*(1-$G$29)*(1-$G$30)*(1-$G$31)*(1-$G$32)*(1-$G$33)*(1-$G$34)*(1-$G$35)*(1-$G$36)*(1-$G$37)*G38</f>
        <v>6.4163591735977105E-2</v>
      </c>
    </row>
    <row r="39" spans="1:8" x14ac:dyDescent="0.25">
      <c r="A39" s="1">
        <v>11</v>
      </c>
      <c r="B39" s="26">
        <v>0.1148</v>
      </c>
      <c r="C39" s="27">
        <v>4.0189999999999997E-2</v>
      </c>
      <c r="F39" s="1">
        <v>11</v>
      </c>
      <c r="G39" s="28">
        <f t="shared" si="8"/>
        <v>0.41189999999999999</v>
      </c>
      <c r="H39" s="1">
        <f>1*(1-$G$29)*(1-$G$30)*(1-$G$31)*(1-$G$32)*(1-$G$33)*(1-$G$34)*(1-$G$35)*(1-$G$36)*(1-$G$37)*(1-$G$38)*G39</f>
        <v>4.467209922529717E-2</v>
      </c>
    </row>
    <row r="40" spans="1:8" x14ac:dyDescent="0.25">
      <c r="A40" s="1">
        <v>12</v>
      </c>
      <c r="B40" s="26">
        <v>0.01</v>
      </c>
      <c r="C40" s="27">
        <v>4.0189999999999997E-2</v>
      </c>
      <c r="D40" s="1">
        <f>SUMPRODUCT(F29:F54,H29:H54)</f>
        <v>6.6665517660390456</v>
      </c>
      <c r="F40" s="1">
        <v>12</v>
      </c>
      <c r="G40" s="28">
        <f t="shared" si="8"/>
        <v>0.45208999999999999</v>
      </c>
      <c r="H40" s="1">
        <f>1*(1-$G$29)*(1-$G$30)*(1-$G$31)*(1-$G$32)*(1-$G$33)*(1-$G$34)*(1-$G$35)*(1-$G$36)*(1-$G$37)*(1-$G$38)*(1-$G$39)*G40</f>
        <v>2.883504606003268E-2</v>
      </c>
    </row>
    <row r="41" spans="1:8" x14ac:dyDescent="0.25">
      <c r="F41" s="1">
        <v>13</v>
      </c>
      <c r="G41" s="28">
        <f>G40+$C$40</f>
        <v>0.49228</v>
      </c>
      <c r="H41" s="1">
        <f>1*(1-$G$29)*(1-$G$30)*(1-$G$31)*(1-$G$32)*(1-$G$33)*(1-$G$34)*(1-$G$35)*(1-$G$36)*(1-$G$37)*(1-$G$38)*(1-$G$39)*(1-$G$40)*G41</f>
        <v>1.7203514091235207E-2</v>
      </c>
    </row>
    <row r="42" spans="1:8" x14ac:dyDescent="0.25">
      <c r="F42" s="1">
        <v>14</v>
      </c>
      <c r="G42" s="28">
        <f t="shared" si="8"/>
        <v>0.53247</v>
      </c>
      <c r="H42" s="1">
        <f>1*(1-$G$29)*(1-$G$30)*(1-$G$31)*(1-$G$32)*(1-$G$33)*(1-$G$34)*(1-$G$35)*(1-$G$36)*(1-$G$37)*(1-$G$38)*(1-$G$39)*(1-$G$40)*(1-$G$41)*G42</f>
        <v>9.447662947557894E-3</v>
      </c>
    </row>
    <row r="43" spans="1:8" x14ac:dyDescent="0.25">
      <c r="F43" s="1">
        <v>15</v>
      </c>
      <c r="G43" s="28">
        <f t="shared" si="8"/>
        <v>0.57265999999999995</v>
      </c>
      <c r="H43" s="1">
        <f>1*(1-$G$29)*(1-$G$30)*(1-$G$31)*(1-$G$32)*(1-$G$33)*(1-$G$34)*(1-$G$35)*(1-$G$36)*(1-$G$37)*(1-$G$38)*(1-$G$39)*(1-$G$40)*(1-$G$41)*(1-$G$42)*G43</f>
        <v>4.7504590571653465E-3</v>
      </c>
    </row>
    <row r="44" spans="1:8" x14ac:dyDescent="0.25">
      <c r="F44" s="1">
        <v>16</v>
      </c>
      <c r="G44" s="28">
        <f t="shared" si="8"/>
        <v>0.61284999999999989</v>
      </c>
      <c r="H44" s="1">
        <f>1*(1-$G$29)*(1-$G$30)*(1-$G$31)*(1-$G$32)*(1-$G$33)*(1-$G$34)*(1-$G$35)*(1-$G$36)*(1-$G$37)*(1-$G$38)*(1-$G$39)*(1-$G$40)*(1-$G$41)*(1-$G$42)*(1-$G$43)*G44</f>
        <v>2.1725334232751679E-3</v>
      </c>
    </row>
    <row r="45" spans="1:8" x14ac:dyDescent="0.25">
      <c r="F45" s="1">
        <v>17</v>
      </c>
      <c r="G45" s="28">
        <f t="shared" si="8"/>
        <v>0.65303999999999984</v>
      </c>
      <c r="H45" s="1">
        <f>1*(1-$G$29)*(1-$G$30)*(1-$G$31)*(1-$G$32)*(1-$G$33)*(1-$G$34)*(1-$G$35)*(1-$G$36)*(1-$G$37)*(1-$G$38)*(1-$G$39)*(1-$G$40)*(1-$G$41)*(1-$G$42)*(1-$G$43)*(1-$G$44)*G45</f>
        <v>8.9625444632568125E-4</v>
      </c>
    </row>
    <row r="46" spans="1:8" x14ac:dyDescent="0.25">
      <c r="F46" s="1">
        <v>18</v>
      </c>
      <c r="G46" s="28">
        <f>G45+$C$40</f>
        <v>0.69322999999999979</v>
      </c>
      <c r="H46" s="1">
        <f>1*(1-$G$29)*(1-$G$30)*(1-$G$31)*(1-$G$32)*(1-$G$33)*(1-$G$34)*(1-$G$35)*(1-$G$36)*(1-$G$37)*(1-$G$38)*(1-$G$39)*(1-$G$40)*(1-$G$41)*(1-$G$42)*(1-$G$43)*(1-$G$44)*(1-$G$45)*G46</f>
        <v>3.3010210800402909E-4</v>
      </c>
    </row>
    <row r="47" spans="1:8" x14ac:dyDescent="0.25">
      <c r="F47" s="1">
        <v>19</v>
      </c>
      <c r="G47" s="28">
        <f t="shared" si="8"/>
        <v>0.73341999999999974</v>
      </c>
      <c r="H47" s="1">
        <f>1*(1-$G$29)*(1-$G$30)*(1-$G$31)*(1-$G$32)*(1-$G$33)*(1-$G$34)*(1-$G$35)*(1-$G$36)*(1-$G$37)*(1-$G$38)*(1-$G$39)*(1-$G$40)*(1-$G$41)*(1-$G$42)*(1-$G$43)*(1-$G$44)*(1-$G$45)*(1-$G$46)*G47</f>
        <v>1.0713628525858478E-4</v>
      </c>
    </row>
    <row r="48" spans="1:8" x14ac:dyDescent="0.25">
      <c r="F48" s="1">
        <v>20</v>
      </c>
      <c r="G48" s="28">
        <f t="shared" si="8"/>
        <v>0.77360999999999969</v>
      </c>
      <c r="H48" s="1">
        <f>1*(1-$G$29)*(1-$G$30)*(1-$G$31)*(1-$G$32)*(1-$G$33)*(1-$G$34)*(1-$G$35)*(1-$G$36)*(1-$G$37)*(1-$G$38)*(1-$G$39)*(1-$G$40)*(1-$G$41)*(1-$G$42)*(1-$G$43)*(1-$G$44)*(1-$G$45)*(1-$G$46)*(1-$G$47)*G48</f>
        <v>3.0125445205879741E-5</v>
      </c>
    </row>
    <row r="49" spans="6:8" x14ac:dyDescent="0.25">
      <c r="F49" s="1">
        <v>21</v>
      </c>
      <c r="G49" s="28">
        <f t="shared" si="8"/>
        <v>0.81379999999999963</v>
      </c>
      <c r="H49" s="1">
        <f>1*(1-$G$29)*(1-$G$30)*(1-$G$31)*(1-$G$32)*(1-$G$33)*(1-$G$34)*(1-$G$35)*(1-$G$36)*(1-$G$37)*(1-$G$38)*(1-$G$39)*(1-$G$40)*(1-$G$41)*(1-$G$42)*(1-$G$43)*(1-$G$44)*(1-$G$45)*(1-$G$46)*(1-$G$47)*(1-$G$48)*G49</f>
        <v>7.1744121789810041E-6</v>
      </c>
    </row>
    <row r="50" spans="6:8" x14ac:dyDescent="0.25">
      <c r="F50" s="1">
        <v>22</v>
      </c>
      <c r="G50" s="28">
        <f t="shared" si="8"/>
        <v>0.85398999999999958</v>
      </c>
      <c r="H50" s="1">
        <f>1*(1-$G$29)*(1-$G$30)*(1-$G$31)*(1-$G$32)*(1-$G$33)*(1-$G$34)*(1-$G$35)*(1-$G$36)*(1-$G$37)*(1-$G$38)*(1-$G$39)*(1-$G$40)*(1-$G$41)*(1-$G$42)*(1-$G$43)*(1-$G$44)*(1-$G$45)*(1-$G$46)*(1-$G$47)*(1-$G$48)*(1-$G$49)*G50</f>
        <v>1.4018485610748997E-6</v>
      </c>
    </row>
    <row r="51" spans="6:8" x14ac:dyDescent="0.25">
      <c r="F51" s="1">
        <v>23</v>
      </c>
      <c r="G51" s="28">
        <f t="shared" si="8"/>
        <v>0.89417999999999953</v>
      </c>
      <c r="H51" s="1">
        <f>1*(1-$G$29)*(1-$G$30)*(1-$G$31)*(1-$G$32)*(1-$G$33)*(1-$G$34)*(1-$G$35)*(1-$G$36)*(1-$G$37)*(1-$G$38)*(1-$G$39)*(1-$G$40)*(1-$G$41)*(1-$G$42)*(1-$G$43)*(1-$G$44)*(1-$G$45)*(1-$G$46)*(1-$G$47)*(1-$G$48)*(1-$G$49)*(1-$G$50)*G51</f>
        <v>2.1431662808158081E-7</v>
      </c>
    </row>
    <row r="52" spans="6:8" x14ac:dyDescent="0.25">
      <c r="F52" s="1">
        <v>24</v>
      </c>
      <c r="G52" s="28">
        <f t="shared" si="8"/>
        <v>0.93436999999999948</v>
      </c>
      <c r="H52" s="1">
        <f>1*(1-$G$29)*(1-$G$30)*(1-$G$31)*(1-$G$32)*(1-$G$33)*(1-$G$34)*(1-$G$35)*(1-$G$36)*(1-$G$37)*(1-$G$38)*(1-$G$39)*(1-$G$40)*(1-$G$41)*(1-$G$42)*(1-$G$43)*(1-$G$44)*(1-$G$45)*(1-$G$46)*(1-$G$47)*(1-$G$48)*(1-$G$49)*(1-$G$50)*(1-$G$51)*G52</f>
        <v>2.3698319980028377E-8</v>
      </c>
    </row>
    <row r="53" spans="6:8" x14ac:dyDescent="0.25">
      <c r="F53" s="1">
        <v>25</v>
      </c>
      <c r="G53" s="28">
        <f t="shared" si="8"/>
        <v>0.97455999999999943</v>
      </c>
      <c r="H53" s="1">
        <f>1*(1-$G$29)*(1-$G$30)*(1-$G$31)*(1-$G$32)*(1-$G$33)*(1-$G$34)*(1-$G$35)*(1-$G$36)*(1-$G$37)*(1-$G$38)*(1-$G$39)*(1-$G$40)*(1-$G$41)*(1-$G$42)*(1-$G$43)*(1-$G$44)*(1-$G$45)*(1-$G$46)*(1-$G$47)*(1-$G$48)*(1-$G$49)*(1-$G$50)*(1-$G$51)*(1-$G$52)*G53</f>
        <v>1.6222196567273304E-9</v>
      </c>
    </row>
    <row r="54" spans="6:8" x14ac:dyDescent="0.25">
      <c r="F54" s="1">
        <v>26</v>
      </c>
      <c r="G54" s="28">
        <f>MIN(100%,G53+$C$40)</f>
        <v>1</v>
      </c>
      <c r="H54" s="1">
        <f>1*(1-$G$29)*(1-$G$30)*(1-$G$31)*(1-$G$32)*(1-$G$33)*(1-$G$34)*(1-$G$35)*(1-$G$36)*(1-$G$37)*(1-$G$38)*(1-$G$39)*(1-$G$40)*(1-$G$41)*(1-$G$42)*(1-$G$43)*(1-$G$44)*(1-$G$45)*(1-$G$46)*(1-$G$47)*(1-$G$48)*(1-$G$49)*(1-$G$50)*(1-$G$51)*(1-$G$52)*(1-$G$53)*G54</f>
        <v>4.2346564672410359E-11</v>
      </c>
    </row>
    <row r="55" spans="6:8" x14ac:dyDescent="0.25">
      <c r="G55" s="28"/>
    </row>
    <row r="56" spans="6:8" x14ac:dyDescent="0.25">
      <c r="G56" s="28"/>
    </row>
    <row r="57" spans="6:8" x14ac:dyDescent="0.25">
      <c r="G57" s="28"/>
    </row>
    <row r="58" spans="6:8" x14ac:dyDescent="0.25">
      <c r="G58" s="28"/>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E30" sqref="E30"/>
    </sheetView>
  </sheetViews>
  <sheetFormatPr defaultRowHeight="14.4" x14ac:dyDescent="0.25"/>
  <sheetData>
    <row r="1" spans="1:2" x14ac:dyDescent="0.25">
      <c r="A1" s="21" t="s">
        <v>60</v>
      </c>
    </row>
    <row r="2" spans="1:2" x14ac:dyDescent="0.25">
      <c r="A2" s="20"/>
    </row>
    <row r="3" spans="1:2" x14ac:dyDescent="0.25">
      <c r="A3" s="20"/>
    </row>
    <row r="4" spans="1:2" x14ac:dyDescent="0.25">
      <c r="A4" s="20"/>
    </row>
    <row r="5" spans="1:2" x14ac:dyDescent="0.25">
      <c r="A5" s="20"/>
    </row>
    <row r="6" spans="1:2" x14ac:dyDescent="0.25">
      <c r="A6" s="20"/>
    </row>
    <row r="7" spans="1:2" x14ac:dyDescent="0.25">
      <c r="A7" s="20"/>
    </row>
    <row r="8" spans="1:2" x14ac:dyDescent="0.25">
      <c r="A8" t="s">
        <v>36</v>
      </c>
    </row>
    <row r="9" spans="1:2" x14ac:dyDescent="0.25">
      <c r="A9" t="s">
        <v>37</v>
      </c>
    </row>
    <row r="10" spans="1:2" x14ac:dyDescent="0.25">
      <c r="A10" t="s">
        <v>43</v>
      </c>
    </row>
    <row r="12" spans="1:2" ht="19.8" customHeight="1" x14ac:dyDescent="0.25">
      <c r="A12" t="s">
        <v>38</v>
      </c>
    </row>
    <row r="13" spans="1:2" x14ac:dyDescent="0.25">
      <c r="A13" t="s">
        <v>40</v>
      </c>
      <c r="B13" t="s">
        <v>39</v>
      </c>
    </row>
    <row r="14" spans="1:2" x14ac:dyDescent="0.25">
      <c r="A14" t="s">
        <v>41</v>
      </c>
      <c r="B14" s="1">
        <f>1 + 1/(2/3) + 1/(1/3)</f>
        <v>5.5</v>
      </c>
    </row>
    <row r="16" spans="1:2" x14ac:dyDescent="0.25">
      <c r="A16" t="s">
        <v>33</v>
      </c>
    </row>
    <row r="17" spans="1:2" x14ac:dyDescent="0.25">
      <c r="A17" t="s">
        <v>40</v>
      </c>
      <c r="B17" t="s">
        <v>42</v>
      </c>
    </row>
    <row r="18" spans="1:2" x14ac:dyDescent="0.25">
      <c r="A18" t="s">
        <v>41</v>
      </c>
      <c r="B18" s="1">
        <f>1/(1/3) + 1/(1/3) + 1/(1/3) - 1/(1/3+1/3) - 1/(1/3+1/3) - 1/(1/3+1/3) + 1/(1/3 + 1/3 + 1/3)</f>
        <v>5.5</v>
      </c>
    </row>
  </sheetData>
  <phoneticPr fontId="1" type="noConversion"/>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1"/>
  <sheetViews>
    <sheetView tabSelected="1" topLeftCell="A170" workbookViewId="0">
      <selection activeCell="L196" sqref="L196"/>
    </sheetView>
  </sheetViews>
  <sheetFormatPr defaultRowHeight="14.4" x14ac:dyDescent="0.25"/>
  <cols>
    <col min="1" max="16384" width="8.88671875" style="23"/>
  </cols>
  <sheetData>
    <row r="1" spans="1:1" x14ac:dyDescent="0.25">
      <c r="A1" s="22" t="s">
        <v>46</v>
      </c>
    </row>
    <row r="2" spans="1:1" x14ac:dyDescent="0.25">
      <c r="A2" s="22" t="s">
        <v>47</v>
      </c>
    </row>
    <row r="3" spans="1:1" x14ac:dyDescent="0.25">
      <c r="A3" s="22"/>
    </row>
    <row r="4" spans="1:1" x14ac:dyDescent="0.25">
      <c r="A4" s="22"/>
    </row>
    <row r="5" spans="1:1" x14ac:dyDescent="0.25">
      <c r="A5" s="22"/>
    </row>
    <row r="6" spans="1:1" x14ac:dyDescent="0.25">
      <c r="A6" s="22" t="s">
        <v>48</v>
      </c>
    </row>
    <row r="7" spans="1:1" x14ac:dyDescent="0.25">
      <c r="A7" s="22" t="s">
        <v>47</v>
      </c>
    </row>
    <row r="8" spans="1:1" x14ac:dyDescent="0.25">
      <c r="A8" s="22"/>
    </row>
    <row r="9" spans="1:1" x14ac:dyDescent="0.25">
      <c r="A9" s="22"/>
    </row>
    <row r="10" spans="1:1" x14ac:dyDescent="0.25">
      <c r="A10" s="24"/>
    </row>
    <row r="12" spans="1:1" x14ac:dyDescent="0.25">
      <c r="A12" s="22" t="s">
        <v>49</v>
      </c>
    </row>
    <row r="13" spans="1:1" x14ac:dyDescent="0.25">
      <c r="A13" s="25" t="s">
        <v>50</v>
      </c>
    </row>
    <row r="14" spans="1:1" x14ac:dyDescent="0.25">
      <c r="A14" s="23" t="s">
        <v>57</v>
      </c>
    </row>
    <row r="15" spans="1:1" x14ac:dyDescent="0.25">
      <c r="A15" s="22" t="s">
        <v>51</v>
      </c>
    </row>
    <row r="16" spans="1:1" x14ac:dyDescent="0.25">
      <c r="A16" s="22" t="s">
        <v>52</v>
      </c>
    </row>
    <row r="17" spans="1:1" x14ac:dyDescent="0.25">
      <c r="A17" s="25" t="s">
        <v>53</v>
      </c>
    </row>
    <row r="18" spans="1:1" x14ac:dyDescent="0.25">
      <c r="A18" s="23" t="s">
        <v>61</v>
      </c>
    </row>
    <row r="19" spans="1:1" x14ac:dyDescent="0.25">
      <c r="A19" s="22" t="s">
        <v>54</v>
      </c>
    </row>
    <row r="20" spans="1:1" x14ac:dyDescent="0.25">
      <c r="A20" s="22" t="s">
        <v>55</v>
      </c>
    </row>
    <row r="21" spans="1:1" x14ac:dyDescent="0.25">
      <c r="A21" s="22" t="s">
        <v>56</v>
      </c>
    </row>
    <row r="23" spans="1:1" x14ac:dyDescent="0.25">
      <c r="A23" s="31" t="s">
        <v>141</v>
      </c>
    </row>
    <row r="24" spans="1:1" x14ac:dyDescent="0.25">
      <c r="A24" t="s">
        <v>270</v>
      </c>
    </row>
    <row r="25" spans="1:1" x14ac:dyDescent="0.25">
      <c r="A25" s="29" t="s">
        <v>142</v>
      </c>
    </row>
    <row r="26" spans="1:1" x14ac:dyDescent="0.25">
      <c r="A26" s="29" t="s">
        <v>143</v>
      </c>
    </row>
    <row r="27" spans="1:1" x14ac:dyDescent="0.25">
      <c r="A27" s="29" t="s">
        <v>144</v>
      </c>
    </row>
    <row r="28" spans="1:1" x14ac:dyDescent="0.25">
      <c r="A28" s="36" t="s">
        <v>145</v>
      </c>
    </row>
    <row r="29" spans="1:1" x14ac:dyDescent="0.25">
      <c r="A29" s="29" t="s">
        <v>146</v>
      </c>
    </row>
    <row r="30" spans="1:1" x14ac:dyDescent="0.25">
      <c r="A30" s="29" t="s">
        <v>147</v>
      </c>
    </row>
    <row r="31" spans="1:1" x14ac:dyDescent="0.25">
      <c r="A31" s="29" t="s">
        <v>148</v>
      </c>
    </row>
    <row r="32" spans="1:1" x14ac:dyDescent="0.25">
      <c r="A32" s="29" t="s">
        <v>149</v>
      </c>
    </row>
    <row r="33" spans="1:1" x14ac:dyDescent="0.25">
      <c r="A33" s="29" t="s">
        <v>150</v>
      </c>
    </row>
    <row r="34" spans="1:1" x14ac:dyDescent="0.25">
      <c r="A34" s="29" t="s">
        <v>151</v>
      </c>
    </row>
    <row r="35" spans="1:1" x14ac:dyDescent="0.25">
      <c r="A35" s="31" t="s">
        <v>152</v>
      </c>
    </row>
    <row r="36" spans="1:1" x14ac:dyDescent="0.25">
      <c r="A36" s="29" t="s">
        <v>153</v>
      </c>
    </row>
    <row r="37" spans="1:1" x14ac:dyDescent="0.25">
      <c r="A37" s="29" t="s">
        <v>154</v>
      </c>
    </row>
    <row r="38" spans="1:1" x14ac:dyDescent="0.25">
      <c r="A38" s="36" t="s">
        <v>155</v>
      </c>
    </row>
    <row r="39" spans="1:1" x14ac:dyDescent="0.25">
      <c r="A39" s="29" t="s">
        <v>156</v>
      </c>
    </row>
    <row r="40" spans="1:1" x14ac:dyDescent="0.25">
      <c r="A40" s="29" t="s">
        <v>157</v>
      </c>
    </row>
    <row r="41" spans="1:1" x14ac:dyDescent="0.25">
      <c r="A41" s="29" t="s">
        <v>158</v>
      </c>
    </row>
    <row r="42" spans="1:1" x14ac:dyDescent="0.25">
      <c r="A42" s="29" t="s">
        <v>159</v>
      </c>
    </row>
    <row r="43" spans="1:1" x14ac:dyDescent="0.25">
      <c r="A43" s="29" t="s">
        <v>160</v>
      </c>
    </row>
    <row r="44" spans="1:1" x14ac:dyDescent="0.25">
      <c r="A44" s="29" t="s">
        <v>161</v>
      </c>
    </row>
    <row r="45" spans="1:1" x14ac:dyDescent="0.25">
      <c r="A45" s="29" t="s">
        <v>162</v>
      </c>
    </row>
    <row r="46" spans="1:1" x14ac:dyDescent="0.25">
      <c r="A46" s="29" t="s">
        <v>163</v>
      </c>
    </row>
    <row r="47" spans="1:1" x14ac:dyDescent="0.25">
      <c r="A47" s="29" t="s">
        <v>164</v>
      </c>
    </row>
    <row r="48" spans="1:1" x14ac:dyDescent="0.25">
      <c r="A48" s="29" t="s">
        <v>165</v>
      </c>
    </row>
    <row r="49" spans="1:1" x14ac:dyDescent="0.25">
      <c r="A49" s="29" t="s">
        <v>166</v>
      </c>
    </row>
    <row r="50" spans="1:1" x14ac:dyDescent="0.25">
      <c r="A50" s="36" t="s">
        <v>167</v>
      </c>
    </row>
    <row r="51" spans="1:1" x14ac:dyDescent="0.25">
      <c r="A51" s="29" t="s">
        <v>168</v>
      </c>
    </row>
    <row r="52" spans="1:1" x14ac:dyDescent="0.25">
      <c r="A52" s="29" t="s">
        <v>169</v>
      </c>
    </row>
    <row r="53" spans="1:1" x14ac:dyDescent="0.25">
      <c r="A53" s="29" t="s">
        <v>170</v>
      </c>
    </row>
    <row r="54" spans="1:1" x14ac:dyDescent="0.25">
      <c r="A54" s="29" t="s">
        <v>171</v>
      </c>
    </row>
    <row r="55" spans="1:1" x14ac:dyDescent="0.25">
      <c r="A55" s="29" t="s">
        <v>172</v>
      </c>
    </row>
    <row r="56" spans="1:1" x14ac:dyDescent="0.25">
      <c r="A56" s="29" t="s">
        <v>173</v>
      </c>
    </row>
    <row r="57" spans="1:1" x14ac:dyDescent="0.25">
      <c r="A57" s="29" t="s">
        <v>174</v>
      </c>
    </row>
    <row r="58" spans="1:1" x14ac:dyDescent="0.25">
      <c r="A58" s="29" t="s">
        <v>175</v>
      </c>
    </row>
    <row r="59" spans="1:1" x14ac:dyDescent="0.25">
      <c r="A59" s="29" t="s">
        <v>176</v>
      </c>
    </row>
    <row r="60" spans="1:1" x14ac:dyDescent="0.25">
      <c r="A60" s="29" t="s">
        <v>177</v>
      </c>
    </row>
    <row r="61" spans="1:1" x14ac:dyDescent="0.25">
      <c r="A61" s="29" t="s">
        <v>178</v>
      </c>
    </row>
    <row r="62" spans="1:1" x14ac:dyDescent="0.25">
      <c r="A62" s="36" t="s">
        <v>179</v>
      </c>
    </row>
    <row r="63" spans="1:1" x14ac:dyDescent="0.25">
      <c r="A63" s="29" t="s">
        <v>180</v>
      </c>
    </row>
    <row r="64" spans="1:1" x14ac:dyDescent="0.25">
      <c r="A64" s="36" t="s">
        <v>107</v>
      </c>
    </row>
    <row r="65" spans="1:1" x14ac:dyDescent="0.25">
      <c r="A65" s="29" t="s">
        <v>108</v>
      </c>
    </row>
    <row r="66" spans="1:1" x14ac:dyDescent="0.25">
      <c r="A66" s="29" t="s">
        <v>109</v>
      </c>
    </row>
    <row r="67" spans="1:1" x14ac:dyDescent="0.25">
      <c r="A67" s="29" t="s">
        <v>110</v>
      </c>
    </row>
    <row r="68" spans="1:1" x14ac:dyDescent="0.25">
      <c r="A68" s="29" t="s">
        <v>111</v>
      </c>
    </row>
    <row r="69" spans="1:1" x14ac:dyDescent="0.25">
      <c r="A69" s="29" t="s">
        <v>112</v>
      </c>
    </row>
    <row r="70" spans="1:1" x14ac:dyDescent="0.25">
      <c r="A70" s="29" t="s">
        <v>113</v>
      </c>
    </row>
    <row r="71" spans="1:1" x14ac:dyDescent="0.25">
      <c r="A71" s="29" t="s">
        <v>114</v>
      </c>
    </row>
    <row r="72" spans="1:1" x14ac:dyDescent="0.25">
      <c r="A72" s="29" t="s">
        <v>115</v>
      </c>
    </row>
    <row r="73" spans="1:1" x14ac:dyDescent="0.25">
      <c r="A73" s="29" t="s">
        <v>116</v>
      </c>
    </row>
    <row r="74" spans="1:1" x14ac:dyDescent="0.25">
      <c r="A74" s="36" t="s">
        <v>181</v>
      </c>
    </row>
    <row r="75" spans="1:1" x14ac:dyDescent="0.25">
      <c r="A75" s="29" t="s">
        <v>182</v>
      </c>
    </row>
    <row r="76" spans="1:1" x14ac:dyDescent="0.25">
      <c r="A76" s="29" t="s">
        <v>183</v>
      </c>
    </row>
    <row r="77" spans="1:1" x14ac:dyDescent="0.25">
      <c r="A77" s="29" t="s">
        <v>184</v>
      </c>
    </row>
    <row r="78" spans="1:1" x14ac:dyDescent="0.25">
      <c r="A78" s="29" t="s">
        <v>185</v>
      </c>
    </row>
    <row r="79" spans="1:1" x14ac:dyDescent="0.25">
      <c r="A79" s="29" t="s">
        <v>186</v>
      </c>
    </row>
    <row r="80" spans="1:1" x14ac:dyDescent="0.25">
      <c r="A80" s="29" t="s">
        <v>187</v>
      </c>
    </row>
    <row r="81" spans="1:1" x14ac:dyDescent="0.25">
      <c r="A81" s="36" t="s">
        <v>188</v>
      </c>
    </row>
    <row r="82" spans="1:1" x14ac:dyDescent="0.25">
      <c r="A82" s="29" t="s">
        <v>189</v>
      </c>
    </row>
    <row r="83" spans="1:1" x14ac:dyDescent="0.25">
      <c r="A83" s="31" t="s">
        <v>190</v>
      </c>
    </row>
    <row r="84" spans="1:1" x14ac:dyDescent="0.25">
      <c r="A84" s="29" t="s">
        <v>191</v>
      </c>
    </row>
    <row r="85" spans="1:1" x14ac:dyDescent="0.25">
      <c r="A85" s="29" t="s">
        <v>192</v>
      </c>
    </row>
    <row r="86" spans="1:1" x14ac:dyDescent="0.25">
      <c r="A86" s="29" t="s">
        <v>193</v>
      </c>
    </row>
    <row r="87" spans="1:1" x14ac:dyDescent="0.25">
      <c r="A87" s="29" t="s">
        <v>194</v>
      </c>
    </row>
    <row r="88" spans="1:1" x14ac:dyDescent="0.25">
      <c r="A88" s="29" t="s">
        <v>195</v>
      </c>
    </row>
    <row r="89" spans="1:1" x14ac:dyDescent="0.25">
      <c r="A89" s="29" t="s">
        <v>196</v>
      </c>
    </row>
    <row r="90" spans="1:1" x14ac:dyDescent="0.25">
      <c r="A90" s="29" t="s">
        <v>197</v>
      </c>
    </row>
    <row r="91" spans="1:1" x14ac:dyDescent="0.25">
      <c r="A91" s="29" t="s">
        <v>198</v>
      </c>
    </row>
    <row r="92" spans="1:1" x14ac:dyDescent="0.25">
      <c r="A92" s="29" t="s">
        <v>199</v>
      </c>
    </row>
    <row r="93" spans="1:1" x14ac:dyDescent="0.25">
      <c r="A93" s="29" t="s">
        <v>200</v>
      </c>
    </row>
    <row r="94" spans="1:1" x14ac:dyDescent="0.25">
      <c r="A94" s="29" t="s">
        <v>201</v>
      </c>
    </row>
    <row r="95" spans="1:1" x14ac:dyDescent="0.25">
      <c r="A95" s="29" t="s">
        <v>202</v>
      </c>
    </row>
    <row r="96" spans="1:1" x14ac:dyDescent="0.25">
      <c r="A96" s="29" t="s">
        <v>203</v>
      </c>
    </row>
    <row r="97" spans="1:1" x14ac:dyDescent="0.25">
      <c r="A97" s="29" t="s">
        <v>204</v>
      </c>
    </row>
    <row r="98" spans="1:1" x14ac:dyDescent="0.25">
      <c r="A98" s="36" t="s">
        <v>117</v>
      </c>
    </row>
    <row r="99" spans="1:1" x14ac:dyDescent="0.25">
      <c r="A99" s="29" t="s">
        <v>118</v>
      </c>
    </row>
    <row r="100" spans="1:1" x14ac:dyDescent="0.25">
      <c r="A100" s="29" t="s">
        <v>119</v>
      </c>
    </row>
    <row r="101" spans="1:1" x14ac:dyDescent="0.25">
      <c r="A101" s="29" t="s">
        <v>120</v>
      </c>
    </row>
    <row r="102" spans="1:1" x14ac:dyDescent="0.25">
      <c r="A102" s="29" t="s">
        <v>121</v>
      </c>
    </row>
    <row r="103" spans="1:1" x14ac:dyDescent="0.25">
      <c r="A103" s="29" t="s">
        <v>122</v>
      </c>
    </row>
    <row r="104" spans="1:1" x14ac:dyDescent="0.25">
      <c r="A104" s="31" t="s">
        <v>205</v>
      </c>
    </row>
    <row r="105" spans="1:1" x14ac:dyDescent="0.25">
      <c r="A105" s="36" t="s">
        <v>123</v>
      </c>
    </row>
    <row r="106" spans="1:1" x14ac:dyDescent="0.25">
      <c r="A106" s="29" t="s">
        <v>124</v>
      </c>
    </row>
    <row r="107" spans="1:1" x14ac:dyDescent="0.25">
      <c r="A107" s="29" t="s">
        <v>125</v>
      </c>
    </row>
    <row r="108" spans="1:1" x14ac:dyDescent="0.25">
      <c r="A108" s="29" t="s">
        <v>126</v>
      </c>
    </row>
    <row r="109" spans="1:1" x14ac:dyDescent="0.25">
      <c r="A109" s="29" t="s">
        <v>127</v>
      </c>
    </row>
    <row r="110" spans="1:1" x14ac:dyDescent="0.25">
      <c r="A110" s="29" t="s">
        <v>128</v>
      </c>
    </row>
    <row r="111" spans="1:1" x14ac:dyDescent="0.25">
      <c r="A111" s="29" t="s">
        <v>129</v>
      </c>
    </row>
    <row r="112" spans="1:1" x14ac:dyDescent="0.25">
      <c r="A112" s="29" t="s">
        <v>130</v>
      </c>
    </row>
    <row r="113" spans="1:1" x14ac:dyDescent="0.25">
      <c r="A113" s="29" t="s">
        <v>131</v>
      </c>
    </row>
    <row r="114" spans="1:1" x14ac:dyDescent="0.25">
      <c r="A114" s="29" t="s">
        <v>132</v>
      </c>
    </row>
    <row r="115" spans="1:1" x14ac:dyDescent="0.25">
      <c r="A115" s="29" t="s">
        <v>133</v>
      </c>
    </row>
    <row r="116" spans="1:1" x14ac:dyDescent="0.25">
      <c r="A116" s="29" t="s">
        <v>134</v>
      </c>
    </row>
    <row r="117" spans="1:1" x14ac:dyDescent="0.25">
      <c r="A117" s="36" t="s">
        <v>206</v>
      </c>
    </row>
    <row r="118" spans="1:1" x14ac:dyDescent="0.25">
      <c r="A118" s="29" t="s">
        <v>207</v>
      </c>
    </row>
    <row r="119" spans="1:1" x14ac:dyDescent="0.25">
      <c r="A119" s="36" t="s">
        <v>208</v>
      </c>
    </row>
    <row r="120" spans="1:1" x14ac:dyDescent="0.25">
      <c r="A120" s="29" t="s">
        <v>209</v>
      </c>
    </row>
    <row r="121" spans="1:1" x14ac:dyDescent="0.25">
      <c r="A121" s="29" t="s">
        <v>210</v>
      </c>
    </row>
    <row r="122" spans="1:1" x14ac:dyDescent="0.25">
      <c r="A122" s="29" t="s">
        <v>211</v>
      </c>
    </row>
    <row r="123" spans="1:1" x14ac:dyDescent="0.25">
      <c r="A123" s="29" t="s">
        <v>212</v>
      </c>
    </row>
    <row r="124" spans="1:1" x14ac:dyDescent="0.25">
      <c r="A124" s="29" t="s">
        <v>213</v>
      </c>
    </row>
    <row r="125" spans="1:1" x14ac:dyDescent="0.25">
      <c r="A125" s="29" t="s">
        <v>214</v>
      </c>
    </row>
    <row r="126" spans="1:1" x14ac:dyDescent="0.25">
      <c r="A126" s="29" t="s">
        <v>215</v>
      </c>
    </row>
    <row r="127" spans="1:1" x14ac:dyDescent="0.25">
      <c r="A127" s="29" t="s">
        <v>216</v>
      </c>
    </row>
    <row r="128" spans="1:1" x14ac:dyDescent="0.25">
      <c r="A128" s="29" t="s">
        <v>217</v>
      </c>
    </row>
    <row r="129" spans="1:1" x14ac:dyDescent="0.25">
      <c r="A129" s="31" t="s">
        <v>218</v>
      </c>
    </row>
    <row r="130" spans="1:1" x14ac:dyDescent="0.25">
      <c r="A130" s="29" t="s">
        <v>219</v>
      </c>
    </row>
    <row r="131" spans="1:1" x14ac:dyDescent="0.25">
      <c r="A131" s="36" t="s">
        <v>220</v>
      </c>
    </row>
    <row r="132" spans="1:1" x14ac:dyDescent="0.25">
      <c r="A132" s="29" t="s">
        <v>221</v>
      </c>
    </row>
    <row r="133" spans="1:1" x14ac:dyDescent="0.25">
      <c r="A133" s="29" t="s">
        <v>222</v>
      </c>
    </row>
    <row r="134" spans="1:1" x14ac:dyDescent="0.25">
      <c r="A134" s="29" t="s">
        <v>223</v>
      </c>
    </row>
    <row r="135" spans="1:1" x14ac:dyDescent="0.25">
      <c r="A135" t="s">
        <v>271</v>
      </c>
    </row>
    <row r="136" spans="1:1" x14ac:dyDescent="0.25">
      <c r="A136" s="29" t="s">
        <v>224</v>
      </c>
    </row>
    <row r="137" spans="1:1" x14ac:dyDescent="0.25">
      <c r="A137" s="29" t="s">
        <v>225</v>
      </c>
    </row>
    <row r="138" spans="1:1" x14ac:dyDescent="0.25">
      <c r="A138" t="s">
        <v>272</v>
      </c>
    </row>
    <row r="139" spans="1:1" x14ac:dyDescent="0.25">
      <c r="A139" s="29" t="s">
        <v>226</v>
      </c>
    </row>
    <row r="140" spans="1:1" x14ac:dyDescent="0.25">
      <c r="A140" s="29" t="s">
        <v>227</v>
      </c>
    </row>
    <row r="141" spans="1:1" x14ac:dyDescent="0.25">
      <c r="A141" s="29" t="s">
        <v>228</v>
      </c>
    </row>
    <row r="142" spans="1:1" x14ac:dyDescent="0.25">
      <c r="A142" s="29" t="s">
        <v>229</v>
      </c>
    </row>
    <row r="143" spans="1:1" x14ac:dyDescent="0.25">
      <c r="A143" s="36" t="s">
        <v>230</v>
      </c>
    </row>
    <row r="144" spans="1:1" x14ac:dyDescent="0.25">
      <c r="A144" s="29" t="s">
        <v>231</v>
      </c>
    </row>
    <row r="145" spans="1:1" x14ac:dyDescent="0.25">
      <c r="A145" s="29" t="s">
        <v>232</v>
      </c>
    </row>
    <row r="146" spans="1:1" x14ac:dyDescent="0.25">
      <c r="A146" s="36" t="s">
        <v>233</v>
      </c>
    </row>
    <row r="147" spans="1:1" x14ac:dyDescent="0.25">
      <c r="A147" s="29" t="s">
        <v>234</v>
      </c>
    </row>
    <row r="148" spans="1:1" x14ac:dyDescent="0.25">
      <c r="A148" s="29" t="s">
        <v>235</v>
      </c>
    </row>
    <row r="149" spans="1:1" x14ac:dyDescent="0.25">
      <c r="A149" s="29" t="s">
        <v>236</v>
      </c>
    </row>
    <row r="150" spans="1:1" x14ac:dyDescent="0.25">
      <c r="A150" s="29" t="s">
        <v>237</v>
      </c>
    </row>
    <row r="151" spans="1:1" x14ac:dyDescent="0.25">
      <c r="A151" s="29" t="s">
        <v>238</v>
      </c>
    </row>
    <row r="152" spans="1:1" x14ac:dyDescent="0.25">
      <c r="A152" s="29" t="s">
        <v>239</v>
      </c>
    </row>
    <row r="153" spans="1:1" x14ac:dyDescent="0.25">
      <c r="A153" s="36" t="s">
        <v>135</v>
      </c>
    </row>
    <row r="154" spans="1:1" x14ac:dyDescent="0.25">
      <c r="A154" s="29" t="s">
        <v>136</v>
      </c>
    </row>
    <row r="155" spans="1:1" x14ac:dyDescent="0.25">
      <c r="A155" s="29" t="s">
        <v>137</v>
      </c>
    </row>
    <row r="156" spans="1:1" x14ac:dyDescent="0.25">
      <c r="A156" s="29" t="s">
        <v>138</v>
      </c>
    </row>
    <row r="157" spans="1:1" x14ac:dyDescent="0.25">
      <c r="A157" s="29" t="s">
        <v>139</v>
      </c>
    </row>
    <row r="158" spans="1:1" x14ac:dyDescent="0.25">
      <c r="A158" s="29" t="s">
        <v>140</v>
      </c>
    </row>
    <row r="159" spans="1:1" x14ac:dyDescent="0.25">
      <c r="A159" s="31" t="s">
        <v>240</v>
      </c>
    </row>
    <row r="160" spans="1:1" x14ac:dyDescent="0.25">
      <c r="A160" s="36" t="s">
        <v>241</v>
      </c>
    </row>
    <row r="161" spans="1:1" x14ac:dyDescent="0.25">
      <c r="A161" s="29" t="s">
        <v>242</v>
      </c>
    </row>
    <row r="162" spans="1:1" x14ac:dyDescent="0.25">
      <c r="A162" s="31" t="s">
        <v>243</v>
      </c>
    </row>
    <row r="163" spans="1:1" x14ac:dyDescent="0.25">
      <c r="A163" s="29" t="s">
        <v>244</v>
      </c>
    </row>
    <row r="164" spans="1:1" x14ac:dyDescent="0.25">
      <c r="A164" s="36" t="s">
        <v>245</v>
      </c>
    </row>
    <row r="165" spans="1:1" x14ac:dyDescent="0.25">
      <c r="A165" s="29" t="s">
        <v>246</v>
      </c>
    </row>
    <row r="166" spans="1:1" x14ac:dyDescent="0.25">
      <c r="A166" t="s">
        <v>273</v>
      </c>
    </row>
    <row r="167" spans="1:1" x14ac:dyDescent="0.25">
      <c r="A167" s="29" t="s">
        <v>247</v>
      </c>
    </row>
    <row r="168" spans="1:1" x14ac:dyDescent="0.25">
      <c r="A168" s="29" t="s">
        <v>248</v>
      </c>
    </row>
    <row r="169" spans="1:1" x14ac:dyDescent="0.25">
      <c r="A169" s="29" t="s">
        <v>249</v>
      </c>
    </row>
    <row r="170" spans="1:1" x14ac:dyDescent="0.25">
      <c r="A170" s="29" t="s">
        <v>250</v>
      </c>
    </row>
    <row r="171" spans="1:1" x14ac:dyDescent="0.25">
      <c r="A171" s="29" t="s">
        <v>251</v>
      </c>
    </row>
    <row r="172" spans="1:1" x14ac:dyDescent="0.25">
      <c r="A172" s="29" t="s">
        <v>252</v>
      </c>
    </row>
    <row r="173" spans="1:1" x14ac:dyDescent="0.25">
      <c r="A173" s="29" t="s">
        <v>253</v>
      </c>
    </row>
    <row r="174" spans="1:1" x14ac:dyDescent="0.25">
      <c r="A174" s="29" t="s">
        <v>254</v>
      </c>
    </row>
    <row r="175" spans="1:1" x14ac:dyDescent="0.25">
      <c r="A175" s="29" t="s">
        <v>255</v>
      </c>
    </row>
    <row r="176" spans="1:1" x14ac:dyDescent="0.25">
      <c r="A176" s="29" t="s">
        <v>256</v>
      </c>
    </row>
    <row r="177" spans="1:1" x14ac:dyDescent="0.25">
      <c r="A177" s="29" t="s">
        <v>257</v>
      </c>
    </row>
    <row r="178" spans="1:1" x14ac:dyDescent="0.25">
      <c r="A178" s="31" t="s">
        <v>258</v>
      </c>
    </row>
    <row r="179" spans="1:1" x14ac:dyDescent="0.25">
      <c r="A179" s="36" t="s">
        <v>259</v>
      </c>
    </row>
    <row r="180" spans="1:1" x14ac:dyDescent="0.25">
      <c r="A180" s="29" t="s">
        <v>260</v>
      </c>
    </row>
    <row r="181" spans="1:1" x14ac:dyDescent="0.25">
      <c r="A181" t="s">
        <v>274</v>
      </c>
    </row>
    <row r="182" spans="1:1" x14ac:dyDescent="0.25">
      <c r="A182" s="29" t="s">
        <v>261</v>
      </c>
    </row>
    <row r="183" spans="1:1" x14ac:dyDescent="0.25">
      <c r="A183" s="29" t="s">
        <v>262</v>
      </c>
    </row>
    <row r="184" spans="1:1" ht="15" thickBot="1" x14ac:dyDescent="0.3">
      <c r="A184" s="31" t="s">
        <v>263</v>
      </c>
    </row>
    <row r="185" spans="1:1" ht="15" thickBot="1" x14ac:dyDescent="0.3">
      <c r="A185" s="37"/>
    </row>
    <row r="186" spans="1:1" x14ac:dyDescent="0.25">
      <c r="A186" s="30" t="s">
        <v>264</v>
      </c>
    </row>
    <row r="187" spans="1:1" x14ac:dyDescent="0.25">
      <c r="A187" s="29" t="s">
        <v>265</v>
      </c>
    </row>
    <row r="188" spans="1:1" x14ac:dyDescent="0.25">
      <c r="A188" s="29" t="s">
        <v>266</v>
      </c>
    </row>
    <row r="189" spans="1:1" x14ac:dyDescent="0.25">
      <c r="A189" s="29" t="s">
        <v>267</v>
      </c>
    </row>
    <row r="190" spans="1:1" x14ac:dyDescent="0.25">
      <c r="A190" s="29" t="s">
        <v>268</v>
      </c>
    </row>
    <row r="191" spans="1:1" x14ac:dyDescent="0.25">
      <c r="A191" s="29" t="s">
        <v>269</v>
      </c>
    </row>
  </sheetData>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topLeftCell="A28" workbookViewId="0">
      <selection activeCell="D49" sqref="D49"/>
    </sheetView>
  </sheetViews>
  <sheetFormatPr defaultRowHeight="14.4" x14ac:dyDescent="0.25"/>
  <sheetData>
    <row r="1" spans="1:1" ht="17.399999999999999" x14ac:dyDescent="0.25">
      <c r="A1" s="35" t="s">
        <v>92</v>
      </c>
    </row>
    <row r="2" spans="1:1" x14ac:dyDescent="0.25">
      <c r="A2" s="29" t="s">
        <v>85</v>
      </c>
    </row>
    <row r="3" spans="1:1" x14ac:dyDescent="0.25">
      <c r="A3" s="29"/>
    </row>
    <row r="4" spans="1:1" x14ac:dyDescent="0.25">
      <c r="A4" s="32"/>
    </row>
    <row r="5" spans="1:1" x14ac:dyDescent="0.25">
      <c r="A5" s="33"/>
    </row>
    <row r="6" spans="1:1" x14ac:dyDescent="0.25">
      <c r="A6" s="31" t="s">
        <v>86</v>
      </c>
    </row>
    <row r="7" spans="1:1" x14ac:dyDescent="0.25">
      <c r="A7" s="29" t="s">
        <v>87</v>
      </c>
    </row>
    <row r="8" spans="1:1" x14ac:dyDescent="0.25">
      <c r="A8" s="29" t="s">
        <v>88</v>
      </c>
    </row>
    <row r="9" spans="1:1" x14ac:dyDescent="0.25">
      <c r="A9" s="29" t="s">
        <v>89</v>
      </c>
    </row>
    <row r="10" spans="1:1" x14ac:dyDescent="0.25">
      <c r="A10" s="29" t="s">
        <v>90</v>
      </c>
    </row>
    <row r="11" spans="1:1" x14ac:dyDescent="0.25">
      <c r="A11" s="29"/>
    </row>
    <row r="12" spans="1:1" x14ac:dyDescent="0.25">
      <c r="A12" s="29"/>
    </row>
    <row r="13" spans="1:1" x14ac:dyDescent="0.25">
      <c r="A13" s="30" t="s">
        <v>91</v>
      </c>
    </row>
    <row r="15" spans="1:1" ht="17.399999999999999" x14ac:dyDescent="0.25">
      <c r="A15" s="35" t="s">
        <v>98</v>
      </c>
    </row>
    <row r="16" spans="1:1" x14ac:dyDescent="0.25">
      <c r="A16" s="29" t="s">
        <v>93</v>
      </c>
    </row>
    <row r="17" spans="1:2" x14ac:dyDescent="0.25">
      <c r="A17" s="29"/>
    </row>
    <row r="18" spans="1:2" x14ac:dyDescent="0.25">
      <c r="A18" s="29"/>
    </row>
    <row r="19" spans="1:2" x14ac:dyDescent="0.25">
      <c r="A19" s="29"/>
      <c r="B19" s="30" t="s">
        <v>94</v>
      </c>
    </row>
    <row r="20" spans="1:2" x14ac:dyDescent="0.25">
      <c r="A20" s="29"/>
      <c r="B20" s="30" t="s">
        <v>95</v>
      </c>
    </row>
    <row r="21" spans="1:2" x14ac:dyDescent="0.25">
      <c r="A21" s="29"/>
      <c r="B21" s="30" t="s">
        <v>96</v>
      </c>
    </row>
    <row r="22" spans="1:2" x14ac:dyDescent="0.25">
      <c r="B22" s="30" t="s">
        <v>97</v>
      </c>
    </row>
    <row r="24" spans="1:2" ht="17.399999999999999" x14ac:dyDescent="0.25">
      <c r="A24" s="34" t="s">
        <v>99</v>
      </c>
    </row>
    <row r="25" spans="1:2" x14ac:dyDescent="0.25">
      <c r="A25" s="31" t="s">
        <v>100</v>
      </c>
    </row>
    <row r="26" spans="1:2" x14ac:dyDescent="0.25">
      <c r="A26" s="29"/>
    </row>
    <row r="27" spans="1:2" x14ac:dyDescent="0.25">
      <c r="A27" s="33"/>
    </row>
    <row r="28" spans="1:2" x14ac:dyDescent="0.25">
      <c r="A28" s="33"/>
    </row>
    <row r="29" spans="1:2" x14ac:dyDescent="0.25">
      <c r="A29" s="31" t="s">
        <v>101</v>
      </c>
    </row>
    <row r="30" spans="1:2" x14ac:dyDescent="0.25">
      <c r="A30" t="s">
        <v>105</v>
      </c>
    </row>
    <row r="31" spans="1:2" x14ac:dyDescent="0.25">
      <c r="A31" s="29" t="s">
        <v>102</v>
      </c>
    </row>
    <row r="32" spans="1:2" x14ac:dyDescent="0.25">
      <c r="A32" s="29" t="s">
        <v>103</v>
      </c>
    </row>
    <row r="33" spans="1:10" x14ac:dyDescent="0.25">
      <c r="A33" s="29" t="s">
        <v>104</v>
      </c>
    </row>
    <row r="36" spans="1:10" x14ac:dyDescent="0.25">
      <c r="A36" s="22" t="s">
        <v>73</v>
      </c>
      <c r="B36" s="23"/>
      <c r="C36" s="23"/>
      <c r="D36" s="23"/>
      <c r="E36" s="23"/>
      <c r="F36" s="23"/>
      <c r="G36" s="23"/>
      <c r="H36" s="23"/>
      <c r="I36" s="23"/>
      <c r="J36" s="23"/>
    </row>
    <row r="37" spans="1:10" x14ac:dyDescent="0.25">
      <c r="A37" s="22"/>
      <c r="B37" s="23" t="s">
        <v>63</v>
      </c>
      <c r="C37" s="23"/>
      <c r="D37" s="23"/>
      <c r="E37" s="23"/>
      <c r="F37" s="23"/>
      <c r="G37" s="23"/>
      <c r="H37" s="23"/>
      <c r="I37" s="23"/>
      <c r="J37" s="23"/>
    </row>
    <row r="38" spans="1:10" x14ac:dyDescent="0.25">
      <c r="A38" s="22" t="s">
        <v>62</v>
      </c>
      <c r="B38" s="23" t="s">
        <v>68</v>
      </c>
      <c r="C38" s="23" t="s">
        <v>69</v>
      </c>
      <c r="D38" s="23" t="s">
        <v>66</v>
      </c>
      <c r="E38" s="23" t="s">
        <v>70</v>
      </c>
      <c r="F38" s="23" t="s">
        <v>71</v>
      </c>
      <c r="G38" s="23"/>
      <c r="H38" s="22" t="s">
        <v>62</v>
      </c>
      <c r="I38" s="23" t="s">
        <v>83</v>
      </c>
      <c r="J38" s="23"/>
    </row>
    <row r="39" spans="1:10" x14ac:dyDescent="0.25">
      <c r="A39" s="22" t="s">
        <v>64</v>
      </c>
      <c r="B39" s="23">
        <v>0.35</v>
      </c>
      <c r="C39" s="23">
        <v>0.33</v>
      </c>
      <c r="D39" s="23">
        <v>0.2</v>
      </c>
      <c r="E39" s="23">
        <v>0.1</v>
      </c>
      <c r="F39" s="23">
        <v>0.02</v>
      </c>
      <c r="G39" s="23">
        <f>SUM(B39:F39)</f>
        <v>0.99999999999999989</v>
      </c>
      <c r="H39" s="22" t="s">
        <v>64</v>
      </c>
      <c r="I39" s="22">
        <v>1</v>
      </c>
      <c r="J39" s="22"/>
    </row>
    <row r="40" spans="1:10" x14ac:dyDescent="0.25">
      <c r="A40" s="22" t="s">
        <v>65</v>
      </c>
      <c r="B40" s="23"/>
      <c r="C40" s="23">
        <v>0.5</v>
      </c>
      <c r="D40" s="23">
        <v>0.35</v>
      </c>
      <c r="E40" s="23">
        <v>0.12</v>
      </c>
      <c r="F40" s="23">
        <v>0.03</v>
      </c>
      <c r="G40" s="23">
        <f>SUM(B40:F40)</f>
        <v>1</v>
      </c>
      <c r="H40" s="22" t="s">
        <v>65</v>
      </c>
      <c r="I40" s="23">
        <f>C39</f>
        <v>0.33</v>
      </c>
      <c r="J40" s="23"/>
    </row>
    <row r="41" spans="1:10" x14ac:dyDescent="0.25">
      <c r="A41" s="22" t="s">
        <v>66</v>
      </c>
      <c r="B41" s="23"/>
      <c r="C41" s="23"/>
      <c r="D41" s="23">
        <v>0.8</v>
      </c>
      <c r="E41" s="23">
        <v>0.16</v>
      </c>
      <c r="F41" s="23">
        <v>0.04</v>
      </c>
      <c r="G41" s="23">
        <f>SUM(B41:F41)</f>
        <v>1</v>
      </c>
      <c r="H41" s="22" t="s">
        <v>66</v>
      </c>
      <c r="I41" s="23">
        <f>D39+I40*D40</f>
        <v>0.3155</v>
      </c>
      <c r="J41" s="23"/>
    </row>
    <row r="42" spans="1:10" x14ac:dyDescent="0.25">
      <c r="A42" s="22" t="s">
        <v>67</v>
      </c>
      <c r="B42" s="23"/>
      <c r="C42" s="23"/>
      <c r="D42" s="23"/>
      <c r="E42" s="23">
        <v>0.95</v>
      </c>
      <c r="F42" s="23">
        <v>0.05</v>
      </c>
      <c r="G42" s="23">
        <f>SUM(B42:F42)</f>
        <v>1</v>
      </c>
      <c r="H42" s="22" t="s">
        <v>67</v>
      </c>
      <c r="I42" s="23">
        <f>E39+I40*E40+I41*E41</f>
        <v>0.19008</v>
      </c>
      <c r="J42" s="23"/>
    </row>
    <row r="43" spans="1:10" x14ac:dyDescent="0.25">
      <c r="A43" s="22" t="s">
        <v>72</v>
      </c>
      <c r="B43" s="23"/>
      <c r="C43" s="23"/>
      <c r="D43" s="23"/>
      <c r="E43" s="23"/>
      <c r="F43" s="23">
        <v>1</v>
      </c>
      <c r="G43" s="23">
        <f>SUM(B43:F43)</f>
        <v>1</v>
      </c>
      <c r="H43" s="22" t="s">
        <v>72</v>
      </c>
      <c r="I43" s="23">
        <f>F39+I40*F40+I41*F41+I42*F42</f>
        <v>5.2024000000000001E-2</v>
      </c>
      <c r="J43" s="23"/>
    </row>
    <row r="44" spans="1:10" x14ac:dyDescent="0.25">
      <c r="A44" s="23"/>
      <c r="B44" s="23"/>
      <c r="C44" s="23"/>
      <c r="D44" s="23"/>
      <c r="E44" s="23"/>
      <c r="F44" s="23"/>
      <c r="G44" s="23"/>
      <c r="H44" s="23" t="s">
        <v>84</v>
      </c>
      <c r="I44" s="23">
        <f>1/I43</f>
        <v>19.221897585729664</v>
      </c>
      <c r="J44" s="23"/>
    </row>
    <row r="46" spans="1:10" x14ac:dyDescent="0.25">
      <c r="A46" s="22" t="s">
        <v>106</v>
      </c>
    </row>
  </sheetData>
  <phoneticPr fontId="1" type="noConversion"/>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目录</vt:lpstr>
      <vt:lpstr>装备强化</vt:lpstr>
      <vt:lpstr>容斥原理</vt:lpstr>
      <vt:lpstr>排列组合</vt:lpstr>
      <vt:lpstr>正态分布</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2019-02-17T15:53:39Z</dcterms:modified>
</cp:coreProperties>
</file>